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320" windowHeight="7755" tabRatio="938"/>
  </bookViews>
  <sheets>
    <sheet name="Tong 3" sheetId="220" r:id="rId1"/>
    <sheet name="2018c" sheetId="218" r:id="rId2"/>
    <sheet name="NQ" sheetId="209" r:id="rId3"/>
    <sheet name="TP Ha Tinh" sheetId="207" r:id="rId4"/>
    <sheet name="TX Hong Linh" sheetId="208" r:id="rId5"/>
    <sheet name="TX Kỳ Anh " sheetId="215" r:id="rId6"/>
    <sheet name="NGHI XUÂN " sheetId="219" r:id="rId7"/>
    <sheet name="THACH Hà" sheetId="216" r:id="rId8"/>
    <sheet name="Cẩm Xuyên" sheetId="211" r:id="rId9"/>
    <sheet name="Hương Sơn" sheetId="187" r:id="rId10"/>
    <sheet name="Đức Thọ" sheetId="90" r:id="rId11"/>
    <sheet name="Can Lộc" sheetId="212" r:id="rId12"/>
    <sheet name="Kỳ Anh" sheetId="134" r:id="rId13"/>
    <sheet name="Huong Khe" sheetId="63" r:id="rId14"/>
    <sheet name="Vũ Quang" sheetId="206" r:id="rId15"/>
    <sheet name="Lộc Hà" sheetId="130" r:id="rId16"/>
    <sheet name="VBTT HĐND" sheetId="221" r:id="rId17"/>
  </sheets>
  <definedNames>
    <definedName name="_xlnm._FilterDatabase" localSheetId="8" hidden="1">'Cẩm Xuyên'!$A$7:$AH$166</definedName>
    <definedName name="_xlnm._FilterDatabase" localSheetId="11" hidden="1">'Can Lộc'!$A$7:$R$44</definedName>
    <definedName name="_xlnm._FilterDatabase" localSheetId="10" hidden="1">'Đức Thọ'!$A$7:$P$160</definedName>
    <definedName name="_xlnm._FilterDatabase" localSheetId="13" hidden="1">'Huong Khe'!$A$8:$P$114</definedName>
    <definedName name="_xlnm._FilterDatabase" localSheetId="9" hidden="1">'Hương Sơn'!$A$7:$AZ$136</definedName>
    <definedName name="_xlnm._FilterDatabase" localSheetId="12" hidden="1">'Kỳ Anh'!$A$7:$AZ$92</definedName>
    <definedName name="_xlnm._FilterDatabase" localSheetId="15" hidden="1">'Lộc Hà'!$A$7:$P$80</definedName>
    <definedName name="_xlnm._FilterDatabase" localSheetId="6" hidden="1">'NGHI XUÂN '!$A$7:$P$77</definedName>
    <definedName name="_xlnm._FilterDatabase" localSheetId="7" hidden="1">'THACH Hà'!$A$7:$Q$203</definedName>
    <definedName name="_xlnm._FilterDatabase" localSheetId="3" hidden="1">'TP Ha Tinh'!$A$8:$P$182</definedName>
    <definedName name="_xlnm._FilterDatabase" localSheetId="4" hidden="1">'TX Hong Linh'!$A$8:$Q$50</definedName>
    <definedName name="_xlnm._FilterDatabase" localSheetId="5" hidden="1">'TX Kỳ Anh '!$A$7:$P$106</definedName>
    <definedName name="_xlnm._FilterDatabase" localSheetId="14" hidden="1">'Vũ Quang'!$A$7:$P$65</definedName>
    <definedName name="_xlnm.Print_Area" localSheetId="1">'2018c'!$A$1:$P$22</definedName>
    <definedName name="_xlnm.Print_Area" localSheetId="2">NQ!$A$1:$P$22</definedName>
    <definedName name="_xlnm.Print_Area" localSheetId="0">'Tong 3'!$A$1:$P$23</definedName>
    <definedName name="_xlnm.Print_Titles" localSheetId="1">'2018c'!$6:$6</definedName>
    <definedName name="_xlnm.Print_Titles" localSheetId="8">'Cẩm Xuyên'!$5:$7</definedName>
    <definedName name="_xlnm.Print_Titles" localSheetId="11">'Can Lộc'!$5:$7</definedName>
    <definedName name="_xlnm.Print_Titles" localSheetId="10">'Đức Thọ'!$5:$7</definedName>
    <definedName name="_xlnm.Print_Titles" localSheetId="13">'Huong Khe'!$6:$8</definedName>
    <definedName name="_xlnm.Print_Titles" localSheetId="9">'Hương Sơn'!$5:$7</definedName>
    <definedName name="_xlnm.Print_Titles" localSheetId="12">'Kỳ Anh'!$5:$7</definedName>
    <definedName name="_xlnm.Print_Titles" localSheetId="15">'Lộc Hà'!$5:$7</definedName>
    <definedName name="_xlnm.Print_Titles" localSheetId="6">'NGHI XUÂN '!$5:$7</definedName>
    <definedName name="_xlnm.Print_Titles" localSheetId="2">NQ!$6:$6</definedName>
    <definedName name="_xlnm.Print_Titles" localSheetId="7">'THACH Hà'!$5:$7</definedName>
    <definedName name="_xlnm.Print_Titles" localSheetId="0">'Tong 3'!$7:$7</definedName>
    <definedName name="_xlnm.Print_Titles" localSheetId="3">'TP Ha Tinh'!$6:$8</definedName>
    <definedName name="_xlnm.Print_Titles" localSheetId="4">'TX Hong Linh'!$6:$8</definedName>
    <definedName name="_xlnm.Print_Titles" localSheetId="5">'TX Kỳ Anh '!$5:$7</definedName>
    <definedName name="_xlnm.Print_Titles" localSheetId="14">'Vũ Quang'!$5:$7</definedName>
    <definedName name="_xlnm.Print_Titles">#N/A</definedName>
  </definedNames>
  <calcPr calcId="144525"/>
</workbook>
</file>

<file path=xl/calcChain.xml><?xml version="1.0" encoding="utf-8"?>
<calcChain xmlns="http://schemas.openxmlformats.org/spreadsheetml/2006/main">
  <c r="J15" i="221" l="1"/>
  <c r="J82" i="130" l="1"/>
  <c r="J67" i="206"/>
  <c r="J116" i="63"/>
  <c r="J94" i="134"/>
  <c r="J46" i="212"/>
  <c r="J162" i="90"/>
  <c r="J138" i="187"/>
  <c r="J168" i="211"/>
  <c r="J205" i="216"/>
  <c r="J79" i="219"/>
  <c r="J108" i="215"/>
  <c r="J52" i="208"/>
  <c r="J184" i="207"/>
  <c r="J22" i="209"/>
  <c r="J22" i="218"/>
  <c r="A92" i="134"/>
  <c r="I49" i="134"/>
  <c r="C49" i="134"/>
  <c r="I20" i="134"/>
  <c r="C20" i="134"/>
  <c r="I19" i="134"/>
  <c r="C19" i="134"/>
  <c r="I15" i="218"/>
  <c r="P15" i="218"/>
  <c r="A44" i="212"/>
  <c r="I12" i="212"/>
  <c r="C12" i="212"/>
  <c r="I15" i="212"/>
  <c r="C15" i="212"/>
  <c r="I14" i="212"/>
  <c r="I13" i="212" s="1"/>
  <c r="C14" i="212"/>
  <c r="D13" i="212"/>
  <c r="E13" i="212"/>
  <c r="F13" i="212"/>
  <c r="G13" i="212"/>
  <c r="J13" i="212"/>
  <c r="K13" i="212"/>
  <c r="L13" i="212"/>
  <c r="M13" i="212"/>
  <c r="N13" i="212"/>
  <c r="D11" i="212"/>
  <c r="E11" i="212"/>
  <c r="F11" i="212"/>
  <c r="G11" i="212"/>
  <c r="I11" i="212"/>
  <c r="J11" i="212"/>
  <c r="K11" i="212"/>
  <c r="L11" i="212"/>
  <c r="M11" i="212"/>
  <c r="N11" i="212"/>
  <c r="C11" i="212"/>
  <c r="D28" i="187"/>
  <c r="E28" i="187"/>
  <c r="F28" i="187"/>
  <c r="G28" i="187"/>
  <c r="J28" i="187"/>
  <c r="K28" i="187"/>
  <c r="L28" i="187"/>
  <c r="M28" i="187"/>
  <c r="N28" i="187"/>
  <c r="I29" i="187"/>
  <c r="I28" i="187" s="1"/>
  <c r="C29" i="187"/>
  <c r="C28" i="187" s="1"/>
  <c r="A66" i="211"/>
  <c r="D25" i="211"/>
  <c r="E25" i="211"/>
  <c r="F25" i="211"/>
  <c r="G25" i="211"/>
  <c r="J25" i="211"/>
  <c r="K25" i="211"/>
  <c r="L25" i="211"/>
  <c r="M25" i="211"/>
  <c r="N25" i="211"/>
  <c r="I26" i="211"/>
  <c r="C26" i="211"/>
  <c r="D27" i="216"/>
  <c r="E27" i="216"/>
  <c r="F27" i="216"/>
  <c r="G27" i="216"/>
  <c r="J27" i="216"/>
  <c r="K27" i="216"/>
  <c r="L27" i="216"/>
  <c r="M27" i="216"/>
  <c r="N27" i="216"/>
  <c r="I29" i="216"/>
  <c r="C29" i="216"/>
  <c r="A106" i="215"/>
  <c r="I19" i="215"/>
  <c r="C19" i="215"/>
  <c r="I37" i="215"/>
  <c r="C37" i="215"/>
  <c r="D23" i="215"/>
  <c r="E23" i="215"/>
  <c r="F23" i="215"/>
  <c r="G23" i="215"/>
  <c r="J23" i="215"/>
  <c r="K23" i="215"/>
  <c r="L23" i="215"/>
  <c r="M23" i="215"/>
  <c r="N23" i="215"/>
  <c r="I25" i="215"/>
  <c r="C25" i="215"/>
  <c r="I24" i="215"/>
  <c r="C24" i="215"/>
  <c r="D24" i="207"/>
  <c r="E24" i="207"/>
  <c r="F24" i="207"/>
  <c r="G24" i="207"/>
  <c r="I24" i="207"/>
  <c r="J24" i="207"/>
  <c r="K24" i="207"/>
  <c r="L24" i="207"/>
  <c r="M24" i="207"/>
  <c r="N24" i="207"/>
  <c r="I25" i="207"/>
  <c r="C25" i="207"/>
  <c r="A4" i="221"/>
  <c r="A3" i="130"/>
  <c r="A3" i="206"/>
  <c r="A3" i="63"/>
  <c r="A3" i="134"/>
  <c r="A3" i="212"/>
  <c r="A3" i="90"/>
  <c r="A3" i="187"/>
  <c r="A3" i="211"/>
  <c r="A3" i="216"/>
  <c r="A3" i="219"/>
  <c r="A3" i="215"/>
  <c r="A3" i="208"/>
  <c r="A3" i="207"/>
  <c r="A3" i="209"/>
  <c r="A3" i="218"/>
  <c r="A27" i="208"/>
  <c r="I77" i="63"/>
  <c r="I157" i="90"/>
  <c r="I156" i="90"/>
  <c r="I151" i="90"/>
  <c r="I119" i="90"/>
  <c r="I104" i="90"/>
  <c r="I67" i="90"/>
  <c r="I66" i="90" s="1"/>
  <c r="I25" i="208"/>
  <c r="I24" i="208" s="1"/>
  <c r="I23" i="208"/>
  <c r="I44" i="207"/>
  <c r="I19" i="207"/>
  <c r="I17" i="215"/>
  <c r="I18" i="215"/>
  <c r="I20" i="215"/>
  <c r="I21" i="215"/>
  <c r="I22" i="215"/>
  <c r="I16" i="215"/>
  <c r="I14" i="215"/>
  <c r="I13" i="215"/>
  <c r="I11" i="215"/>
  <c r="I10" i="215"/>
  <c r="C104" i="215"/>
  <c r="C103" i="215"/>
  <c r="C101" i="215"/>
  <c r="C100" i="215" s="1"/>
  <c r="C99" i="215"/>
  <c r="C98" i="215" s="1"/>
  <c r="C97" i="215"/>
  <c r="C96" i="215"/>
  <c r="C95" i="215"/>
  <c r="C94" i="215" s="1"/>
  <c r="C93" i="215"/>
  <c r="C92" i="215"/>
  <c r="C89" i="215"/>
  <c r="C90" i="215"/>
  <c r="C88" i="215"/>
  <c r="C85" i="215"/>
  <c r="C86" i="215"/>
  <c r="C84" i="215"/>
  <c r="C73" i="215"/>
  <c r="C74" i="215"/>
  <c r="C75" i="215"/>
  <c r="C76" i="215"/>
  <c r="C77" i="215"/>
  <c r="C78" i="215"/>
  <c r="C79" i="215"/>
  <c r="C80" i="215"/>
  <c r="C81" i="215"/>
  <c r="C82" i="215"/>
  <c r="C72" i="215"/>
  <c r="C70" i="215"/>
  <c r="C69" i="215" s="1"/>
  <c r="C68" i="215"/>
  <c r="C62" i="215"/>
  <c r="C63" i="215"/>
  <c r="C64" i="215"/>
  <c r="C65" i="215"/>
  <c r="C66" i="215"/>
  <c r="C61" i="215"/>
  <c r="C53" i="215"/>
  <c r="C54" i="215"/>
  <c r="C55" i="215"/>
  <c r="C56" i="215"/>
  <c r="C57" i="215"/>
  <c r="C58" i="215"/>
  <c r="C59" i="215"/>
  <c r="C52" i="215"/>
  <c r="C48" i="215"/>
  <c r="C41" i="215"/>
  <c r="C42" i="215"/>
  <c r="C43" i="215"/>
  <c r="C44" i="215"/>
  <c r="C45" i="215"/>
  <c r="C46" i="215"/>
  <c r="C40" i="215"/>
  <c r="C34" i="215"/>
  <c r="C35" i="215"/>
  <c r="C36" i="215"/>
  <c r="C38" i="215"/>
  <c r="C33" i="215"/>
  <c r="C28" i="215"/>
  <c r="C29" i="215"/>
  <c r="C30" i="215"/>
  <c r="C31" i="215"/>
  <c r="C27" i="215"/>
  <c r="C17" i="215"/>
  <c r="C18" i="215"/>
  <c r="C20" i="215"/>
  <c r="C21" i="215"/>
  <c r="C22" i="215"/>
  <c r="C16" i="215"/>
  <c r="C14" i="215"/>
  <c r="C13" i="215"/>
  <c r="C11" i="215"/>
  <c r="C10" i="215"/>
  <c r="N13" i="221"/>
  <c r="M13" i="221"/>
  <c r="L13" i="221"/>
  <c r="K13" i="221"/>
  <c r="J13" i="221"/>
  <c r="G13" i="221"/>
  <c r="F13" i="221"/>
  <c r="E13" i="221"/>
  <c r="D13" i="221"/>
  <c r="I10" i="221"/>
  <c r="C10" i="221"/>
  <c r="I9" i="221"/>
  <c r="I13" i="221" s="1"/>
  <c r="C9" i="221"/>
  <c r="C13" i="221" s="1"/>
  <c r="C12" i="220"/>
  <c r="I12" i="134"/>
  <c r="C12" i="134"/>
  <c r="D44" i="134"/>
  <c r="E44" i="134"/>
  <c r="F44" i="134"/>
  <c r="G44" i="134"/>
  <c r="J44" i="134"/>
  <c r="K44" i="134"/>
  <c r="L44" i="134"/>
  <c r="M44" i="134"/>
  <c r="N44" i="134"/>
  <c r="I50" i="134"/>
  <c r="C50" i="134"/>
  <c r="D15" i="215"/>
  <c r="E15" i="215"/>
  <c r="F15" i="215"/>
  <c r="G15" i="215"/>
  <c r="H15" i="215"/>
  <c r="J15" i="215"/>
  <c r="K15" i="215"/>
  <c r="L15" i="215"/>
  <c r="M15" i="215"/>
  <c r="N15" i="215"/>
  <c r="I56" i="90"/>
  <c r="I55" i="90" s="1"/>
  <c r="D55" i="90"/>
  <c r="E55" i="90"/>
  <c r="F55" i="90"/>
  <c r="G55" i="90"/>
  <c r="J55" i="90"/>
  <c r="K55" i="90"/>
  <c r="L55" i="90"/>
  <c r="M55" i="90"/>
  <c r="N55" i="90"/>
  <c r="I87" i="90"/>
  <c r="I110" i="90"/>
  <c r="I117" i="90"/>
  <c r="I118" i="90"/>
  <c r="I120" i="90"/>
  <c r="I121" i="90"/>
  <c r="I122" i="90"/>
  <c r="I123" i="90"/>
  <c r="I125" i="90"/>
  <c r="I126" i="90"/>
  <c r="I130" i="90"/>
  <c r="I129" i="90" s="1"/>
  <c r="I132" i="90"/>
  <c r="I133" i="90"/>
  <c r="I135" i="90"/>
  <c r="I136" i="90"/>
  <c r="I137" i="90"/>
  <c r="I138" i="90"/>
  <c r="I139" i="90"/>
  <c r="I140" i="90"/>
  <c r="I141" i="90"/>
  <c r="I145" i="90"/>
  <c r="I146" i="90"/>
  <c r="I147" i="90"/>
  <c r="I148" i="90"/>
  <c r="I150" i="90"/>
  <c r="I149" i="90"/>
  <c r="D93" i="187"/>
  <c r="E93" i="187"/>
  <c r="F93" i="187"/>
  <c r="G93" i="187"/>
  <c r="J93" i="187"/>
  <c r="K93" i="187"/>
  <c r="L93" i="187"/>
  <c r="M93" i="187"/>
  <c r="N93" i="187"/>
  <c r="H135" i="187"/>
  <c r="H136" i="187" s="1"/>
  <c r="A136" i="187"/>
  <c r="E30" i="211"/>
  <c r="F30" i="211"/>
  <c r="G30" i="211"/>
  <c r="J30" i="211"/>
  <c r="K30" i="211"/>
  <c r="L30" i="211"/>
  <c r="N30" i="211"/>
  <c r="I12" i="218"/>
  <c r="J63" i="211"/>
  <c r="K63" i="211"/>
  <c r="L63" i="211"/>
  <c r="N63" i="211"/>
  <c r="E61" i="211"/>
  <c r="F61" i="211"/>
  <c r="G61" i="211"/>
  <c r="J61" i="211"/>
  <c r="K61" i="211"/>
  <c r="L61" i="211"/>
  <c r="N61" i="211"/>
  <c r="J58" i="211"/>
  <c r="K58" i="211"/>
  <c r="L58" i="211"/>
  <c r="N58" i="211"/>
  <c r="J32" i="211"/>
  <c r="K32" i="211"/>
  <c r="L32" i="211"/>
  <c r="N32" i="211"/>
  <c r="E28" i="211"/>
  <c r="F28" i="211"/>
  <c r="G28" i="211"/>
  <c r="J28" i="211"/>
  <c r="K28" i="211"/>
  <c r="L28" i="211"/>
  <c r="N28" i="211"/>
  <c r="E21" i="211"/>
  <c r="F21" i="211"/>
  <c r="G21" i="211"/>
  <c r="J21" i="211"/>
  <c r="L21" i="211"/>
  <c r="M21" i="211"/>
  <c r="N21" i="211"/>
  <c r="J15" i="211"/>
  <c r="N15" i="211"/>
  <c r="J13" i="211"/>
  <c r="K13" i="211"/>
  <c r="L13" i="211"/>
  <c r="N13" i="211"/>
  <c r="E11" i="211"/>
  <c r="F11" i="211"/>
  <c r="G11" i="211"/>
  <c r="J11" i="211"/>
  <c r="K11" i="211"/>
  <c r="L11" i="211"/>
  <c r="N11" i="211"/>
  <c r="E9" i="211"/>
  <c r="F9" i="211"/>
  <c r="G9" i="211"/>
  <c r="J9" i="211"/>
  <c r="L9" i="211"/>
  <c r="M9" i="211"/>
  <c r="N9" i="211"/>
  <c r="D9" i="211"/>
  <c r="I201" i="216"/>
  <c r="I200" i="216"/>
  <c r="I199" i="216"/>
  <c r="I198" i="216"/>
  <c r="I197" i="216"/>
  <c r="I196" i="216"/>
  <c r="I195" i="216"/>
  <c r="I194" i="216"/>
  <c r="I192" i="216"/>
  <c r="I191" i="216" s="1"/>
  <c r="I190" i="216"/>
  <c r="I189" i="216" s="1"/>
  <c r="I188" i="216"/>
  <c r="I187" i="216" s="1"/>
  <c r="I186" i="216"/>
  <c r="I185" i="216"/>
  <c r="I183" i="216"/>
  <c r="I182" i="216"/>
  <c r="I181" i="216"/>
  <c r="I180" i="216"/>
  <c r="I179" i="216"/>
  <c r="I178" i="216"/>
  <c r="I177" i="216"/>
  <c r="I176" i="216"/>
  <c r="I175" i="216"/>
  <c r="I174" i="216"/>
  <c r="I173" i="216"/>
  <c r="I172" i="216"/>
  <c r="I171" i="216"/>
  <c r="I170" i="216"/>
  <c r="I169" i="216"/>
  <c r="I168" i="216"/>
  <c r="I167" i="216"/>
  <c r="I166" i="216"/>
  <c r="I165" i="216"/>
  <c r="I164" i="216"/>
  <c r="I163" i="216"/>
  <c r="I162" i="216"/>
  <c r="I161" i="216"/>
  <c r="I160" i="216"/>
  <c r="I159" i="216"/>
  <c r="I158" i="216"/>
  <c r="I157" i="216"/>
  <c r="I156" i="216"/>
  <c r="I155" i="216"/>
  <c r="I154" i="216"/>
  <c r="I153" i="216"/>
  <c r="I152" i="216"/>
  <c r="I151" i="216"/>
  <c r="I150" i="216"/>
  <c r="I149" i="216"/>
  <c r="I148" i="216"/>
  <c r="I147" i="216"/>
  <c r="I146" i="216"/>
  <c r="I145" i="216"/>
  <c r="I144" i="216"/>
  <c r="I143" i="216"/>
  <c r="I142" i="216"/>
  <c r="I141" i="216"/>
  <c r="I140" i="216"/>
  <c r="I139" i="216"/>
  <c r="I138" i="216"/>
  <c r="I137" i="216"/>
  <c r="I136" i="216"/>
  <c r="I135" i="216"/>
  <c r="I134" i="216"/>
  <c r="I133" i="216"/>
  <c r="I131" i="216"/>
  <c r="I130" i="216"/>
  <c r="I128" i="216"/>
  <c r="I127" i="216"/>
  <c r="I126" i="216"/>
  <c r="I124" i="216"/>
  <c r="I123" i="216" s="1"/>
  <c r="I122" i="216"/>
  <c r="I121" i="216"/>
  <c r="I120" i="216"/>
  <c r="I119" i="216"/>
  <c r="I118" i="216"/>
  <c r="I117" i="216"/>
  <c r="I116" i="216"/>
  <c r="I115" i="216"/>
  <c r="I113" i="216"/>
  <c r="I112" i="216"/>
  <c r="I111" i="216"/>
  <c r="I110" i="216"/>
  <c r="I108" i="216"/>
  <c r="I107" i="216"/>
  <c r="I106" i="216"/>
  <c r="I102" i="216"/>
  <c r="I101" i="216"/>
  <c r="I100" i="216"/>
  <c r="I99" i="216"/>
  <c r="I98" i="216"/>
  <c r="I97" i="216"/>
  <c r="I95" i="216"/>
  <c r="I94" i="216"/>
  <c r="I93" i="216"/>
  <c r="I91" i="216"/>
  <c r="I90" i="216" s="1"/>
  <c r="I89" i="216"/>
  <c r="I88" i="216"/>
  <c r="I87" i="216"/>
  <c r="I86" i="216"/>
  <c r="I85" i="216"/>
  <c r="I84" i="216"/>
  <c r="I83" i="216"/>
  <c r="I82" i="216"/>
  <c r="I81" i="216"/>
  <c r="I80" i="216"/>
  <c r="I79" i="216"/>
  <c r="I78" i="216"/>
  <c r="I77" i="216"/>
  <c r="I76" i="216"/>
  <c r="I75" i="216"/>
  <c r="I74" i="216"/>
  <c r="I73" i="216"/>
  <c r="I72" i="216"/>
  <c r="I71" i="216"/>
  <c r="I70" i="216"/>
  <c r="I69" i="216"/>
  <c r="I68" i="216"/>
  <c r="I67" i="216"/>
  <c r="I66" i="216"/>
  <c r="I65" i="216"/>
  <c r="I64" i="216"/>
  <c r="I63" i="216"/>
  <c r="I62" i="216"/>
  <c r="I61" i="216"/>
  <c r="I60" i="216"/>
  <c r="I59" i="216"/>
  <c r="I58" i="216"/>
  <c r="I57" i="216"/>
  <c r="I56" i="216"/>
  <c r="I55" i="216"/>
  <c r="I54" i="216"/>
  <c r="I53" i="216"/>
  <c r="I52" i="216"/>
  <c r="I51" i="216"/>
  <c r="I50" i="216"/>
  <c r="I49" i="216"/>
  <c r="I48" i="216"/>
  <c r="I47" i="216"/>
  <c r="I46" i="216"/>
  <c r="I45" i="216"/>
  <c r="I44" i="216"/>
  <c r="I43" i="216"/>
  <c r="I42" i="216"/>
  <c r="I41" i="216"/>
  <c r="I40" i="216"/>
  <c r="I39" i="216"/>
  <c r="I38" i="216"/>
  <c r="I37" i="216"/>
  <c r="I36" i="216"/>
  <c r="I35" i="216"/>
  <c r="I34" i="216"/>
  <c r="I33" i="216"/>
  <c r="I32" i="216"/>
  <c r="I30" i="216"/>
  <c r="I28" i="216"/>
  <c r="I27" i="216" s="1"/>
  <c r="I26" i="216"/>
  <c r="I25" i="216"/>
  <c r="I24" i="216"/>
  <c r="I23" i="216"/>
  <c r="I21" i="216"/>
  <c r="I20" i="216"/>
  <c r="I19" i="216"/>
  <c r="I18" i="216"/>
  <c r="I17" i="216"/>
  <c r="I16" i="216"/>
  <c r="I14" i="216"/>
  <c r="I13" i="216"/>
  <c r="I12" i="216"/>
  <c r="I10" i="216"/>
  <c r="I9" i="216" s="1"/>
  <c r="J37" i="208"/>
  <c r="K37" i="208"/>
  <c r="L37" i="208"/>
  <c r="M37" i="208"/>
  <c r="N37" i="208"/>
  <c r="I37" i="208"/>
  <c r="D179" i="207"/>
  <c r="E179" i="207"/>
  <c r="F179" i="207"/>
  <c r="G179" i="207"/>
  <c r="I179" i="207"/>
  <c r="J179" i="207"/>
  <c r="K179" i="207"/>
  <c r="L179" i="207"/>
  <c r="M179" i="207"/>
  <c r="N179" i="207"/>
  <c r="D173" i="207"/>
  <c r="E173" i="207"/>
  <c r="F173" i="207"/>
  <c r="G173" i="207"/>
  <c r="I173" i="207"/>
  <c r="J173" i="207"/>
  <c r="K173" i="207"/>
  <c r="L173" i="207"/>
  <c r="M173" i="207"/>
  <c r="N173" i="207"/>
  <c r="D168" i="207"/>
  <c r="E168" i="207"/>
  <c r="F168" i="207"/>
  <c r="G168" i="207"/>
  <c r="I168" i="207"/>
  <c r="J168" i="207"/>
  <c r="K168" i="207"/>
  <c r="L168" i="207"/>
  <c r="M168" i="207"/>
  <c r="N168" i="207"/>
  <c r="D165" i="207"/>
  <c r="E165" i="207"/>
  <c r="F165" i="207"/>
  <c r="G165" i="207"/>
  <c r="I165" i="207"/>
  <c r="J165" i="207"/>
  <c r="K165" i="207"/>
  <c r="L165" i="207"/>
  <c r="M165" i="207"/>
  <c r="N165" i="207"/>
  <c r="D163" i="207"/>
  <c r="E163" i="207"/>
  <c r="F163" i="207"/>
  <c r="G163" i="207"/>
  <c r="I163" i="207"/>
  <c r="J163" i="207"/>
  <c r="K163" i="207"/>
  <c r="L163" i="207"/>
  <c r="M163" i="207"/>
  <c r="N163" i="207"/>
  <c r="D158" i="207"/>
  <c r="E158" i="207"/>
  <c r="F158" i="207"/>
  <c r="G158" i="207"/>
  <c r="H158" i="207"/>
  <c r="H181" i="207"/>
  <c r="I7" i="209" s="1"/>
  <c r="I158" i="207"/>
  <c r="J158" i="207"/>
  <c r="K158" i="207"/>
  <c r="L158" i="207"/>
  <c r="M158" i="207"/>
  <c r="N158" i="207"/>
  <c r="D132" i="207"/>
  <c r="E132" i="207"/>
  <c r="F132" i="207"/>
  <c r="G132" i="207"/>
  <c r="I132" i="207"/>
  <c r="J132" i="207"/>
  <c r="K132" i="207"/>
  <c r="L132" i="207"/>
  <c r="M132" i="207"/>
  <c r="N132" i="207"/>
  <c r="D109" i="207"/>
  <c r="E109" i="207"/>
  <c r="F109" i="207"/>
  <c r="G109" i="207"/>
  <c r="I109" i="207"/>
  <c r="J109" i="207"/>
  <c r="K109" i="207"/>
  <c r="L109" i="207"/>
  <c r="M109" i="207"/>
  <c r="N109" i="207"/>
  <c r="D107" i="207"/>
  <c r="E107" i="207"/>
  <c r="F107" i="207"/>
  <c r="G107" i="207"/>
  <c r="I107" i="207"/>
  <c r="J107" i="207"/>
  <c r="K107" i="207"/>
  <c r="L107" i="207"/>
  <c r="M107" i="207"/>
  <c r="N107" i="207"/>
  <c r="D103" i="207"/>
  <c r="E103" i="207"/>
  <c r="F103" i="207"/>
  <c r="G103" i="207"/>
  <c r="I103" i="207"/>
  <c r="J103" i="207"/>
  <c r="K103" i="207"/>
  <c r="L103" i="207"/>
  <c r="M103" i="207"/>
  <c r="N103" i="207"/>
  <c r="D100" i="207"/>
  <c r="E100" i="207"/>
  <c r="F100" i="207"/>
  <c r="G100" i="207"/>
  <c r="I100" i="207"/>
  <c r="J100" i="207"/>
  <c r="K100" i="207"/>
  <c r="L100" i="207"/>
  <c r="M100" i="207"/>
  <c r="N100" i="207"/>
  <c r="D92" i="207"/>
  <c r="E92" i="207"/>
  <c r="F92" i="207"/>
  <c r="G92" i="207"/>
  <c r="I92" i="207"/>
  <c r="J92" i="207"/>
  <c r="K92" i="207"/>
  <c r="L92" i="207"/>
  <c r="M92" i="207"/>
  <c r="N92" i="207"/>
  <c r="D71" i="207"/>
  <c r="E71" i="207"/>
  <c r="F71" i="207"/>
  <c r="G71" i="207"/>
  <c r="I71" i="207"/>
  <c r="J71" i="207"/>
  <c r="K71" i="207"/>
  <c r="L71" i="207"/>
  <c r="M71" i="207"/>
  <c r="N71" i="207"/>
  <c r="D66" i="207"/>
  <c r="E66" i="207"/>
  <c r="F66" i="207"/>
  <c r="G66" i="207"/>
  <c r="I66" i="207"/>
  <c r="J66" i="207"/>
  <c r="K66" i="207"/>
  <c r="L66" i="207"/>
  <c r="M66" i="207"/>
  <c r="N66" i="207"/>
  <c r="D60" i="207"/>
  <c r="E60" i="207"/>
  <c r="F60" i="207"/>
  <c r="G60" i="207"/>
  <c r="I60" i="207"/>
  <c r="J60" i="207"/>
  <c r="K60" i="207"/>
  <c r="L60" i="207"/>
  <c r="M60" i="207"/>
  <c r="N60" i="207"/>
  <c r="D56" i="207"/>
  <c r="D55" i="207" s="1"/>
  <c r="E56" i="207"/>
  <c r="F56" i="207"/>
  <c r="F55" i="207"/>
  <c r="G56" i="207"/>
  <c r="I56" i="207"/>
  <c r="I55" i="207" s="1"/>
  <c r="J56" i="207"/>
  <c r="K56" i="207"/>
  <c r="K55" i="207"/>
  <c r="K181" i="207" s="1"/>
  <c r="L56" i="207"/>
  <c r="M56" i="207"/>
  <c r="M55" i="207"/>
  <c r="N56" i="207"/>
  <c r="O179" i="207"/>
  <c r="H76" i="219"/>
  <c r="I10" i="209"/>
  <c r="D74" i="219"/>
  <c r="E74" i="219"/>
  <c r="F74" i="219"/>
  <c r="G74" i="219"/>
  <c r="I74" i="219"/>
  <c r="J74" i="219"/>
  <c r="K74" i="219"/>
  <c r="L74" i="219"/>
  <c r="M74" i="219"/>
  <c r="N74" i="219"/>
  <c r="D70" i="219"/>
  <c r="E70" i="219"/>
  <c r="F70" i="219"/>
  <c r="G70" i="219"/>
  <c r="I70" i="219"/>
  <c r="J70" i="219"/>
  <c r="K70" i="219"/>
  <c r="L70" i="219"/>
  <c r="M70" i="219"/>
  <c r="N70" i="219"/>
  <c r="D67" i="219"/>
  <c r="E67" i="219"/>
  <c r="F67" i="219"/>
  <c r="G67" i="219"/>
  <c r="I67" i="219"/>
  <c r="J67" i="219"/>
  <c r="K67" i="219"/>
  <c r="L67" i="219"/>
  <c r="M67" i="219"/>
  <c r="N67" i="219"/>
  <c r="D65" i="219"/>
  <c r="E65" i="219"/>
  <c r="F65" i="219"/>
  <c r="G65" i="219"/>
  <c r="J65" i="219"/>
  <c r="K65" i="219"/>
  <c r="L65" i="219"/>
  <c r="M65" i="219"/>
  <c r="N65" i="219"/>
  <c r="D53" i="219"/>
  <c r="E53" i="219"/>
  <c r="F53" i="219"/>
  <c r="G53" i="219"/>
  <c r="I53" i="219"/>
  <c r="J53" i="219"/>
  <c r="L53" i="219"/>
  <c r="M53" i="219"/>
  <c r="N53" i="219"/>
  <c r="N76" i="219" s="1"/>
  <c r="O10" i="209" s="1"/>
  <c r="D51" i="219"/>
  <c r="E51" i="219"/>
  <c r="F51" i="219"/>
  <c r="G51" i="219"/>
  <c r="I51" i="219"/>
  <c r="J51" i="219"/>
  <c r="K51" i="219"/>
  <c r="L51" i="219"/>
  <c r="M51" i="219"/>
  <c r="N51" i="219"/>
  <c r="D44" i="219"/>
  <c r="E44" i="219"/>
  <c r="F44" i="219"/>
  <c r="G44" i="219"/>
  <c r="H44" i="219"/>
  <c r="I44" i="219"/>
  <c r="J44" i="219"/>
  <c r="K44" i="219"/>
  <c r="L44" i="219"/>
  <c r="M44" i="219"/>
  <c r="N44" i="219"/>
  <c r="D42" i="219"/>
  <c r="E42" i="219"/>
  <c r="F42" i="219"/>
  <c r="G42" i="219"/>
  <c r="I42" i="219"/>
  <c r="J42" i="219"/>
  <c r="K42" i="219"/>
  <c r="L42" i="219"/>
  <c r="M42" i="219"/>
  <c r="N42" i="219"/>
  <c r="D33" i="219"/>
  <c r="E33" i="219"/>
  <c r="F33" i="219"/>
  <c r="G33" i="219"/>
  <c r="H33" i="219"/>
  <c r="I33" i="219"/>
  <c r="J33" i="219"/>
  <c r="K33" i="219"/>
  <c r="L33" i="219"/>
  <c r="M33" i="219"/>
  <c r="N33" i="219"/>
  <c r="D31" i="219"/>
  <c r="E31" i="219"/>
  <c r="F31" i="219"/>
  <c r="G31" i="219"/>
  <c r="I31" i="219"/>
  <c r="J31" i="219"/>
  <c r="K31" i="219"/>
  <c r="L31" i="219"/>
  <c r="M31" i="219"/>
  <c r="N31" i="219"/>
  <c r="D27" i="219"/>
  <c r="E27" i="219"/>
  <c r="F27" i="219"/>
  <c r="G27" i="219"/>
  <c r="H27" i="219"/>
  <c r="I27" i="219"/>
  <c r="J27" i="219"/>
  <c r="K27" i="219"/>
  <c r="L27" i="219"/>
  <c r="M27" i="219"/>
  <c r="N27" i="219"/>
  <c r="D25" i="219"/>
  <c r="E25" i="219"/>
  <c r="F25" i="219"/>
  <c r="G25" i="219"/>
  <c r="I25" i="219"/>
  <c r="J25" i="219"/>
  <c r="K25" i="219"/>
  <c r="L25" i="219"/>
  <c r="M25" i="219"/>
  <c r="N25" i="219"/>
  <c r="D22" i="219"/>
  <c r="E22" i="219"/>
  <c r="F22" i="219"/>
  <c r="G22" i="219"/>
  <c r="H22" i="219"/>
  <c r="I22" i="219"/>
  <c r="J22" i="219"/>
  <c r="K22" i="219"/>
  <c r="L22" i="219"/>
  <c r="M22" i="219"/>
  <c r="N22" i="219"/>
  <c r="D15" i="219"/>
  <c r="E15" i="219"/>
  <c r="F15" i="219"/>
  <c r="G15" i="219"/>
  <c r="H15" i="219"/>
  <c r="I15" i="219"/>
  <c r="J15" i="219"/>
  <c r="K15" i="219"/>
  <c r="L15" i="219"/>
  <c r="M15" i="219"/>
  <c r="N15" i="219"/>
  <c r="D9" i="219"/>
  <c r="E9" i="219"/>
  <c r="F9" i="219"/>
  <c r="G9" i="219"/>
  <c r="G49" i="219"/>
  <c r="H10" i="218" s="1"/>
  <c r="H9" i="219"/>
  <c r="I9" i="219"/>
  <c r="J9" i="219"/>
  <c r="K9" i="219"/>
  <c r="L9" i="219"/>
  <c r="M9" i="219"/>
  <c r="N9" i="219"/>
  <c r="C75" i="219"/>
  <c r="C74" i="219" s="1"/>
  <c r="C73" i="219"/>
  <c r="C72" i="219"/>
  <c r="C71" i="219"/>
  <c r="C69" i="219"/>
  <c r="C68" i="219"/>
  <c r="C67" i="219"/>
  <c r="C66" i="219"/>
  <c r="C65" i="219" s="1"/>
  <c r="C64" i="219"/>
  <c r="C63" i="219"/>
  <c r="C62" i="219"/>
  <c r="C61" i="219"/>
  <c r="C60" i="219"/>
  <c r="C59" i="219"/>
  <c r="C58" i="219"/>
  <c r="C57" i="219"/>
  <c r="C56" i="219"/>
  <c r="C55" i="219"/>
  <c r="C54" i="219"/>
  <c r="C52" i="219"/>
  <c r="C51" i="219" s="1"/>
  <c r="C48" i="219"/>
  <c r="C47" i="219"/>
  <c r="C46" i="219"/>
  <c r="C45" i="219"/>
  <c r="C43" i="219"/>
  <c r="C42" i="219" s="1"/>
  <c r="C41" i="219"/>
  <c r="C40" i="219"/>
  <c r="C39" i="219"/>
  <c r="C38" i="219"/>
  <c r="C37" i="219"/>
  <c r="C36" i="219"/>
  <c r="C35" i="219"/>
  <c r="C34" i="219"/>
  <c r="C32" i="219"/>
  <c r="C31" i="219" s="1"/>
  <c r="C30" i="219"/>
  <c r="C29" i="219"/>
  <c r="C28" i="219"/>
  <c r="C26" i="219"/>
  <c r="C25" i="219" s="1"/>
  <c r="C24" i="219"/>
  <c r="C23" i="219"/>
  <c r="C17" i="219"/>
  <c r="C18" i="219"/>
  <c r="C19" i="219"/>
  <c r="C20" i="219"/>
  <c r="C21" i="219"/>
  <c r="C16" i="219"/>
  <c r="C11" i="219"/>
  <c r="C12" i="219"/>
  <c r="C13" i="219"/>
  <c r="C14" i="219"/>
  <c r="C9" i="219" s="1"/>
  <c r="C10" i="219"/>
  <c r="I66" i="219"/>
  <c r="I65" i="219"/>
  <c r="A49" i="219"/>
  <c r="A77" i="219" s="1"/>
  <c r="I94" i="187"/>
  <c r="C94" i="187"/>
  <c r="C43" i="207"/>
  <c r="H10" i="207"/>
  <c r="H165" i="211"/>
  <c r="I12" i="209" s="1"/>
  <c r="I13" i="220" s="1"/>
  <c r="A165" i="211"/>
  <c r="A166" i="211" s="1"/>
  <c r="C56" i="211"/>
  <c r="C20" i="218"/>
  <c r="A202" i="216"/>
  <c r="A203" i="216" s="1"/>
  <c r="C20" i="209"/>
  <c r="F10" i="208"/>
  <c r="F12" i="208"/>
  <c r="F18" i="208"/>
  <c r="F22" i="208"/>
  <c r="F24" i="208"/>
  <c r="F28" i="208"/>
  <c r="F34" i="208"/>
  <c r="F37" i="208"/>
  <c r="F45" i="208"/>
  <c r="F47" i="208"/>
  <c r="C42" i="212"/>
  <c r="C31" i="212"/>
  <c r="C32" i="212"/>
  <c r="C33" i="212"/>
  <c r="C34" i="212"/>
  <c r="C35" i="212"/>
  <c r="C36" i="212"/>
  <c r="C37" i="212"/>
  <c r="C38" i="212"/>
  <c r="C39" i="212"/>
  <c r="C40" i="212"/>
  <c r="C30" i="212"/>
  <c r="C28" i="212"/>
  <c r="C25" i="212"/>
  <c r="C26" i="212"/>
  <c r="C24" i="212"/>
  <c r="C22" i="212"/>
  <c r="C21" i="212"/>
  <c r="C19" i="212"/>
  <c r="C10" i="212"/>
  <c r="C9" i="212"/>
  <c r="A160" i="90"/>
  <c r="C154" i="90"/>
  <c r="L154" i="90" s="1"/>
  <c r="I154" i="90" s="1"/>
  <c r="C155" i="90"/>
  <c r="L155" i="90"/>
  <c r="I155" i="90" s="1"/>
  <c r="C156" i="90"/>
  <c r="C157" i="90"/>
  <c r="C158" i="90"/>
  <c r="C153" i="90"/>
  <c r="L153" i="90" s="1"/>
  <c r="C151" i="90"/>
  <c r="C150" i="90"/>
  <c r="C146" i="90"/>
  <c r="C147" i="90"/>
  <c r="C148" i="90"/>
  <c r="C145" i="90"/>
  <c r="C133" i="90"/>
  <c r="C134" i="90"/>
  <c r="C135" i="90"/>
  <c r="C136" i="90"/>
  <c r="C137" i="90"/>
  <c r="C138" i="90"/>
  <c r="C139" i="90"/>
  <c r="C140" i="90"/>
  <c r="C141" i="90"/>
  <c r="C142" i="90"/>
  <c r="C143" i="90"/>
  <c r="C132" i="90"/>
  <c r="C130" i="90"/>
  <c r="C129" i="90" s="1"/>
  <c r="C126" i="90"/>
  <c r="C127" i="90"/>
  <c r="L127" i="90"/>
  <c r="C128" i="90"/>
  <c r="C125" i="90"/>
  <c r="C118" i="90"/>
  <c r="C119" i="90"/>
  <c r="C120" i="90"/>
  <c r="C121" i="90"/>
  <c r="C122" i="90"/>
  <c r="C123" i="90"/>
  <c r="C117" i="90"/>
  <c r="C81" i="90"/>
  <c r="M81" i="90" s="1"/>
  <c r="I81" i="90" s="1"/>
  <c r="C82" i="90"/>
  <c r="M82" i="90"/>
  <c r="I82" i="90" s="1"/>
  <c r="C83" i="90"/>
  <c r="M83" i="90" s="1"/>
  <c r="I83" i="90" s="1"/>
  <c r="C84" i="90"/>
  <c r="M84" i="90" s="1"/>
  <c r="I84" i="90" s="1"/>
  <c r="C85" i="90"/>
  <c r="M85" i="90" s="1"/>
  <c r="I85" i="90" s="1"/>
  <c r="C86" i="90"/>
  <c r="M86" i="90" s="1"/>
  <c r="I86" i="90" s="1"/>
  <c r="C87" i="90"/>
  <c r="C88" i="90"/>
  <c r="M88" i="90" s="1"/>
  <c r="I88" i="90" s="1"/>
  <c r="C89" i="90"/>
  <c r="C90" i="90"/>
  <c r="C91" i="90"/>
  <c r="C92" i="90"/>
  <c r="C93" i="90"/>
  <c r="C94" i="90"/>
  <c r="C95" i="90"/>
  <c r="C96" i="90"/>
  <c r="M96" i="90" s="1"/>
  <c r="I96" i="90" s="1"/>
  <c r="C97" i="90"/>
  <c r="C98" i="90"/>
  <c r="C99" i="90"/>
  <c r="C100" i="90"/>
  <c r="C101" i="90"/>
  <c r="C102" i="90"/>
  <c r="C103" i="90"/>
  <c r="C104" i="90"/>
  <c r="C105" i="90"/>
  <c r="C106" i="90"/>
  <c r="C107" i="90"/>
  <c r="C108" i="90"/>
  <c r="C109" i="90"/>
  <c r="C110" i="90"/>
  <c r="C111" i="90"/>
  <c r="I111" i="90" s="1"/>
  <c r="M111" i="90" s="1"/>
  <c r="C112" i="90"/>
  <c r="I112" i="90" s="1"/>
  <c r="M112" i="90" s="1"/>
  <c r="C113" i="90"/>
  <c r="I113" i="90" s="1"/>
  <c r="M113" i="90" s="1"/>
  <c r="C114" i="90"/>
  <c r="I114" i="90" s="1"/>
  <c r="M114" i="90" s="1"/>
  <c r="C115" i="90"/>
  <c r="I115" i="90" s="1"/>
  <c r="M115" i="90" s="1"/>
  <c r="C80" i="90"/>
  <c r="M80" i="90" s="1"/>
  <c r="C78" i="90"/>
  <c r="C77" i="90"/>
  <c r="C76" i="90"/>
  <c r="M76" i="90" s="1"/>
  <c r="C72" i="90"/>
  <c r="C71" i="90"/>
  <c r="C70" i="90"/>
  <c r="K70" i="90" s="1"/>
  <c r="C69" i="90"/>
  <c r="K69" i="90"/>
  <c r="I69" i="90" s="1"/>
  <c r="C67" i="90"/>
  <c r="C66" i="90" s="1"/>
  <c r="C65" i="90"/>
  <c r="C64" i="90" s="1"/>
  <c r="C63" i="90"/>
  <c r="C62" i="90" s="1"/>
  <c r="C61" i="90"/>
  <c r="C60" i="90" s="1"/>
  <c r="C59" i="90"/>
  <c r="M59" i="90" s="1"/>
  <c r="M57" i="90" s="1"/>
  <c r="C58" i="90"/>
  <c r="L58" i="90" s="1"/>
  <c r="I58" i="90" s="1"/>
  <c r="C56" i="90"/>
  <c r="C55" i="90"/>
  <c r="C54" i="90"/>
  <c r="M54" i="90" s="1"/>
  <c r="C53" i="90"/>
  <c r="C48" i="90"/>
  <c r="L48" i="90" s="1"/>
  <c r="I48" i="90" s="1"/>
  <c r="C49" i="90"/>
  <c r="L49" i="90" s="1"/>
  <c r="I49" i="90" s="1"/>
  <c r="C50" i="90"/>
  <c r="L50" i="90"/>
  <c r="I50" i="90" s="1"/>
  <c r="C51" i="90"/>
  <c r="L51" i="90" s="1"/>
  <c r="C47" i="90"/>
  <c r="L47" i="90" s="1"/>
  <c r="I47" i="90" s="1"/>
  <c r="C14" i="90"/>
  <c r="M14" i="90"/>
  <c r="I14" i="90" s="1"/>
  <c r="C15" i="90"/>
  <c r="M15" i="90" s="1"/>
  <c r="I15" i="90" s="1"/>
  <c r="C16" i="90"/>
  <c r="M16" i="90" s="1"/>
  <c r="I16" i="90" s="1"/>
  <c r="C17" i="90"/>
  <c r="M17" i="90" s="1"/>
  <c r="I17" i="90" s="1"/>
  <c r="C18" i="90"/>
  <c r="M18" i="90" s="1"/>
  <c r="I18" i="90" s="1"/>
  <c r="C19" i="90"/>
  <c r="M19" i="90" s="1"/>
  <c r="I19" i="90" s="1"/>
  <c r="C20" i="90"/>
  <c r="M20" i="90" s="1"/>
  <c r="I20" i="90" s="1"/>
  <c r="C21" i="90"/>
  <c r="M21" i="90" s="1"/>
  <c r="I21" i="90" s="1"/>
  <c r="C22" i="90"/>
  <c r="M22" i="90"/>
  <c r="I22" i="90" s="1"/>
  <c r="C23" i="90"/>
  <c r="M23" i="90" s="1"/>
  <c r="I23" i="90" s="1"/>
  <c r="C24" i="90"/>
  <c r="M24" i="90" s="1"/>
  <c r="I24" i="90" s="1"/>
  <c r="C25" i="90"/>
  <c r="M25" i="90" s="1"/>
  <c r="I25" i="90" s="1"/>
  <c r="C26" i="90"/>
  <c r="M26" i="90" s="1"/>
  <c r="I26" i="90" s="1"/>
  <c r="C27" i="90"/>
  <c r="M27" i="90" s="1"/>
  <c r="I27" i="90" s="1"/>
  <c r="C28" i="90"/>
  <c r="M28" i="90" s="1"/>
  <c r="I28" i="90" s="1"/>
  <c r="C29" i="90"/>
  <c r="M29" i="90" s="1"/>
  <c r="I29" i="90" s="1"/>
  <c r="C30" i="90"/>
  <c r="M30" i="90"/>
  <c r="I30" i="90" s="1"/>
  <c r="C31" i="90"/>
  <c r="M31" i="90" s="1"/>
  <c r="I31" i="90" s="1"/>
  <c r="C32" i="90"/>
  <c r="M32" i="90" s="1"/>
  <c r="I32" i="90" s="1"/>
  <c r="C33" i="90"/>
  <c r="M33" i="90" s="1"/>
  <c r="I33" i="90" s="1"/>
  <c r="C34" i="90"/>
  <c r="M34" i="90" s="1"/>
  <c r="I34" i="90" s="1"/>
  <c r="C35" i="90"/>
  <c r="M35" i="90" s="1"/>
  <c r="I35" i="90" s="1"/>
  <c r="C36" i="90"/>
  <c r="M36" i="90" s="1"/>
  <c r="I36" i="90" s="1"/>
  <c r="C37" i="90"/>
  <c r="M37" i="90" s="1"/>
  <c r="I37" i="90" s="1"/>
  <c r="C38" i="90"/>
  <c r="M38" i="90"/>
  <c r="I38" i="90" s="1"/>
  <c r="C39" i="90"/>
  <c r="M39" i="90" s="1"/>
  <c r="I39" i="90" s="1"/>
  <c r="C40" i="90"/>
  <c r="M40" i="90" s="1"/>
  <c r="I40" i="90" s="1"/>
  <c r="C41" i="90"/>
  <c r="K41" i="90" s="1"/>
  <c r="I41" i="90" s="1"/>
  <c r="C42" i="90"/>
  <c r="M42" i="90" s="1"/>
  <c r="I42" i="90" s="1"/>
  <c r="C43" i="90"/>
  <c r="M43" i="90" s="1"/>
  <c r="I43" i="90" s="1"/>
  <c r="C44" i="90"/>
  <c r="M44" i="90" s="1"/>
  <c r="I44" i="90" s="1"/>
  <c r="C45" i="90"/>
  <c r="M45" i="90" s="1"/>
  <c r="I45" i="90" s="1"/>
  <c r="C13" i="90"/>
  <c r="M13" i="90"/>
  <c r="I13" i="90" s="1"/>
  <c r="C131" i="187"/>
  <c r="C132" i="187"/>
  <c r="C133" i="187"/>
  <c r="C134" i="187"/>
  <c r="C130" i="187"/>
  <c r="C128" i="187"/>
  <c r="C127" i="187"/>
  <c r="C125" i="187"/>
  <c r="C123" i="187" s="1"/>
  <c r="C126" i="187"/>
  <c r="C124" i="187"/>
  <c r="C103" i="187"/>
  <c r="C104" i="187"/>
  <c r="C105" i="187"/>
  <c r="C106" i="187"/>
  <c r="C107" i="187"/>
  <c r="C108" i="187"/>
  <c r="C109" i="187"/>
  <c r="C110" i="187"/>
  <c r="C111" i="187"/>
  <c r="C112" i="187"/>
  <c r="C113" i="187"/>
  <c r="C114" i="187"/>
  <c r="C115" i="187"/>
  <c r="C116" i="187"/>
  <c r="C117" i="187"/>
  <c r="C118" i="187"/>
  <c r="C119" i="187"/>
  <c r="C120" i="187"/>
  <c r="C121" i="187"/>
  <c r="C122" i="187"/>
  <c r="C102" i="187"/>
  <c r="C100" i="187"/>
  <c r="C99" i="187" s="1"/>
  <c r="C98" i="187"/>
  <c r="C97" i="187"/>
  <c r="C95" i="187"/>
  <c r="C85" i="187"/>
  <c r="C86" i="187"/>
  <c r="C87" i="187"/>
  <c r="C88" i="187"/>
  <c r="C89" i="187"/>
  <c r="C90" i="187"/>
  <c r="C91" i="187"/>
  <c r="C92" i="187"/>
  <c r="C84" i="187"/>
  <c r="C82" i="187"/>
  <c r="C81" i="187" s="1"/>
  <c r="C79" i="187"/>
  <c r="C80" i="187"/>
  <c r="C78" i="187"/>
  <c r="C76" i="187"/>
  <c r="C75" i="187" s="1"/>
  <c r="C72" i="187"/>
  <c r="C71" i="187" s="1"/>
  <c r="C70" i="187"/>
  <c r="C69" i="187"/>
  <c r="C67" i="187"/>
  <c r="C66" i="187"/>
  <c r="C64" i="187"/>
  <c r="C63" i="187"/>
  <c r="C61" i="187"/>
  <c r="C60" i="187" s="1"/>
  <c r="C37" i="187"/>
  <c r="C38" i="187"/>
  <c r="C39" i="187"/>
  <c r="C40" i="187"/>
  <c r="C41" i="187"/>
  <c r="C42" i="187"/>
  <c r="C43" i="187"/>
  <c r="C44" i="187"/>
  <c r="C45" i="187"/>
  <c r="C46" i="187"/>
  <c r="C47" i="187"/>
  <c r="C48" i="187"/>
  <c r="C49" i="187"/>
  <c r="C50" i="187"/>
  <c r="C51" i="187"/>
  <c r="C52" i="187"/>
  <c r="C53" i="187"/>
  <c r="C54" i="187"/>
  <c r="C55" i="187"/>
  <c r="C56" i="187"/>
  <c r="C57" i="187"/>
  <c r="C58" i="187"/>
  <c r="C59" i="187"/>
  <c r="C36" i="187"/>
  <c r="C35" i="187" s="1"/>
  <c r="C32" i="187"/>
  <c r="C33" i="187"/>
  <c r="C34" i="187"/>
  <c r="C31" i="187"/>
  <c r="C17" i="187"/>
  <c r="C18" i="187"/>
  <c r="C19" i="187"/>
  <c r="C20" i="187"/>
  <c r="C21" i="187"/>
  <c r="C22" i="187"/>
  <c r="C23" i="187"/>
  <c r="C24" i="187"/>
  <c r="C25" i="187"/>
  <c r="C26" i="187"/>
  <c r="C27" i="187"/>
  <c r="C16" i="187"/>
  <c r="C14" i="187"/>
  <c r="C13" i="187" s="1"/>
  <c r="C11" i="187"/>
  <c r="C12" i="187"/>
  <c r="C10" i="187"/>
  <c r="A67" i="211"/>
  <c r="C164" i="211"/>
  <c r="I164" i="211" s="1"/>
  <c r="M164" i="211" s="1"/>
  <c r="C163" i="211"/>
  <c r="I163" i="211" s="1"/>
  <c r="M163" i="211" s="1"/>
  <c r="C157" i="211"/>
  <c r="I157" i="211" s="1"/>
  <c r="M157" i="211" s="1"/>
  <c r="C158" i="211"/>
  <c r="I158" i="211" s="1"/>
  <c r="M158" i="211" s="1"/>
  <c r="C159" i="211"/>
  <c r="I159" i="211"/>
  <c r="M159" i="211" s="1"/>
  <c r="C160" i="211"/>
  <c r="I160" i="211" s="1"/>
  <c r="M160" i="211" s="1"/>
  <c r="C161" i="211"/>
  <c r="I161" i="211"/>
  <c r="M161" i="211" s="1"/>
  <c r="C156" i="211"/>
  <c r="I156" i="211" s="1"/>
  <c r="M156" i="211" s="1"/>
  <c r="C153" i="211"/>
  <c r="I153" i="211" s="1"/>
  <c r="M153" i="211" s="1"/>
  <c r="C154" i="211"/>
  <c r="I154" i="211" s="1"/>
  <c r="M154" i="211" s="1"/>
  <c r="C152" i="211"/>
  <c r="I152" i="211" s="1"/>
  <c r="M152" i="211" s="1"/>
  <c r="C145" i="211"/>
  <c r="I145" i="211" s="1"/>
  <c r="M145" i="211" s="1"/>
  <c r="C146" i="211"/>
  <c r="I146" i="211"/>
  <c r="M146" i="211" s="1"/>
  <c r="C147" i="211"/>
  <c r="I147" i="211" s="1"/>
  <c r="M147" i="211" s="1"/>
  <c r="C148" i="211"/>
  <c r="I148" i="211" s="1"/>
  <c r="M148" i="211" s="1"/>
  <c r="C149" i="211"/>
  <c r="I149" i="211" s="1"/>
  <c r="M149" i="211" s="1"/>
  <c r="C150" i="211"/>
  <c r="I150" i="211" s="1"/>
  <c r="M150" i="211" s="1"/>
  <c r="C144" i="211"/>
  <c r="I144" i="211" s="1"/>
  <c r="M144" i="211" s="1"/>
  <c r="C142" i="211"/>
  <c r="I142" i="211" s="1"/>
  <c r="M142" i="211" s="1"/>
  <c r="C141" i="211"/>
  <c r="I141" i="211" s="1"/>
  <c r="M141" i="211" s="1"/>
  <c r="C98" i="211"/>
  <c r="I98" i="211"/>
  <c r="C99" i="211"/>
  <c r="I99" i="211" s="1"/>
  <c r="C100" i="211"/>
  <c r="I100" i="211" s="1"/>
  <c r="M100" i="211" s="1"/>
  <c r="C101" i="211"/>
  <c r="I101" i="211" s="1"/>
  <c r="M101" i="211" s="1"/>
  <c r="C102" i="211"/>
  <c r="I102" i="211" s="1"/>
  <c r="M102" i="211" s="1"/>
  <c r="C103" i="211"/>
  <c r="I103" i="211"/>
  <c r="C104" i="211"/>
  <c r="I104" i="211" s="1"/>
  <c r="M104" i="211" s="1"/>
  <c r="C105" i="211"/>
  <c r="I105" i="211" s="1"/>
  <c r="M105" i="211" s="1"/>
  <c r="C106" i="211"/>
  <c r="I106" i="211" s="1"/>
  <c r="M106" i="211" s="1"/>
  <c r="C107" i="211"/>
  <c r="I107" i="211" s="1"/>
  <c r="M107" i="211" s="1"/>
  <c r="C108" i="211"/>
  <c r="I108" i="211"/>
  <c r="M108" i="211" s="1"/>
  <c r="C109" i="211"/>
  <c r="I109" i="211" s="1"/>
  <c r="M109" i="211" s="1"/>
  <c r="C110" i="211"/>
  <c r="I110" i="211" s="1"/>
  <c r="M110" i="211" s="1"/>
  <c r="C111" i="211"/>
  <c r="I111" i="211" s="1"/>
  <c r="M111" i="211" s="1"/>
  <c r="C112" i="211"/>
  <c r="I112" i="211" s="1"/>
  <c r="M112" i="211" s="1"/>
  <c r="C113" i="211"/>
  <c r="I113" i="211" s="1"/>
  <c r="M113" i="211" s="1"/>
  <c r="C114" i="211"/>
  <c r="I114" i="211" s="1"/>
  <c r="M114" i="211" s="1"/>
  <c r="C115" i="211"/>
  <c r="I115" i="211" s="1"/>
  <c r="M115" i="211" s="1"/>
  <c r="C116" i="211"/>
  <c r="I116" i="211"/>
  <c r="M116" i="211" s="1"/>
  <c r="C117" i="211"/>
  <c r="I117" i="211" s="1"/>
  <c r="M117" i="211" s="1"/>
  <c r="C118" i="211"/>
  <c r="I118" i="211"/>
  <c r="M118" i="211" s="1"/>
  <c r="C119" i="211"/>
  <c r="I119" i="211" s="1"/>
  <c r="M119" i="211" s="1"/>
  <c r="C120" i="211"/>
  <c r="I120" i="211" s="1"/>
  <c r="M120" i="211" s="1"/>
  <c r="C121" i="211"/>
  <c r="I121" i="211" s="1"/>
  <c r="M121" i="211" s="1"/>
  <c r="C122" i="211"/>
  <c r="I122" i="211" s="1"/>
  <c r="M122" i="211" s="1"/>
  <c r="C123" i="211"/>
  <c r="I123" i="211" s="1"/>
  <c r="M123" i="211" s="1"/>
  <c r="C124" i="211"/>
  <c r="I124" i="211"/>
  <c r="M124" i="211" s="1"/>
  <c r="C125" i="211"/>
  <c r="I125" i="211" s="1"/>
  <c r="M125" i="211" s="1"/>
  <c r="C126" i="211"/>
  <c r="I126" i="211"/>
  <c r="M126" i="211" s="1"/>
  <c r="C127" i="211"/>
  <c r="I127" i="211" s="1"/>
  <c r="M127" i="211" s="1"/>
  <c r="C128" i="211"/>
  <c r="I128" i="211" s="1"/>
  <c r="M128" i="211" s="1"/>
  <c r="C129" i="211"/>
  <c r="I129" i="211" s="1"/>
  <c r="M129" i="211" s="1"/>
  <c r="C130" i="211"/>
  <c r="I130" i="211" s="1"/>
  <c r="M130" i="211" s="1"/>
  <c r="C131" i="211"/>
  <c r="I131" i="211" s="1"/>
  <c r="M131" i="211" s="1"/>
  <c r="C132" i="211"/>
  <c r="I132" i="211"/>
  <c r="M132" i="211" s="1"/>
  <c r="C133" i="211"/>
  <c r="I133" i="211" s="1"/>
  <c r="M133" i="211" s="1"/>
  <c r="C134" i="211"/>
  <c r="I134" i="211"/>
  <c r="M134" i="211" s="1"/>
  <c r="C135" i="211"/>
  <c r="I135" i="211" s="1"/>
  <c r="M135" i="211" s="1"/>
  <c r="C136" i="211"/>
  <c r="I136" i="211"/>
  <c r="M136" i="211" s="1"/>
  <c r="C137" i="211"/>
  <c r="I137" i="211" s="1"/>
  <c r="M137" i="211" s="1"/>
  <c r="C138" i="211"/>
  <c r="I138" i="211" s="1"/>
  <c r="M138" i="211" s="1"/>
  <c r="C139" i="211"/>
  <c r="I139" i="211" s="1"/>
  <c r="M139" i="211" s="1"/>
  <c r="C140" i="211"/>
  <c r="I140" i="211"/>
  <c r="M140" i="211" s="1"/>
  <c r="C97" i="211"/>
  <c r="I97" i="211" s="1"/>
  <c r="M97" i="211" s="1"/>
  <c r="C95" i="211"/>
  <c r="C94" i="211"/>
  <c r="C93" i="211"/>
  <c r="I93" i="211" s="1"/>
  <c r="I92" i="211" s="1"/>
  <c r="C89" i="211"/>
  <c r="C90" i="211"/>
  <c r="C91" i="211"/>
  <c r="I91" i="211" s="1"/>
  <c r="C88" i="211"/>
  <c r="C82" i="211"/>
  <c r="C83" i="211"/>
  <c r="C84" i="211"/>
  <c r="C85" i="211"/>
  <c r="C86" i="211"/>
  <c r="C81" i="211"/>
  <c r="C76" i="211"/>
  <c r="I76" i="211" s="1"/>
  <c r="C77" i="211"/>
  <c r="I77" i="211" s="1"/>
  <c r="M77" i="211" s="1"/>
  <c r="C78" i="211"/>
  <c r="I78" i="211" s="1"/>
  <c r="M78" i="211" s="1"/>
  <c r="C79" i="211"/>
  <c r="I79" i="211" s="1"/>
  <c r="M79" i="211" s="1"/>
  <c r="C75" i="211"/>
  <c r="I75" i="211" s="1"/>
  <c r="C72" i="211"/>
  <c r="C73" i="211"/>
  <c r="I73" i="211"/>
  <c r="C71" i="211"/>
  <c r="I71" i="211"/>
  <c r="M71" i="211" s="1"/>
  <c r="C69" i="211"/>
  <c r="C68" i="211" s="1"/>
  <c r="C65" i="211"/>
  <c r="I65" i="211" s="1"/>
  <c r="M65" i="211" s="1"/>
  <c r="C64" i="211"/>
  <c r="I64" i="211" s="1"/>
  <c r="C62" i="211"/>
  <c r="C61" i="211" s="1"/>
  <c r="C60" i="211"/>
  <c r="I60" i="211" s="1"/>
  <c r="C59" i="211"/>
  <c r="C58" i="211" s="1"/>
  <c r="C34" i="211"/>
  <c r="I34" i="211" s="1"/>
  <c r="C35" i="211"/>
  <c r="I35" i="211" s="1"/>
  <c r="M35" i="211" s="1"/>
  <c r="C36" i="211"/>
  <c r="I36" i="211"/>
  <c r="M36" i="211" s="1"/>
  <c r="C37" i="211"/>
  <c r="I37" i="211" s="1"/>
  <c r="M37" i="211" s="1"/>
  <c r="C38" i="211"/>
  <c r="I38" i="211"/>
  <c r="M38" i="211" s="1"/>
  <c r="C39" i="211"/>
  <c r="I39" i="211" s="1"/>
  <c r="M39" i="211" s="1"/>
  <c r="C40" i="211"/>
  <c r="I40" i="211" s="1"/>
  <c r="M40" i="211" s="1"/>
  <c r="C41" i="211"/>
  <c r="I41" i="211" s="1"/>
  <c r="M41" i="211" s="1"/>
  <c r="C42" i="211"/>
  <c r="I42" i="211"/>
  <c r="M42" i="211" s="1"/>
  <c r="C43" i="211"/>
  <c r="I43" i="211" s="1"/>
  <c r="M43" i="211" s="1"/>
  <c r="C44" i="211"/>
  <c r="I44" i="211"/>
  <c r="M44" i="211" s="1"/>
  <c r="C45" i="211"/>
  <c r="I45" i="211" s="1"/>
  <c r="M45" i="211" s="1"/>
  <c r="C46" i="211"/>
  <c r="I46" i="211"/>
  <c r="M46" i="211" s="1"/>
  <c r="C47" i="211"/>
  <c r="I47" i="211" s="1"/>
  <c r="M47" i="211" s="1"/>
  <c r="C48" i="211"/>
  <c r="I48" i="211" s="1"/>
  <c r="M48" i="211" s="1"/>
  <c r="C49" i="211"/>
  <c r="I49" i="211" s="1"/>
  <c r="M49" i="211" s="1"/>
  <c r="C50" i="211"/>
  <c r="I50" i="211"/>
  <c r="M50" i="211" s="1"/>
  <c r="C51" i="211"/>
  <c r="I51" i="211" s="1"/>
  <c r="M51" i="211" s="1"/>
  <c r="C52" i="211"/>
  <c r="I52" i="211"/>
  <c r="C53" i="211"/>
  <c r="I53" i="211" s="1"/>
  <c r="M53" i="211" s="1"/>
  <c r="C54" i="211"/>
  <c r="I54" i="211" s="1"/>
  <c r="M54" i="211" s="1"/>
  <c r="C55" i="211"/>
  <c r="I55" i="211"/>
  <c r="M55" i="211" s="1"/>
  <c r="C57" i="211"/>
  <c r="C33" i="211"/>
  <c r="I33" i="211" s="1"/>
  <c r="M33" i="211" s="1"/>
  <c r="C31" i="211"/>
  <c r="I31" i="211" s="1"/>
  <c r="C29" i="211"/>
  <c r="C28" i="211" s="1"/>
  <c r="C27" i="211"/>
  <c r="C25" i="211" s="1"/>
  <c r="C23" i="211"/>
  <c r="I23" i="211"/>
  <c r="C24" i="211"/>
  <c r="I24" i="211"/>
  <c r="K24" i="211" s="1"/>
  <c r="C22" i="211"/>
  <c r="I22" i="211" s="1"/>
  <c r="C17" i="211"/>
  <c r="I17" i="211" s="1"/>
  <c r="K17" i="211" s="1"/>
  <c r="C18" i="211"/>
  <c r="I18" i="211"/>
  <c r="C19" i="211"/>
  <c r="I19" i="211"/>
  <c r="M19" i="211" s="1"/>
  <c r="M15" i="211" s="1"/>
  <c r="C20" i="211"/>
  <c r="C16" i="211"/>
  <c r="C14" i="211"/>
  <c r="I14" i="211"/>
  <c r="C12" i="211"/>
  <c r="I12" i="211"/>
  <c r="M12" i="211" s="1"/>
  <c r="M11" i="211" s="1"/>
  <c r="C10" i="211"/>
  <c r="C9" i="211"/>
  <c r="C195" i="216"/>
  <c r="C196" i="216"/>
  <c r="C197" i="216"/>
  <c r="C198" i="216"/>
  <c r="C199" i="216"/>
  <c r="C200" i="216"/>
  <c r="C201" i="216"/>
  <c r="C194" i="216"/>
  <c r="C192" i="216"/>
  <c r="C191" i="216"/>
  <c r="C190" i="216"/>
  <c r="C189" i="216"/>
  <c r="C188" i="216"/>
  <c r="C187" i="216"/>
  <c r="C186" i="216"/>
  <c r="C185" i="216"/>
  <c r="C134" i="216"/>
  <c r="C135" i="216"/>
  <c r="C136" i="216"/>
  <c r="C137" i="216"/>
  <c r="C138" i="216"/>
  <c r="C139" i="216"/>
  <c r="C140" i="216"/>
  <c r="C141" i="216"/>
  <c r="C142" i="216"/>
  <c r="C143" i="216"/>
  <c r="C144" i="216"/>
  <c r="C145" i="216"/>
  <c r="C146" i="216"/>
  <c r="C147" i="216"/>
  <c r="C148" i="216"/>
  <c r="C149" i="216"/>
  <c r="C150" i="216"/>
  <c r="C151" i="216"/>
  <c r="C152" i="216"/>
  <c r="C153" i="216"/>
  <c r="C154" i="216"/>
  <c r="C155" i="216"/>
  <c r="C156" i="216"/>
  <c r="C157" i="216"/>
  <c r="C158" i="216"/>
  <c r="C159" i="216"/>
  <c r="C160" i="216"/>
  <c r="C161" i="216"/>
  <c r="C162" i="216"/>
  <c r="C163" i="216"/>
  <c r="C164" i="216"/>
  <c r="C165" i="216"/>
  <c r="C166" i="216"/>
  <c r="C167" i="216"/>
  <c r="C168" i="216"/>
  <c r="C169" i="216"/>
  <c r="C170" i="216"/>
  <c r="C171" i="216"/>
  <c r="C172" i="216"/>
  <c r="C173" i="216"/>
  <c r="C174" i="216"/>
  <c r="C175" i="216"/>
  <c r="C176" i="216"/>
  <c r="C177" i="216"/>
  <c r="C178" i="216"/>
  <c r="C179" i="216"/>
  <c r="C180" i="216"/>
  <c r="C181" i="216"/>
  <c r="C182" i="216"/>
  <c r="C183" i="216"/>
  <c r="C133" i="216"/>
  <c r="C131" i="216"/>
  <c r="C130" i="216"/>
  <c r="C127" i="216"/>
  <c r="C128" i="216"/>
  <c r="C126" i="216"/>
  <c r="C124" i="216"/>
  <c r="C123" i="216"/>
  <c r="C116" i="216"/>
  <c r="C117" i="216"/>
  <c r="C118" i="216"/>
  <c r="C119" i="216"/>
  <c r="C120" i="216"/>
  <c r="C121" i="216"/>
  <c r="C122" i="216"/>
  <c r="C115" i="216"/>
  <c r="C111" i="216"/>
  <c r="C112" i="216"/>
  <c r="C113" i="216"/>
  <c r="C110" i="216"/>
  <c r="C107" i="216"/>
  <c r="C108" i="216"/>
  <c r="C105" i="216" s="1"/>
  <c r="C106" i="216"/>
  <c r="C98" i="216"/>
  <c r="C99" i="216"/>
  <c r="C100" i="216"/>
  <c r="C101" i="216"/>
  <c r="C102" i="216"/>
  <c r="C97" i="216"/>
  <c r="C94" i="216"/>
  <c r="C95" i="216"/>
  <c r="C93" i="216"/>
  <c r="C91" i="216"/>
  <c r="C90" i="216" s="1"/>
  <c r="C33" i="216"/>
  <c r="C34" i="216"/>
  <c r="C35" i="216"/>
  <c r="C36" i="216"/>
  <c r="C37" i="216"/>
  <c r="C38" i="216"/>
  <c r="C39" i="216"/>
  <c r="C40" i="216"/>
  <c r="C41" i="216"/>
  <c r="C42" i="216"/>
  <c r="C43" i="216"/>
  <c r="C44" i="216"/>
  <c r="C45" i="216"/>
  <c r="C46" i="216"/>
  <c r="C47" i="216"/>
  <c r="C48" i="216"/>
  <c r="C49" i="216"/>
  <c r="C50" i="216"/>
  <c r="C51" i="216"/>
  <c r="C52" i="216"/>
  <c r="C53" i="216"/>
  <c r="C54" i="216"/>
  <c r="C55" i="216"/>
  <c r="C56" i="216"/>
  <c r="C57" i="216"/>
  <c r="C58" i="216"/>
  <c r="C59" i="216"/>
  <c r="C60" i="216"/>
  <c r="C61" i="216"/>
  <c r="C62" i="216"/>
  <c r="C63" i="216"/>
  <c r="C64" i="216"/>
  <c r="C65" i="216"/>
  <c r="C66" i="216"/>
  <c r="C67" i="216"/>
  <c r="C68" i="216"/>
  <c r="C69" i="216"/>
  <c r="C70" i="216"/>
  <c r="C71" i="216"/>
  <c r="C72" i="216"/>
  <c r="C73" i="216"/>
  <c r="C74" i="216"/>
  <c r="C75" i="216"/>
  <c r="C76" i="216"/>
  <c r="C77" i="216"/>
  <c r="C78" i="216"/>
  <c r="C79" i="216"/>
  <c r="C80" i="216"/>
  <c r="C81" i="216"/>
  <c r="C82" i="216"/>
  <c r="C83" i="216"/>
  <c r="C84" i="216"/>
  <c r="C85" i="216"/>
  <c r="C86" i="216"/>
  <c r="C87" i="216"/>
  <c r="C88" i="216"/>
  <c r="C89" i="216"/>
  <c r="C32" i="216"/>
  <c r="C30" i="216"/>
  <c r="C28" i="216"/>
  <c r="C24" i="216"/>
  <c r="C25" i="216"/>
  <c r="C26" i="216"/>
  <c r="C23" i="216"/>
  <c r="C20" i="216"/>
  <c r="C21" i="216"/>
  <c r="C19" i="216"/>
  <c r="C18" i="216" s="1"/>
  <c r="C17" i="216"/>
  <c r="C15" i="216" s="1"/>
  <c r="C16" i="216"/>
  <c r="C13" i="216"/>
  <c r="C14" i="216"/>
  <c r="C12" i="216"/>
  <c r="C10" i="216"/>
  <c r="C9" i="216" s="1"/>
  <c r="C48" i="208"/>
  <c r="C47" i="208" s="1"/>
  <c r="C46" i="208"/>
  <c r="C45" i="208" s="1"/>
  <c r="C39" i="208"/>
  <c r="C40" i="208"/>
  <c r="C41" i="208"/>
  <c r="C42" i="208"/>
  <c r="C43" i="208"/>
  <c r="C44" i="208"/>
  <c r="C38" i="208"/>
  <c r="C36" i="208"/>
  <c r="C35" i="208"/>
  <c r="C33" i="208"/>
  <c r="C32" i="208"/>
  <c r="C30" i="208"/>
  <c r="C31" i="208"/>
  <c r="C29" i="208"/>
  <c r="C25" i="208"/>
  <c r="C24" i="208" s="1"/>
  <c r="C23" i="208"/>
  <c r="C22" i="208" s="1"/>
  <c r="C20" i="208"/>
  <c r="C21" i="208"/>
  <c r="C19" i="208"/>
  <c r="C14" i="208"/>
  <c r="C15" i="208"/>
  <c r="C16" i="208"/>
  <c r="C17" i="208"/>
  <c r="C13" i="208"/>
  <c r="C11" i="208"/>
  <c r="C10" i="208" s="1"/>
  <c r="C180" i="207"/>
  <c r="C179" i="207" s="1"/>
  <c r="C175" i="207"/>
  <c r="C176" i="207"/>
  <c r="C177" i="207"/>
  <c r="C178" i="207"/>
  <c r="C174" i="207"/>
  <c r="C170" i="207"/>
  <c r="C171" i="207"/>
  <c r="C172" i="207"/>
  <c r="C169" i="207"/>
  <c r="C167" i="207"/>
  <c r="C166" i="207"/>
  <c r="C164" i="207"/>
  <c r="C163" i="207"/>
  <c r="C160" i="207"/>
  <c r="C161" i="207"/>
  <c r="C162" i="207"/>
  <c r="C159" i="207"/>
  <c r="C134" i="207"/>
  <c r="C135" i="207"/>
  <c r="C136" i="207"/>
  <c r="C137" i="207"/>
  <c r="C138" i="207"/>
  <c r="C139" i="207"/>
  <c r="C140" i="207"/>
  <c r="C141" i="207"/>
  <c r="C142" i="207"/>
  <c r="C143" i="207"/>
  <c r="C144" i="207"/>
  <c r="C145" i="207"/>
  <c r="C146" i="207"/>
  <c r="C147" i="207"/>
  <c r="C148" i="207"/>
  <c r="C149" i="207"/>
  <c r="C150" i="207"/>
  <c r="C151" i="207"/>
  <c r="C152" i="207"/>
  <c r="C153" i="207"/>
  <c r="C154" i="207"/>
  <c r="C155" i="207"/>
  <c r="C156" i="207"/>
  <c r="C157" i="207"/>
  <c r="C133" i="207"/>
  <c r="C111" i="207"/>
  <c r="C113" i="207"/>
  <c r="C114" i="207"/>
  <c r="C115" i="207"/>
  <c r="C117" i="207"/>
  <c r="C118" i="207"/>
  <c r="C119" i="207"/>
  <c r="C120" i="207"/>
  <c r="C121" i="207"/>
  <c r="C122" i="207"/>
  <c r="C123" i="207"/>
  <c r="C124" i="207"/>
  <c r="C125" i="207"/>
  <c r="C126" i="207"/>
  <c r="C127" i="207"/>
  <c r="C128" i="207"/>
  <c r="C129" i="207"/>
  <c r="C130" i="207"/>
  <c r="C131" i="207"/>
  <c r="C110" i="207"/>
  <c r="C108" i="207"/>
  <c r="C107" i="207" s="1"/>
  <c r="C105" i="207"/>
  <c r="C106" i="207"/>
  <c r="C104" i="207"/>
  <c r="C102" i="207"/>
  <c r="C101" i="207"/>
  <c r="C94" i="207"/>
  <c r="C95" i="207"/>
  <c r="C96" i="207"/>
  <c r="C97" i="207"/>
  <c r="C98" i="207"/>
  <c r="C99" i="207"/>
  <c r="C93" i="207"/>
  <c r="C73" i="207"/>
  <c r="C74" i="207"/>
  <c r="C75" i="207"/>
  <c r="C76" i="207"/>
  <c r="C77" i="207"/>
  <c r="C78" i="207"/>
  <c r="C79" i="207"/>
  <c r="C80" i="207"/>
  <c r="C81" i="207"/>
  <c r="C82" i="207"/>
  <c r="C83" i="207"/>
  <c r="C84" i="207"/>
  <c r="C85" i="207"/>
  <c r="C86" i="207"/>
  <c r="C87" i="207"/>
  <c r="C88" i="207"/>
  <c r="C89" i="207"/>
  <c r="C90" i="207"/>
  <c r="C91" i="207"/>
  <c r="C72" i="207"/>
  <c r="C68" i="207"/>
  <c r="C69" i="207"/>
  <c r="C70" i="207"/>
  <c r="C67" i="207"/>
  <c r="C62" i="207"/>
  <c r="C63" i="207"/>
  <c r="C64" i="207"/>
  <c r="C65" i="207"/>
  <c r="C61" i="207"/>
  <c r="C58" i="207"/>
  <c r="C59" i="207"/>
  <c r="C57" i="207"/>
  <c r="C51" i="207"/>
  <c r="C52" i="207"/>
  <c r="C50" i="207"/>
  <c r="C48" i="207"/>
  <c r="C47" i="207" s="1"/>
  <c r="C46" i="207"/>
  <c r="C45" i="207" s="1"/>
  <c r="C37" i="207"/>
  <c r="C38" i="207"/>
  <c r="C39" i="207"/>
  <c r="C40" i="207"/>
  <c r="C41" i="207"/>
  <c r="C42" i="207"/>
  <c r="C44" i="207"/>
  <c r="C36" i="207"/>
  <c r="C33" i="207"/>
  <c r="C34" i="207"/>
  <c r="C32" i="207"/>
  <c r="C30" i="207"/>
  <c r="C29" i="207" s="1"/>
  <c r="C26" i="207"/>
  <c r="C24" i="207" s="1"/>
  <c r="C23" i="207"/>
  <c r="C22" i="207"/>
  <c r="C15" i="207"/>
  <c r="C16" i="207"/>
  <c r="C17" i="207"/>
  <c r="C18" i="207"/>
  <c r="C19" i="207"/>
  <c r="C20" i="207"/>
  <c r="C21" i="207"/>
  <c r="C14" i="207"/>
  <c r="C12" i="207"/>
  <c r="C11" i="207"/>
  <c r="A56" i="130"/>
  <c r="A42" i="206"/>
  <c r="A70" i="63"/>
  <c r="A61" i="134"/>
  <c r="A17" i="212"/>
  <c r="A74" i="90"/>
  <c r="A74" i="187"/>
  <c r="A104" i="216"/>
  <c r="A50" i="219"/>
  <c r="A50" i="215"/>
  <c r="I11" i="209"/>
  <c r="O11" i="209"/>
  <c r="P11" i="209"/>
  <c r="I11" i="218"/>
  <c r="P11" i="218"/>
  <c r="I12" i="220"/>
  <c r="P12" i="220"/>
  <c r="M193" i="216"/>
  <c r="L193" i="216"/>
  <c r="K193" i="216"/>
  <c r="J193" i="216"/>
  <c r="G193" i="216"/>
  <c r="F193" i="216"/>
  <c r="E193" i="216"/>
  <c r="D193" i="216"/>
  <c r="M191" i="216"/>
  <c r="L191" i="216"/>
  <c r="K191" i="216"/>
  <c r="J191" i="216"/>
  <c r="G191" i="216"/>
  <c r="F191" i="216"/>
  <c r="E191" i="216"/>
  <c r="D191" i="216"/>
  <c r="M189" i="216"/>
  <c r="L189" i="216"/>
  <c r="K189" i="216"/>
  <c r="J189" i="216"/>
  <c r="G189" i="216"/>
  <c r="F189" i="216"/>
  <c r="E189" i="216"/>
  <c r="D189" i="216"/>
  <c r="M187" i="216"/>
  <c r="L187" i="216"/>
  <c r="K187" i="216"/>
  <c r="J187" i="216"/>
  <c r="G187" i="216"/>
  <c r="F187" i="216"/>
  <c r="E187" i="216"/>
  <c r="D187" i="216"/>
  <c r="M184" i="216"/>
  <c r="L184" i="216"/>
  <c r="K184" i="216"/>
  <c r="J184" i="216"/>
  <c r="G184" i="216"/>
  <c r="F184" i="216"/>
  <c r="E184" i="216"/>
  <c r="D184" i="216"/>
  <c r="M132" i="216"/>
  <c r="L132" i="216"/>
  <c r="K132" i="216"/>
  <c r="J132" i="216"/>
  <c r="G132" i="216"/>
  <c r="F132" i="216"/>
  <c r="E132" i="216"/>
  <c r="D132" i="216"/>
  <c r="M129" i="216"/>
  <c r="L129" i="216"/>
  <c r="K129" i="216"/>
  <c r="J129" i="216"/>
  <c r="G129" i="216"/>
  <c r="F129" i="216"/>
  <c r="E129" i="216"/>
  <c r="D129" i="216"/>
  <c r="M125" i="216"/>
  <c r="L125" i="216"/>
  <c r="K125" i="216"/>
  <c r="J125" i="216"/>
  <c r="G125" i="216"/>
  <c r="F125" i="216"/>
  <c r="E125" i="216"/>
  <c r="D125" i="216"/>
  <c r="M123" i="216"/>
  <c r="L123" i="216"/>
  <c r="K123" i="216"/>
  <c r="J123" i="216"/>
  <c r="G123" i="216"/>
  <c r="F123" i="216"/>
  <c r="E123" i="216"/>
  <c r="D123" i="216"/>
  <c r="M114" i="216"/>
  <c r="L114" i="216"/>
  <c r="K114" i="216"/>
  <c r="J114" i="216"/>
  <c r="G114" i="216"/>
  <c r="F114" i="216"/>
  <c r="E114" i="216"/>
  <c r="D114" i="216"/>
  <c r="M109" i="216"/>
  <c r="L109" i="216"/>
  <c r="K109" i="216"/>
  <c r="J109" i="216"/>
  <c r="G109" i="216"/>
  <c r="F109" i="216"/>
  <c r="E109" i="216"/>
  <c r="D109" i="216"/>
  <c r="M105" i="216"/>
  <c r="M202" i="216" s="1"/>
  <c r="L105" i="216"/>
  <c r="K105" i="216"/>
  <c r="J105" i="216"/>
  <c r="J202" i="216" s="1"/>
  <c r="G105" i="216"/>
  <c r="F105" i="216"/>
  <c r="E105" i="216"/>
  <c r="D105" i="216"/>
  <c r="M96" i="216"/>
  <c r="L96" i="216"/>
  <c r="K96" i="216"/>
  <c r="J96" i="216"/>
  <c r="G96" i="216"/>
  <c r="F96" i="216"/>
  <c r="E96" i="216"/>
  <c r="D96" i="216"/>
  <c r="M92" i="216"/>
  <c r="L92" i="216"/>
  <c r="K92" i="216"/>
  <c r="J92" i="216"/>
  <c r="G92" i="216"/>
  <c r="F92" i="216"/>
  <c r="E92" i="216"/>
  <c r="D92" i="216"/>
  <c r="M90" i="216"/>
  <c r="L90" i="216"/>
  <c r="K90" i="216"/>
  <c r="J90" i="216"/>
  <c r="G90" i="216"/>
  <c r="F90" i="216"/>
  <c r="E90" i="216"/>
  <c r="D90" i="216"/>
  <c r="M31" i="216"/>
  <c r="L31" i="216"/>
  <c r="K31" i="216"/>
  <c r="J31" i="216"/>
  <c r="G31" i="216"/>
  <c r="F31" i="216"/>
  <c r="E31" i="216"/>
  <c r="D31" i="216"/>
  <c r="N103" i="216"/>
  <c r="M22" i="216"/>
  <c r="L22" i="216"/>
  <c r="K22" i="216"/>
  <c r="J22" i="216"/>
  <c r="G22" i="216"/>
  <c r="F22" i="216"/>
  <c r="E22" i="216"/>
  <c r="D22" i="216"/>
  <c r="M18" i="216"/>
  <c r="L18" i="216"/>
  <c r="K18" i="216"/>
  <c r="J18" i="216"/>
  <c r="G18" i="216"/>
  <c r="F18" i="216"/>
  <c r="E18" i="216"/>
  <c r="D18" i="216"/>
  <c r="M15" i="216"/>
  <c r="L15" i="216"/>
  <c r="K15" i="216"/>
  <c r="J15" i="216"/>
  <c r="G15" i="216"/>
  <c r="F15" i="216"/>
  <c r="E15" i="216"/>
  <c r="D15" i="216"/>
  <c r="M11" i="216"/>
  <c r="L11" i="216"/>
  <c r="K11" i="216"/>
  <c r="J11" i="216"/>
  <c r="G11" i="216"/>
  <c r="F11" i="216"/>
  <c r="E11" i="216"/>
  <c r="D11" i="216"/>
  <c r="M9" i="216"/>
  <c r="L9" i="216"/>
  <c r="K9" i="216"/>
  <c r="J9" i="216"/>
  <c r="G9" i="216"/>
  <c r="F9" i="216"/>
  <c r="E9" i="216"/>
  <c r="D9" i="216"/>
  <c r="G30" i="130"/>
  <c r="G19" i="130"/>
  <c r="K116" i="90"/>
  <c r="D47" i="215"/>
  <c r="E47" i="215"/>
  <c r="F47" i="215"/>
  <c r="G47" i="215"/>
  <c r="J47" i="215"/>
  <c r="K47" i="215"/>
  <c r="L47" i="215"/>
  <c r="M47" i="215"/>
  <c r="N47" i="215"/>
  <c r="H47" i="215"/>
  <c r="I48" i="215"/>
  <c r="I47" i="215" s="1"/>
  <c r="C47" i="215"/>
  <c r="I16" i="218"/>
  <c r="I90" i="134"/>
  <c r="I89" i="134" s="1"/>
  <c r="C90" i="134"/>
  <c r="C89" i="134" s="1"/>
  <c r="N89" i="134"/>
  <c r="M89" i="134"/>
  <c r="L89" i="134"/>
  <c r="K89" i="134"/>
  <c r="J89" i="134"/>
  <c r="G89" i="134"/>
  <c r="F89" i="134"/>
  <c r="E89" i="134"/>
  <c r="D89" i="134"/>
  <c r="I88" i="134"/>
  <c r="I87" i="134" s="1"/>
  <c r="C88" i="134"/>
  <c r="C87" i="134" s="1"/>
  <c r="N87" i="134"/>
  <c r="M87" i="134"/>
  <c r="L87" i="134"/>
  <c r="K87" i="134"/>
  <c r="J87" i="134"/>
  <c r="G87" i="134"/>
  <c r="F87" i="134"/>
  <c r="E87" i="134"/>
  <c r="D87" i="134"/>
  <c r="I86" i="134"/>
  <c r="I85" i="134" s="1"/>
  <c r="C86" i="134"/>
  <c r="C85" i="134" s="1"/>
  <c r="N85" i="134"/>
  <c r="M85" i="134"/>
  <c r="L85" i="134"/>
  <c r="K85" i="134"/>
  <c r="J85" i="134"/>
  <c r="G85" i="134"/>
  <c r="F85" i="134"/>
  <c r="E85" i="134"/>
  <c r="D85" i="134"/>
  <c r="I84" i="134"/>
  <c r="I83" i="134" s="1"/>
  <c r="C84" i="134"/>
  <c r="C83" i="134" s="1"/>
  <c r="N83" i="134"/>
  <c r="M83" i="134"/>
  <c r="L83" i="134"/>
  <c r="K83" i="134"/>
  <c r="J83" i="134"/>
  <c r="G83" i="134"/>
  <c r="F83" i="134"/>
  <c r="E83" i="134"/>
  <c r="D83" i="134"/>
  <c r="I82" i="134"/>
  <c r="C82" i="134"/>
  <c r="I81" i="134"/>
  <c r="C81" i="134"/>
  <c r="N80" i="134"/>
  <c r="M80" i="134"/>
  <c r="L80" i="134"/>
  <c r="K80" i="134"/>
  <c r="J80" i="134"/>
  <c r="G80" i="134"/>
  <c r="F80" i="134"/>
  <c r="E80" i="134"/>
  <c r="D80" i="134"/>
  <c r="I79" i="134"/>
  <c r="I78" i="134" s="1"/>
  <c r="C79" i="134"/>
  <c r="C78" i="134" s="1"/>
  <c r="N78" i="134"/>
  <c r="M78" i="134"/>
  <c r="L78" i="134"/>
  <c r="K78" i="134"/>
  <c r="J78" i="134"/>
  <c r="I16" i="209"/>
  <c r="G78" i="134"/>
  <c r="F78" i="134"/>
  <c r="E78" i="134"/>
  <c r="D78" i="134"/>
  <c r="I77" i="134"/>
  <c r="C77" i="134"/>
  <c r="I76" i="134"/>
  <c r="C76" i="134"/>
  <c r="I75" i="134"/>
  <c r="C75" i="134"/>
  <c r="I74" i="134"/>
  <c r="C74" i="134"/>
  <c r="I73" i="134"/>
  <c r="C73" i="134"/>
  <c r="I72" i="134"/>
  <c r="C72" i="134"/>
  <c r="N71" i="134"/>
  <c r="M71" i="134"/>
  <c r="L71" i="134"/>
  <c r="K71" i="134"/>
  <c r="J71" i="134"/>
  <c r="G71" i="134"/>
  <c r="F71" i="134"/>
  <c r="E71" i="134"/>
  <c r="D71" i="134"/>
  <c r="I70" i="134"/>
  <c r="C70" i="134"/>
  <c r="I69" i="134"/>
  <c r="C69" i="134"/>
  <c r="I68" i="134"/>
  <c r="C68" i="134"/>
  <c r="I67" i="134"/>
  <c r="C67" i="134"/>
  <c r="I66" i="134"/>
  <c r="C66" i="134"/>
  <c r="I65" i="134"/>
  <c r="C65" i="134"/>
  <c r="I64" i="134"/>
  <c r="C64" i="134"/>
  <c r="I63" i="134"/>
  <c r="C63" i="134"/>
  <c r="N62" i="134"/>
  <c r="M62" i="134"/>
  <c r="L62" i="134"/>
  <c r="K62" i="134"/>
  <c r="J62" i="134"/>
  <c r="H62" i="134"/>
  <c r="G62" i="134"/>
  <c r="F62" i="134"/>
  <c r="E62" i="134"/>
  <c r="D62" i="134"/>
  <c r="I59" i="134"/>
  <c r="I58" i="134"/>
  <c r="C59" i="134"/>
  <c r="C58" i="134"/>
  <c r="N58" i="134"/>
  <c r="M58" i="134"/>
  <c r="L58" i="134"/>
  <c r="K58" i="134"/>
  <c r="J58" i="134"/>
  <c r="H58" i="134"/>
  <c r="G58" i="134"/>
  <c r="F58" i="134"/>
  <c r="E58" i="134"/>
  <c r="D58" i="134"/>
  <c r="I57" i="134"/>
  <c r="C57" i="134"/>
  <c r="I56" i="134"/>
  <c r="C56" i="134"/>
  <c r="N55" i="134"/>
  <c r="M55" i="134"/>
  <c r="L55" i="134"/>
  <c r="K55" i="134"/>
  <c r="J55" i="134"/>
  <c r="H55" i="134"/>
  <c r="G55" i="134"/>
  <c r="F55" i="134"/>
  <c r="E55" i="134"/>
  <c r="D55" i="134"/>
  <c r="I54" i="134"/>
  <c r="C54" i="134"/>
  <c r="I53" i="134"/>
  <c r="C53" i="134"/>
  <c r="I52" i="134"/>
  <c r="C52" i="134"/>
  <c r="N51" i="134"/>
  <c r="M51" i="134"/>
  <c r="L51" i="134"/>
  <c r="K51" i="134"/>
  <c r="J51" i="134"/>
  <c r="G51" i="134"/>
  <c r="F51" i="134"/>
  <c r="E51" i="134"/>
  <c r="D51" i="134"/>
  <c r="I48" i="134"/>
  <c r="C48" i="134"/>
  <c r="I47" i="134"/>
  <c r="C47" i="134"/>
  <c r="I46" i="134"/>
  <c r="C46" i="134"/>
  <c r="I45" i="134"/>
  <c r="C45" i="134"/>
  <c r="C44" i="134"/>
  <c r="I43" i="134"/>
  <c r="C43" i="134"/>
  <c r="I42" i="134"/>
  <c r="C42" i="134"/>
  <c r="I41" i="134"/>
  <c r="C41" i="134"/>
  <c r="I40" i="134"/>
  <c r="C40" i="134"/>
  <c r="N39" i="134"/>
  <c r="M39" i="134"/>
  <c r="L39" i="134"/>
  <c r="K39" i="134"/>
  <c r="J39" i="134"/>
  <c r="G39" i="134"/>
  <c r="F39" i="134"/>
  <c r="E39" i="134"/>
  <c r="D39" i="134"/>
  <c r="I38" i="134"/>
  <c r="C38" i="134"/>
  <c r="I37" i="134"/>
  <c r="C37" i="134"/>
  <c r="I36" i="134"/>
  <c r="C36" i="134"/>
  <c r="N35" i="134"/>
  <c r="M35" i="134"/>
  <c r="L35" i="134"/>
  <c r="K35" i="134"/>
  <c r="J35" i="134"/>
  <c r="G35" i="134"/>
  <c r="F35" i="134"/>
  <c r="E35" i="134"/>
  <c r="D35" i="134"/>
  <c r="I34" i="134"/>
  <c r="I33" i="134"/>
  <c r="C34" i="134"/>
  <c r="C33" i="134"/>
  <c r="N33" i="134"/>
  <c r="M33" i="134"/>
  <c r="L33" i="134"/>
  <c r="K33" i="134"/>
  <c r="J33" i="134"/>
  <c r="G33" i="134"/>
  <c r="F33" i="134"/>
  <c r="E33" i="134"/>
  <c r="D33" i="134"/>
  <c r="I32" i="134"/>
  <c r="C32" i="134"/>
  <c r="I31" i="134"/>
  <c r="C31" i="134"/>
  <c r="I30" i="134"/>
  <c r="C30" i="134"/>
  <c r="I29" i="134"/>
  <c r="C29" i="134"/>
  <c r="I28" i="134"/>
  <c r="C28" i="134"/>
  <c r="I27" i="134"/>
  <c r="C27" i="134"/>
  <c r="I26" i="134"/>
  <c r="C26" i="134"/>
  <c r="I25" i="134"/>
  <c r="C25" i="134"/>
  <c r="N24" i="134"/>
  <c r="M24" i="134"/>
  <c r="L24" i="134"/>
  <c r="K24" i="134"/>
  <c r="J24" i="134"/>
  <c r="G24" i="134"/>
  <c r="F24" i="134"/>
  <c r="E24" i="134"/>
  <c r="D24" i="134"/>
  <c r="I23" i="134"/>
  <c r="I22" i="134"/>
  <c r="C23" i="134"/>
  <c r="C22" i="134"/>
  <c r="N22" i="134"/>
  <c r="M22" i="134"/>
  <c r="L22" i="134"/>
  <c r="K22" i="134"/>
  <c r="J22" i="134"/>
  <c r="G22" i="134"/>
  <c r="F22" i="134"/>
  <c r="E22" i="134"/>
  <c r="D22" i="134"/>
  <c r="I21" i="134"/>
  <c r="C21" i="134"/>
  <c r="I18" i="134"/>
  <c r="C18" i="134"/>
  <c r="C17" i="134"/>
  <c r="N17" i="134"/>
  <c r="M17" i="134"/>
  <c r="L17" i="134"/>
  <c r="K17" i="134"/>
  <c r="J17" i="134"/>
  <c r="G17" i="134"/>
  <c r="F17" i="134"/>
  <c r="E17" i="134"/>
  <c r="D17" i="134"/>
  <c r="G15" i="134"/>
  <c r="I14" i="134"/>
  <c r="C14" i="134"/>
  <c r="I13" i="134"/>
  <c r="G13" i="134"/>
  <c r="G9" i="134" s="1"/>
  <c r="G60" i="134" s="1"/>
  <c r="I11" i="134"/>
  <c r="C11" i="134"/>
  <c r="I10" i="134"/>
  <c r="C10" i="134"/>
  <c r="N9" i="134"/>
  <c r="M9" i="134"/>
  <c r="L9" i="134"/>
  <c r="L60" i="134"/>
  <c r="K9" i="134"/>
  <c r="J9" i="134"/>
  <c r="H9" i="134"/>
  <c r="F9" i="134"/>
  <c r="E9" i="134"/>
  <c r="D9" i="134"/>
  <c r="I19" i="209"/>
  <c r="I19" i="218"/>
  <c r="I20" i="220" s="1"/>
  <c r="I17" i="209"/>
  <c r="I17" i="218"/>
  <c r="I15" i="209"/>
  <c r="I16" i="220" s="1"/>
  <c r="I13" i="209"/>
  <c r="I13" i="218"/>
  <c r="I8" i="218"/>
  <c r="N162" i="211"/>
  <c r="L162" i="211"/>
  <c r="K162" i="211"/>
  <c r="J162" i="211"/>
  <c r="G162" i="211"/>
  <c r="F162" i="211"/>
  <c r="E162" i="211"/>
  <c r="D162" i="211"/>
  <c r="N155" i="211"/>
  <c r="L155" i="211"/>
  <c r="K155" i="211"/>
  <c r="J155" i="211"/>
  <c r="G155" i="211"/>
  <c r="F155" i="211"/>
  <c r="E155" i="211"/>
  <c r="D155" i="211"/>
  <c r="N151" i="211"/>
  <c r="L151" i="211"/>
  <c r="K151" i="211"/>
  <c r="J151" i="211"/>
  <c r="G151" i="211"/>
  <c r="F151" i="211"/>
  <c r="E151" i="211"/>
  <c r="D151" i="211"/>
  <c r="N143" i="211"/>
  <c r="L143" i="211"/>
  <c r="K143" i="211"/>
  <c r="J143" i="211"/>
  <c r="G143" i="211"/>
  <c r="F143" i="211"/>
  <c r="E143" i="211"/>
  <c r="D143" i="211"/>
  <c r="N96" i="211"/>
  <c r="L96" i="211"/>
  <c r="K96" i="211"/>
  <c r="J96" i="211"/>
  <c r="F96" i="211"/>
  <c r="E96" i="211"/>
  <c r="D96" i="211"/>
  <c r="N94" i="211"/>
  <c r="L94" i="211"/>
  <c r="K94" i="211"/>
  <c r="J94" i="211"/>
  <c r="G94" i="211"/>
  <c r="F94" i="211"/>
  <c r="E94" i="211"/>
  <c r="D94" i="211"/>
  <c r="N92" i="211"/>
  <c r="L92" i="211"/>
  <c r="K92" i="211"/>
  <c r="J92" i="211"/>
  <c r="G92" i="211"/>
  <c r="F92" i="211"/>
  <c r="E92" i="211"/>
  <c r="D92" i="211"/>
  <c r="I89" i="211"/>
  <c r="L89" i="211"/>
  <c r="L87" i="211" s="1"/>
  <c r="N87" i="211"/>
  <c r="K87" i="211"/>
  <c r="J87" i="211"/>
  <c r="G87" i="211"/>
  <c r="F87" i="211"/>
  <c r="E87" i="211"/>
  <c r="D87" i="211"/>
  <c r="I84" i="211"/>
  <c r="I83" i="211"/>
  <c r="I82" i="211"/>
  <c r="I81" i="211"/>
  <c r="N80" i="211"/>
  <c r="M80" i="211"/>
  <c r="L80" i="211"/>
  <c r="K80" i="211"/>
  <c r="J80" i="211"/>
  <c r="G80" i="211"/>
  <c r="F80" i="211"/>
  <c r="E80" i="211"/>
  <c r="D80" i="211"/>
  <c r="N74" i="211"/>
  <c r="L74" i="211"/>
  <c r="K74" i="211"/>
  <c r="J74" i="211"/>
  <c r="G74" i="211"/>
  <c r="F74" i="211"/>
  <c r="E74" i="211"/>
  <c r="D74" i="211"/>
  <c r="N70" i="211"/>
  <c r="L70" i="211"/>
  <c r="K70" i="211"/>
  <c r="J70" i="211"/>
  <c r="G70" i="211"/>
  <c r="F70" i="211"/>
  <c r="E70" i="211"/>
  <c r="D70" i="211"/>
  <c r="N69" i="211"/>
  <c r="I69" i="211" s="1"/>
  <c r="I68" i="211" s="1"/>
  <c r="M68" i="211"/>
  <c r="L68" i="211"/>
  <c r="K68" i="211"/>
  <c r="J68" i="211"/>
  <c r="G68" i="211"/>
  <c r="F68" i="211"/>
  <c r="E68" i="211"/>
  <c r="D68" i="211"/>
  <c r="G63" i="211"/>
  <c r="F63" i="211"/>
  <c r="F66" i="211" s="1"/>
  <c r="G12" i="218" s="1"/>
  <c r="E63" i="211"/>
  <c r="E66" i="211"/>
  <c r="F12" i="218" s="1"/>
  <c r="D63" i="211"/>
  <c r="D61" i="211"/>
  <c r="G58" i="211"/>
  <c r="F58" i="211"/>
  <c r="E58" i="211"/>
  <c r="D58" i="211"/>
  <c r="I57" i="211"/>
  <c r="G32" i="211"/>
  <c r="F32" i="211"/>
  <c r="E32" i="211"/>
  <c r="D32" i="211"/>
  <c r="D30" i="211"/>
  <c r="D28" i="211"/>
  <c r="I27" i="211"/>
  <c r="I25" i="211" s="1"/>
  <c r="D21" i="211"/>
  <c r="I20" i="211"/>
  <c r="L20" i="211" s="1"/>
  <c r="I16" i="211"/>
  <c r="L16" i="211" s="1"/>
  <c r="G15" i="211"/>
  <c r="F15" i="211"/>
  <c r="E15" i="211"/>
  <c r="D15" i="211"/>
  <c r="G13" i="211"/>
  <c r="F13" i="211"/>
  <c r="E13" i="211"/>
  <c r="D13" i="211"/>
  <c r="D11" i="211"/>
  <c r="K60" i="219"/>
  <c r="K56" i="219"/>
  <c r="I134" i="187"/>
  <c r="I133" i="187"/>
  <c r="I132" i="187"/>
  <c r="I131" i="187"/>
  <c r="I130" i="187"/>
  <c r="N129" i="187"/>
  <c r="M129" i="187"/>
  <c r="L129" i="187"/>
  <c r="K129" i="187"/>
  <c r="J129" i="187"/>
  <c r="G129" i="187"/>
  <c r="F129" i="187"/>
  <c r="E129" i="187"/>
  <c r="D129" i="187"/>
  <c r="I128" i="187"/>
  <c r="I127" i="187" s="1"/>
  <c r="N127" i="187"/>
  <c r="M127" i="187"/>
  <c r="L127" i="187"/>
  <c r="K127" i="187"/>
  <c r="J127" i="187"/>
  <c r="G127" i="187"/>
  <c r="F127" i="187"/>
  <c r="E127" i="187"/>
  <c r="D127" i="187"/>
  <c r="I126" i="187"/>
  <c r="I125" i="187"/>
  <c r="I124" i="187"/>
  <c r="N123" i="187"/>
  <c r="M123" i="187"/>
  <c r="L123" i="187"/>
  <c r="K123" i="187"/>
  <c r="J123" i="187"/>
  <c r="G123" i="187"/>
  <c r="F123" i="187"/>
  <c r="E123" i="187"/>
  <c r="D123" i="187"/>
  <c r="I122" i="187"/>
  <c r="I121" i="187"/>
  <c r="I120" i="187"/>
  <c r="I119" i="187"/>
  <c r="I118" i="187"/>
  <c r="I117" i="187"/>
  <c r="I116" i="187"/>
  <c r="I115" i="187"/>
  <c r="I114" i="187"/>
  <c r="I113" i="187"/>
  <c r="I112" i="187"/>
  <c r="I111" i="187"/>
  <c r="I110" i="187"/>
  <c r="I109" i="187"/>
  <c r="I108" i="187"/>
  <c r="I107" i="187"/>
  <c r="I106" i="187"/>
  <c r="I105" i="187"/>
  <c r="I103" i="187"/>
  <c r="I102" i="187"/>
  <c r="N101" i="187"/>
  <c r="M101" i="187"/>
  <c r="L101" i="187"/>
  <c r="K101" i="187"/>
  <c r="J101" i="187"/>
  <c r="G101" i="187"/>
  <c r="F101" i="187"/>
  <c r="E101" i="187"/>
  <c r="D101" i="187"/>
  <c r="I100" i="187"/>
  <c r="I99" i="187" s="1"/>
  <c r="N99" i="187"/>
  <c r="M99" i="187"/>
  <c r="L99" i="187"/>
  <c r="K99" i="187"/>
  <c r="J99" i="187"/>
  <c r="G99" i="187"/>
  <c r="F99" i="187"/>
  <c r="E99" i="187"/>
  <c r="D99" i="187"/>
  <c r="I98" i="187"/>
  <c r="I97" i="187"/>
  <c r="N96" i="187"/>
  <c r="M96" i="187"/>
  <c r="L96" i="187"/>
  <c r="K96" i="187"/>
  <c r="J96" i="187"/>
  <c r="G96" i="187"/>
  <c r="F96" i="187"/>
  <c r="E96" i="187"/>
  <c r="D96" i="187"/>
  <c r="I95" i="187"/>
  <c r="I92" i="187"/>
  <c r="I91" i="187"/>
  <c r="I90" i="187"/>
  <c r="I89" i="187"/>
  <c r="I88" i="187"/>
  <c r="I87" i="187"/>
  <c r="I86" i="187"/>
  <c r="I85" i="187"/>
  <c r="I84" i="187"/>
  <c r="N83" i="187"/>
  <c r="M83" i="187"/>
  <c r="L83" i="187"/>
  <c r="K83" i="187"/>
  <c r="J83" i="187"/>
  <c r="G83" i="187"/>
  <c r="F83" i="187"/>
  <c r="E83" i="187"/>
  <c r="D83" i="187"/>
  <c r="I82" i="187"/>
  <c r="I81" i="187" s="1"/>
  <c r="I135" i="187" s="1"/>
  <c r="J13" i="209" s="1"/>
  <c r="N81" i="187"/>
  <c r="M81" i="187"/>
  <c r="L81" i="187"/>
  <c r="K81" i="187"/>
  <c r="J81" i="187"/>
  <c r="G81" i="187"/>
  <c r="F81" i="187"/>
  <c r="E81" i="187"/>
  <c r="D81" i="187"/>
  <c r="I80" i="187"/>
  <c r="I79" i="187"/>
  <c r="I78" i="187"/>
  <c r="N77" i="187"/>
  <c r="M77" i="187"/>
  <c r="L77" i="187"/>
  <c r="K77" i="187"/>
  <c r="J77" i="187"/>
  <c r="G77" i="187"/>
  <c r="F77" i="187"/>
  <c r="E77" i="187"/>
  <c r="D77" i="187"/>
  <c r="I76" i="187"/>
  <c r="I75" i="187" s="1"/>
  <c r="N75" i="187"/>
  <c r="M75" i="187"/>
  <c r="L75" i="187"/>
  <c r="K75" i="187"/>
  <c r="J75" i="187"/>
  <c r="G75" i="187"/>
  <c r="F75" i="187"/>
  <c r="E75" i="187"/>
  <c r="D75" i="187"/>
  <c r="I72" i="187"/>
  <c r="I71" i="187"/>
  <c r="N71" i="187"/>
  <c r="M71" i="187"/>
  <c r="L71" i="187"/>
  <c r="K71" i="187"/>
  <c r="J71" i="187"/>
  <c r="G71" i="187"/>
  <c r="F71" i="187"/>
  <c r="E71" i="187"/>
  <c r="D71" i="187"/>
  <c r="I70" i="187"/>
  <c r="I68" i="187" s="1"/>
  <c r="I69" i="187"/>
  <c r="N68" i="187"/>
  <c r="M68" i="187"/>
  <c r="L68" i="187"/>
  <c r="K68" i="187"/>
  <c r="J68" i="187"/>
  <c r="G68" i="187"/>
  <c r="F68" i="187"/>
  <c r="E68" i="187"/>
  <c r="D68" i="187"/>
  <c r="I67" i="187"/>
  <c r="I66" i="187"/>
  <c r="N65" i="187"/>
  <c r="M65" i="187"/>
  <c r="L65" i="187"/>
  <c r="K65" i="187"/>
  <c r="J65" i="187"/>
  <c r="G65" i="187"/>
  <c r="F65" i="187"/>
  <c r="E65" i="187"/>
  <c r="D65" i="187"/>
  <c r="I64" i="187"/>
  <c r="I63" i="187"/>
  <c r="N62" i="187"/>
  <c r="M62" i="187"/>
  <c r="L62" i="187"/>
  <c r="K62" i="187"/>
  <c r="J62" i="187"/>
  <c r="G62" i="187"/>
  <c r="F62" i="187"/>
  <c r="E62" i="187"/>
  <c r="D62" i="187"/>
  <c r="I61" i="187"/>
  <c r="I60" i="187" s="1"/>
  <c r="N60" i="187"/>
  <c r="M60" i="187"/>
  <c r="L60" i="187"/>
  <c r="K60" i="187"/>
  <c r="J60" i="187"/>
  <c r="G60" i="187"/>
  <c r="F60" i="187"/>
  <c r="E60" i="187"/>
  <c r="D60" i="187"/>
  <c r="I59" i="187"/>
  <c r="I58" i="187"/>
  <c r="I57" i="187"/>
  <c r="I56" i="187"/>
  <c r="I55" i="187"/>
  <c r="I54" i="187"/>
  <c r="I53" i="187"/>
  <c r="I52" i="187"/>
  <c r="I51" i="187"/>
  <c r="I50" i="187"/>
  <c r="I49" i="187"/>
  <c r="I48" i="187"/>
  <c r="I47" i="187"/>
  <c r="I46" i="187"/>
  <c r="I45" i="187"/>
  <c r="I44" i="187"/>
  <c r="I43" i="187"/>
  <c r="I42" i="187"/>
  <c r="I41" i="187"/>
  <c r="I39" i="187"/>
  <c r="I38" i="187"/>
  <c r="I37" i="187"/>
  <c r="I36" i="187"/>
  <c r="N35" i="187"/>
  <c r="M35" i="187"/>
  <c r="L35" i="187"/>
  <c r="K35" i="187"/>
  <c r="J35" i="187"/>
  <c r="G35" i="187"/>
  <c r="F35" i="187"/>
  <c r="E35" i="187"/>
  <c r="D35" i="187"/>
  <c r="I33" i="187"/>
  <c r="I32" i="187"/>
  <c r="I31" i="187"/>
  <c r="N30" i="187"/>
  <c r="M30" i="187"/>
  <c r="L30" i="187"/>
  <c r="K30" i="187"/>
  <c r="J30" i="187"/>
  <c r="G30" i="187"/>
  <c r="F30" i="187"/>
  <c r="E30" i="187"/>
  <c r="D30" i="187"/>
  <c r="I27" i="187"/>
  <c r="I26" i="187"/>
  <c r="I25" i="187"/>
  <c r="I24" i="187"/>
  <c r="I23" i="187"/>
  <c r="I22" i="187"/>
  <c r="I20" i="187"/>
  <c r="I19" i="187"/>
  <c r="I18" i="187"/>
  <c r="I17" i="187"/>
  <c r="I16" i="187"/>
  <c r="N15" i="187"/>
  <c r="M15" i="187"/>
  <c r="L15" i="187"/>
  <c r="K15" i="187"/>
  <c r="J15" i="187"/>
  <c r="G15" i="187"/>
  <c r="F15" i="187"/>
  <c r="E15" i="187"/>
  <c r="D15" i="187"/>
  <c r="I14" i="187"/>
  <c r="I13" i="187"/>
  <c r="N13" i="187"/>
  <c r="M13" i="187"/>
  <c r="L13" i="187"/>
  <c r="K13" i="187"/>
  <c r="J13" i="187"/>
  <c r="G13" i="187"/>
  <c r="F13" i="187"/>
  <c r="E13" i="187"/>
  <c r="D13" i="187"/>
  <c r="I12" i="187"/>
  <c r="I11" i="187"/>
  <c r="I10" i="187"/>
  <c r="N9" i="187"/>
  <c r="M9" i="187"/>
  <c r="M73" i="187" s="1"/>
  <c r="L9" i="187"/>
  <c r="K9" i="187"/>
  <c r="K73" i="187" s="1"/>
  <c r="J9" i="187"/>
  <c r="G9" i="187"/>
  <c r="G73" i="187" s="1"/>
  <c r="F9" i="187"/>
  <c r="E9" i="187"/>
  <c r="E73" i="187" s="1"/>
  <c r="D9" i="187"/>
  <c r="C63" i="206"/>
  <c r="C62" i="206"/>
  <c r="C61" i="206"/>
  <c r="N60" i="206"/>
  <c r="M60" i="206"/>
  <c r="L60" i="206"/>
  <c r="K60" i="206"/>
  <c r="I60" i="206" s="1"/>
  <c r="J60" i="206"/>
  <c r="G60" i="206"/>
  <c r="F60" i="206"/>
  <c r="E60" i="206"/>
  <c r="D60" i="206"/>
  <c r="I59" i="206"/>
  <c r="C59" i="206"/>
  <c r="I58" i="206"/>
  <c r="C58" i="206"/>
  <c r="N57" i="206"/>
  <c r="M57" i="206"/>
  <c r="L57" i="206"/>
  <c r="K57" i="206"/>
  <c r="J57" i="206"/>
  <c r="G57" i="206"/>
  <c r="F57" i="206"/>
  <c r="E57" i="206"/>
  <c r="D57" i="206"/>
  <c r="N55" i="206"/>
  <c r="M55" i="206"/>
  <c r="L55" i="206"/>
  <c r="K55" i="206"/>
  <c r="J55" i="206"/>
  <c r="I55" i="206"/>
  <c r="G55" i="206"/>
  <c r="F55" i="206"/>
  <c r="E55" i="206"/>
  <c r="D55" i="206"/>
  <c r="C55" i="206"/>
  <c r="I54" i="206"/>
  <c r="C54" i="206"/>
  <c r="I53" i="206"/>
  <c r="C53" i="206"/>
  <c r="I52" i="206"/>
  <c r="C52" i="206"/>
  <c r="I51" i="206"/>
  <c r="C51" i="206"/>
  <c r="I50" i="206"/>
  <c r="C50" i="206"/>
  <c r="I49" i="206"/>
  <c r="C49" i="206"/>
  <c r="I48" i="206"/>
  <c r="C48" i="206"/>
  <c r="I47" i="206"/>
  <c r="C47" i="206"/>
  <c r="I46" i="206"/>
  <c r="C46" i="206"/>
  <c r="N45" i="206"/>
  <c r="N64" i="206" s="1"/>
  <c r="M45" i="206"/>
  <c r="L45" i="206"/>
  <c r="K45" i="206"/>
  <c r="J45" i="206"/>
  <c r="G45" i="206"/>
  <c r="F45" i="206"/>
  <c r="E45" i="206"/>
  <c r="D45" i="206"/>
  <c r="I44" i="206"/>
  <c r="N43" i="206"/>
  <c r="M43" i="206"/>
  <c r="L43" i="206"/>
  <c r="K43" i="206"/>
  <c r="J43" i="206"/>
  <c r="H43" i="206"/>
  <c r="H64" i="206" s="1"/>
  <c r="G43" i="206"/>
  <c r="F43" i="206"/>
  <c r="E43" i="206"/>
  <c r="D43" i="206"/>
  <c r="I40" i="206"/>
  <c r="C40" i="206"/>
  <c r="I39" i="206"/>
  <c r="C39" i="206"/>
  <c r="I38" i="206"/>
  <c r="C38" i="206"/>
  <c r="I37" i="206"/>
  <c r="C37" i="206"/>
  <c r="I36" i="206"/>
  <c r="C36" i="206"/>
  <c r="I35" i="206"/>
  <c r="C35" i="206"/>
  <c r="I34" i="206"/>
  <c r="C34" i="206"/>
  <c r="I33" i="206"/>
  <c r="C33" i="206"/>
  <c r="N32" i="206"/>
  <c r="M32" i="206"/>
  <c r="L32" i="206"/>
  <c r="I32" i="206" s="1"/>
  <c r="K32" i="206"/>
  <c r="J32" i="206"/>
  <c r="H32" i="206"/>
  <c r="H41" i="206" s="1"/>
  <c r="G32" i="206"/>
  <c r="F32" i="206"/>
  <c r="E32" i="206"/>
  <c r="D32" i="206"/>
  <c r="I31" i="206"/>
  <c r="C31" i="206"/>
  <c r="I30" i="206"/>
  <c r="C30" i="206"/>
  <c r="N29" i="206"/>
  <c r="M29" i="206"/>
  <c r="L29" i="206"/>
  <c r="K29" i="206"/>
  <c r="J29" i="206"/>
  <c r="G29" i="206"/>
  <c r="F29" i="206"/>
  <c r="F41" i="206" s="1"/>
  <c r="E29" i="206"/>
  <c r="D29" i="206"/>
  <c r="K28" i="206"/>
  <c r="K25" i="206" s="1"/>
  <c r="I27" i="206"/>
  <c r="C27" i="206"/>
  <c r="I26" i="206"/>
  <c r="C26" i="206"/>
  <c r="N25" i="206"/>
  <c r="M25" i="206"/>
  <c r="L25" i="206"/>
  <c r="J25" i="206"/>
  <c r="G25" i="206"/>
  <c r="F25" i="206"/>
  <c r="E25" i="206"/>
  <c r="D25" i="206"/>
  <c r="K24" i="206"/>
  <c r="K12" i="206" s="1"/>
  <c r="C24" i="206"/>
  <c r="I23" i="206"/>
  <c r="C23" i="206"/>
  <c r="I22" i="206"/>
  <c r="C22" i="206"/>
  <c r="I21" i="206"/>
  <c r="C21" i="206"/>
  <c r="I20" i="206"/>
  <c r="C20" i="206"/>
  <c r="I19" i="206"/>
  <c r="C19" i="206"/>
  <c r="I18" i="206"/>
  <c r="C18" i="206"/>
  <c r="I17" i="206"/>
  <c r="C17" i="206"/>
  <c r="I16" i="206"/>
  <c r="C16" i="206"/>
  <c r="I15" i="206"/>
  <c r="C15" i="206"/>
  <c r="I14" i="206"/>
  <c r="I13" i="206"/>
  <c r="C13" i="206"/>
  <c r="N12" i="206"/>
  <c r="M12" i="206"/>
  <c r="M41" i="206" s="1"/>
  <c r="L12" i="206"/>
  <c r="J12" i="206"/>
  <c r="G12" i="206"/>
  <c r="F12" i="206"/>
  <c r="E12" i="206"/>
  <c r="D12" i="206"/>
  <c r="I11" i="206"/>
  <c r="C11" i="206"/>
  <c r="I10" i="206"/>
  <c r="C10" i="206"/>
  <c r="C9" i="206" s="1"/>
  <c r="L9" i="206"/>
  <c r="L41" i="206" s="1"/>
  <c r="K9" i="206"/>
  <c r="J9" i="206"/>
  <c r="J41" i="206" s="1"/>
  <c r="K18" i="218" s="1"/>
  <c r="G9" i="206"/>
  <c r="F9" i="206"/>
  <c r="E9" i="206"/>
  <c r="D9" i="206"/>
  <c r="D41" i="206" s="1"/>
  <c r="N111" i="63"/>
  <c r="M111" i="63"/>
  <c r="L111" i="63"/>
  <c r="K111" i="63"/>
  <c r="J111" i="63"/>
  <c r="I111" i="63"/>
  <c r="G111" i="63"/>
  <c r="F111" i="63"/>
  <c r="E111" i="63"/>
  <c r="D111" i="63"/>
  <c r="C111" i="63"/>
  <c r="N109" i="63"/>
  <c r="M109" i="63"/>
  <c r="L109" i="63"/>
  <c r="K109" i="63"/>
  <c r="J109" i="63"/>
  <c r="I109" i="63"/>
  <c r="G109" i="63"/>
  <c r="F109" i="63"/>
  <c r="E109" i="63"/>
  <c r="D109" i="63"/>
  <c r="C109" i="63"/>
  <c r="N100" i="63"/>
  <c r="M100" i="63"/>
  <c r="L100" i="63"/>
  <c r="K100" i="63"/>
  <c r="J100" i="63"/>
  <c r="I100" i="63"/>
  <c r="G100" i="63"/>
  <c r="F100" i="63"/>
  <c r="E100" i="63"/>
  <c r="D100" i="63"/>
  <c r="C100" i="63"/>
  <c r="N97" i="63"/>
  <c r="M97" i="63"/>
  <c r="L97" i="63"/>
  <c r="K97" i="63"/>
  <c r="J97" i="63"/>
  <c r="I97" i="63"/>
  <c r="G97" i="63"/>
  <c r="F97" i="63"/>
  <c r="E97" i="63"/>
  <c r="D97" i="63"/>
  <c r="C97" i="63"/>
  <c r="N78" i="63"/>
  <c r="M78" i="63"/>
  <c r="L78" i="63"/>
  <c r="K78" i="63"/>
  <c r="J78" i="63"/>
  <c r="I78" i="63"/>
  <c r="G78" i="63"/>
  <c r="F78" i="63"/>
  <c r="E78" i="63"/>
  <c r="D78" i="63"/>
  <c r="C78" i="63"/>
  <c r="N75" i="63"/>
  <c r="M75" i="63"/>
  <c r="L75" i="63"/>
  <c r="K75" i="63"/>
  <c r="J75" i="63"/>
  <c r="I75" i="63"/>
  <c r="G75" i="63"/>
  <c r="F75" i="63"/>
  <c r="E75" i="63"/>
  <c r="D75" i="63"/>
  <c r="C75" i="63"/>
  <c r="N71" i="63"/>
  <c r="M71" i="63"/>
  <c r="L71" i="63"/>
  <c r="K71" i="63"/>
  <c r="J71" i="63"/>
  <c r="I71" i="63"/>
  <c r="G71" i="63"/>
  <c r="F71" i="63"/>
  <c r="E71" i="63"/>
  <c r="D71" i="63"/>
  <c r="C71" i="63"/>
  <c r="C68" i="63"/>
  <c r="C67" i="63"/>
  <c r="N67" i="63"/>
  <c r="M67" i="63"/>
  <c r="L67" i="63"/>
  <c r="K67" i="63"/>
  <c r="J67" i="63"/>
  <c r="I67" i="63"/>
  <c r="G67" i="63"/>
  <c r="F67" i="63"/>
  <c r="E67" i="63"/>
  <c r="D67" i="63"/>
  <c r="N59" i="63"/>
  <c r="M59" i="63"/>
  <c r="L59" i="63"/>
  <c r="K59" i="63"/>
  <c r="J59" i="63"/>
  <c r="I59" i="63"/>
  <c r="G59" i="63"/>
  <c r="F59" i="63"/>
  <c r="E59" i="63"/>
  <c r="D59" i="63"/>
  <c r="C59" i="63"/>
  <c r="C58" i="63"/>
  <c r="C57" i="63" s="1"/>
  <c r="N57" i="63"/>
  <c r="M57" i="63"/>
  <c r="L57" i="63"/>
  <c r="K57" i="63"/>
  <c r="J57" i="63"/>
  <c r="I57" i="63"/>
  <c r="G57" i="63"/>
  <c r="F57" i="63"/>
  <c r="E57" i="63"/>
  <c r="D57" i="63"/>
  <c r="C56" i="63"/>
  <c r="C55" i="63" s="1"/>
  <c r="N55" i="63"/>
  <c r="M55" i="63"/>
  <c r="L55" i="63"/>
  <c r="K55" i="63"/>
  <c r="J55" i="63"/>
  <c r="I55" i="63"/>
  <c r="G55" i="63"/>
  <c r="F55" i="63"/>
  <c r="E55" i="63"/>
  <c r="D55" i="63"/>
  <c r="N53" i="63"/>
  <c r="M53" i="63"/>
  <c r="L53" i="63"/>
  <c r="K53" i="63"/>
  <c r="J53" i="63"/>
  <c r="I53" i="63"/>
  <c r="G53" i="63"/>
  <c r="F53" i="63"/>
  <c r="E53" i="63"/>
  <c r="D53" i="63"/>
  <c r="C53" i="63"/>
  <c r="N46" i="63"/>
  <c r="M46" i="63"/>
  <c r="L46" i="63"/>
  <c r="K46" i="63"/>
  <c r="J46" i="63"/>
  <c r="I46" i="63"/>
  <c r="G46" i="63"/>
  <c r="F46" i="63"/>
  <c r="E46" i="63"/>
  <c r="D46" i="63"/>
  <c r="C46" i="63"/>
  <c r="N43" i="63"/>
  <c r="M43" i="63"/>
  <c r="L43" i="63"/>
  <c r="K43" i="63"/>
  <c r="J43" i="63"/>
  <c r="I43" i="63"/>
  <c r="G43" i="63"/>
  <c r="F43" i="63"/>
  <c r="E43" i="63"/>
  <c r="D43" i="63"/>
  <c r="C43" i="63"/>
  <c r="N41" i="63"/>
  <c r="M41" i="63"/>
  <c r="L41" i="63"/>
  <c r="K41" i="63"/>
  <c r="J41" i="63"/>
  <c r="I41" i="63"/>
  <c r="G41" i="63"/>
  <c r="F41" i="63"/>
  <c r="E41" i="63"/>
  <c r="D41" i="63"/>
  <c r="C41" i="63"/>
  <c r="C40" i="63"/>
  <c r="C39" i="63" s="1"/>
  <c r="N39" i="63"/>
  <c r="M39" i="63"/>
  <c r="L39" i="63"/>
  <c r="K39" i="63"/>
  <c r="J39" i="63"/>
  <c r="I39" i="63"/>
  <c r="G39" i="63"/>
  <c r="F39" i="63"/>
  <c r="E39" i="63"/>
  <c r="D39" i="63"/>
  <c r="I38" i="63"/>
  <c r="I37" i="63"/>
  <c r="I36" i="63"/>
  <c r="I35" i="63"/>
  <c r="I34" i="63"/>
  <c r="I33" i="63"/>
  <c r="N32" i="63"/>
  <c r="M32" i="63"/>
  <c r="L32" i="63"/>
  <c r="K32" i="63"/>
  <c r="J32" i="63"/>
  <c r="G32" i="63"/>
  <c r="F32" i="63"/>
  <c r="E32" i="63"/>
  <c r="D32" i="63"/>
  <c r="C32" i="63"/>
  <c r="N29" i="63"/>
  <c r="M29" i="63"/>
  <c r="L29" i="63"/>
  <c r="K29" i="63"/>
  <c r="J29" i="63"/>
  <c r="I29" i="63"/>
  <c r="G29" i="63"/>
  <c r="F29" i="63"/>
  <c r="E29" i="63"/>
  <c r="D29" i="63"/>
  <c r="C29" i="63"/>
  <c r="N21" i="63"/>
  <c r="M21" i="63"/>
  <c r="L21" i="63"/>
  <c r="K21" i="63"/>
  <c r="J21" i="63"/>
  <c r="I21" i="63"/>
  <c r="G21" i="63"/>
  <c r="F21" i="63"/>
  <c r="E21" i="63"/>
  <c r="D21" i="63"/>
  <c r="C21" i="63"/>
  <c r="C20" i="63"/>
  <c r="C19" i="63" s="1"/>
  <c r="N19" i="63"/>
  <c r="M19" i="63"/>
  <c r="L19" i="63"/>
  <c r="K19" i="63"/>
  <c r="J19" i="63"/>
  <c r="I19" i="63"/>
  <c r="G19" i="63"/>
  <c r="F19" i="63"/>
  <c r="E19" i="63"/>
  <c r="D19" i="63"/>
  <c r="N16" i="63"/>
  <c r="M16" i="63"/>
  <c r="L16" i="63"/>
  <c r="K16" i="63"/>
  <c r="J16" i="63"/>
  <c r="I16" i="63"/>
  <c r="G16" i="63"/>
  <c r="F16" i="63"/>
  <c r="E16" i="63"/>
  <c r="D16" i="63"/>
  <c r="C16" i="63"/>
  <c r="C15" i="63"/>
  <c r="C14" i="63"/>
  <c r="N14" i="63"/>
  <c r="M14" i="63"/>
  <c r="L14" i="63"/>
  <c r="K14" i="63"/>
  <c r="J14" i="63"/>
  <c r="I14" i="63"/>
  <c r="G14" i="63"/>
  <c r="F14" i="63"/>
  <c r="E14" i="63"/>
  <c r="D14" i="63"/>
  <c r="N10" i="63"/>
  <c r="M10" i="63"/>
  <c r="L10" i="63"/>
  <c r="K10" i="63"/>
  <c r="J10" i="63"/>
  <c r="I10" i="63"/>
  <c r="G10" i="63"/>
  <c r="F10" i="63"/>
  <c r="E10" i="63"/>
  <c r="D10" i="63"/>
  <c r="C10" i="63"/>
  <c r="M74" i="130"/>
  <c r="M71" i="130" s="1"/>
  <c r="I104" i="215"/>
  <c r="I103" i="215"/>
  <c r="N102" i="215"/>
  <c r="M102" i="215"/>
  <c r="L102" i="215"/>
  <c r="K102" i="215"/>
  <c r="J102" i="215"/>
  <c r="H102" i="215"/>
  <c r="G102" i="215"/>
  <c r="F102" i="215"/>
  <c r="E102" i="215"/>
  <c r="D102" i="215"/>
  <c r="I101" i="215"/>
  <c r="I100" i="215" s="1"/>
  <c r="N100" i="215"/>
  <c r="M100" i="215"/>
  <c r="L100" i="215"/>
  <c r="K100" i="215"/>
  <c r="J100" i="215"/>
  <c r="H100" i="215"/>
  <c r="G100" i="215"/>
  <c r="F100" i="215"/>
  <c r="E100" i="215"/>
  <c r="D100" i="215"/>
  <c r="I99" i="215"/>
  <c r="I98" i="215" s="1"/>
  <c r="N98" i="215"/>
  <c r="M98" i="215"/>
  <c r="L98" i="215"/>
  <c r="K98" i="215"/>
  <c r="J98" i="215"/>
  <c r="H98" i="215"/>
  <c r="G98" i="215"/>
  <c r="F98" i="215"/>
  <c r="E98" i="215"/>
  <c r="D98" i="215"/>
  <c r="I97" i="215"/>
  <c r="I96" i="215" s="1"/>
  <c r="N96" i="215"/>
  <c r="M96" i="215"/>
  <c r="L96" i="215"/>
  <c r="K96" i="215"/>
  <c r="J96" i="215"/>
  <c r="H96" i="215"/>
  <c r="G96" i="215"/>
  <c r="F96" i="215"/>
  <c r="E96" i="215"/>
  <c r="D96" i="215"/>
  <c r="I95" i="215"/>
  <c r="I94" i="215" s="1"/>
  <c r="N94" i="215"/>
  <c r="M94" i="215"/>
  <c r="L94" i="215"/>
  <c r="K94" i="215"/>
  <c r="J94" i="215"/>
  <c r="H94" i="215"/>
  <c r="G94" i="215"/>
  <c r="F94" i="215"/>
  <c r="E94" i="215"/>
  <c r="D94" i="215"/>
  <c r="I93" i="215"/>
  <c r="I92" i="215"/>
  <c r="N91" i="215"/>
  <c r="M91" i="215"/>
  <c r="L91" i="215"/>
  <c r="K91" i="215"/>
  <c r="J91" i="215"/>
  <c r="H91" i="215"/>
  <c r="G91" i="215"/>
  <c r="F91" i="215"/>
  <c r="E91" i="215"/>
  <c r="D91" i="215"/>
  <c r="I90" i="215"/>
  <c r="I89" i="215"/>
  <c r="I88" i="215"/>
  <c r="N87" i="215"/>
  <c r="M87" i="215"/>
  <c r="L87" i="215"/>
  <c r="K87" i="215"/>
  <c r="J87" i="215"/>
  <c r="H87" i="215"/>
  <c r="G87" i="215"/>
  <c r="F87" i="215"/>
  <c r="E87" i="215"/>
  <c r="D87" i="215"/>
  <c r="I86" i="215"/>
  <c r="I85" i="215"/>
  <c r="I84" i="215"/>
  <c r="N83" i="215"/>
  <c r="M83" i="215"/>
  <c r="L83" i="215"/>
  <c r="K83" i="215"/>
  <c r="J83" i="215"/>
  <c r="H83" i="215"/>
  <c r="G83" i="215"/>
  <c r="F83" i="215"/>
  <c r="E83" i="215"/>
  <c r="D83" i="215"/>
  <c r="I82" i="215"/>
  <c r="I81" i="215"/>
  <c r="I80" i="215"/>
  <c r="I79" i="215"/>
  <c r="I78" i="215"/>
  <c r="I77" i="215"/>
  <c r="I76" i="215"/>
  <c r="I75" i="215"/>
  <c r="I74" i="215"/>
  <c r="I73" i="215"/>
  <c r="I72" i="215"/>
  <c r="N71" i="215"/>
  <c r="M71" i="215"/>
  <c r="L71" i="215"/>
  <c r="K71" i="215"/>
  <c r="J71" i="215"/>
  <c r="H71" i="215"/>
  <c r="G71" i="215"/>
  <c r="F71" i="215"/>
  <c r="E71" i="215"/>
  <c r="D71" i="215"/>
  <c r="I70" i="215"/>
  <c r="I69" i="215"/>
  <c r="N69" i="215"/>
  <c r="M69" i="215"/>
  <c r="L69" i="215"/>
  <c r="K69" i="215"/>
  <c r="J69" i="215"/>
  <c r="H69" i="215"/>
  <c r="G69" i="215"/>
  <c r="F69" i="215"/>
  <c r="E69" i="215"/>
  <c r="D69" i="215"/>
  <c r="I68" i="215"/>
  <c r="I67" i="215"/>
  <c r="C67" i="215"/>
  <c r="N67" i="215"/>
  <c r="M67" i="215"/>
  <c r="L67" i="215"/>
  <c r="K67" i="215"/>
  <c r="J67" i="215"/>
  <c r="H67" i="215"/>
  <c r="G67" i="215"/>
  <c r="F67" i="215"/>
  <c r="E67" i="215"/>
  <c r="D67" i="215"/>
  <c r="I66" i="215"/>
  <c r="I65" i="215"/>
  <c r="I64" i="215"/>
  <c r="I63" i="215"/>
  <c r="I62" i="215"/>
  <c r="I61" i="215"/>
  <c r="N60" i="215"/>
  <c r="M60" i="215"/>
  <c r="L60" i="215"/>
  <c r="K60" i="215"/>
  <c r="J60" i="215"/>
  <c r="H60" i="215"/>
  <c r="G60" i="215"/>
  <c r="F60" i="215"/>
  <c r="E60" i="215"/>
  <c r="D60" i="215"/>
  <c r="I59" i="215"/>
  <c r="I58" i="215"/>
  <c r="I57" i="215"/>
  <c r="I56" i="215"/>
  <c r="I55" i="215"/>
  <c r="I54" i="215"/>
  <c r="I53" i="215"/>
  <c r="I52" i="215"/>
  <c r="N51" i="215"/>
  <c r="M51" i="215"/>
  <c r="L51" i="215"/>
  <c r="K51" i="215"/>
  <c r="J51" i="215"/>
  <c r="H51" i="215"/>
  <c r="G51" i="215"/>
  <c r="F51" i="215"/>
  <c r="E51" i="215"/>
  <c r="D51" i="215"/>
  <c r="I46" i="215"/>
  <c r="I45" i="215"/>
  <c r="I44" i="215"/>
  <c r="I43" i="215"/>
  <c r="I42" i="215"/>
  <c r="I41" i="215"/>
  <c r="I40" i="215"/>
  <c r="N39" i="215"/>
  <c r="M39" i="215"/>
  <c r="L39" i="215"/>
  <c r="K39" i="215"/>
  <c r="J39" i="215"/>
  <c r="H39" i="215"/>
  <c r="G39" i="215"/>
  <c r="F39" i="215"/>
  <c r="E39" i="215"/>
  <c r="D39" i="215"/>
  <c r="I38" i="215"/>
  <c r="I36" i="215"/>
  <c r="I35" i="215"/>
  <c r="I34" i="215"/>
  <c r="I33" i="215"/>
  <c r="N32" i="215"/>
  <c r="M32" i="215"/>
  <c r="L32" i="215"/>
  <c r="K32" i="215"/>
  <c r="J32" i="215"/>
  <c r="H32" i="215"/>
  <c r="G32" i="215"/>
  <c r="F32" i="215"/>
  <c r="E32" i="215"/>
  <c r="D32" i="215"/>
  <c r="I31" i="215"/>
  <c r="I30" i="215"/>
  <c r="I29" i="215"/>
  <c r="I28" i="215"/>
  <c r="I27" i="215"/>
  <c r="N26" i="215"/>
  <c r="M26" i="215"/>
  <c r="L26" i="215"/>
  <c r="K26" i="215"/>
  <c r="J26" i="215"/>
  <c r="H26" i="215"/>
  <c r="G26" i="215"/>
  <c r="F26" i="215"/>
  <c r="E26" i="215"/>
  <c r="D26" i="215"/>
  <c r="N12" i="215"/>
  <c r="M12" i="215"/>
  <c r="L12" i="215"/>
  <c r="K12" i="215"/>
  <c r="J12" i="215"/>
  <c r="H12" i="215"/>
  <c r="G12" i="215"/>
  <c r="F12" i="215"/>
  <c r="E12" i="215"/>
  <c r="D12" i="215"/>
  <c r="N9" i="215"/>
  <c r="M9" i="215"/>
  <c r="L9" i="215"/>
  <c r="K9" i="215"/>
  <c r="J9" i="215"/>
  <c r="H9" i="215"/>
  <c r="G9" i="215"/>
  <c r="F9" i="215"/>
  <c r="E9" i="215"/>
  <c r="D9" i="215"/>
  <c r="N49" i="207"/>
  <c r="M49" i="207"/>
  <c r="L49" i="207"/>
  <c r="K49" i="207"/>
  <c r="J49" i="207"/>
  <c r="I49" i="207"/>
  <c r="H49" i="207"/>
  <c r="G49" i="207"/>
  <c r="F49" i="207"/>
  <c r="E49" i="207"/>
  <c r="D49" i="207"/>
  <c r="N47" i="207"/>
  <c r="M47" i="207"/>
  <c r="L47" i="207"/>
  <c r="K47" i="207"/>
  <c r="J47" i="207"/>
  <c r="I47" i="207"/>
  <c r="G47" i="207"/>
  <c r="F47" i="207"/>
  <c r="E47" i="207"/>
  <c r="D47" i="207"/>
  <c r="N45" i="207"/>
  <c r="M45" i="207"/>
  <c r="L45" i="207"/>
  <c r="K45" i="207"/>
  <c r="J45" i="207"/>
  <c r="I45" i="207"/>
  <c r="G45" i="207"/>
  <c r="F45" i="207"/>
  <c r="D45" i="207"/>
  <c r="N35" i="207"/>
  <c r="M35" i="207"/>
  <c r="L35" i="207"/>
  <c r="K35" i="207"/>
  <c r="J35" i="207"/>
  <c r="I35" i="207"/>
  <c r="F35" i="207"/>
  <c r="E35" i="207"/>
  <c r="D35" i="207"/>
  <c r="N31" i="207"/>
  <c r="M31" i="207"/>
  <c r="L31" i="207"/>
  <c r="K31" i="207"/>
  <c r="J31" i="207"/>
  <c r="I31" i="207"/>
  <c r="H31" i="207"/>
  <c r="G31" i="207"/>
  <c r="F31" i="207"/>
  <c r="E31" i="207"/>
  <c r="D31" i="207"/>
  <c r="N29" i="207"/>
  <c r="M29" i="207"/>
  <c r="L29" i="207"/>
  <c r="K29" i="207"/>
  <c r="J29" i="207"/>
  <c r="I29" i="207"/>
  <c r="G29" i="207"/>
  <c r="F29" i="207"/>
  <c r="E29" i="207"/>
  <c r="D29" i="207"/>
  <c r="N27" i="207"/>
  <c r="M27" i="207"/>
  <c r="L27" i="207"/>
  <c r="K27" i="207"/>
  <c r="J27" i="207"/>
  <c r="I27" i="207"/>
  <c r="G27" i="207"/>
  <c r="F27" i="207"/>
  <c r="E27" i="207"/>
  <c r="D27" i="207"/>
  <c r="C27" i="207"/>
  <c r="L22" i="207"/>
  <c r="K22" i="207"/>
  <c r="J22" i="207"/>
  <c r="I22" i="207"/>
  <c r="G22" i="207"/>
  <c r="F22" i="207"/>
  <c r="E22" i="207"/>
  <c r="D22" i="207"/>
  <c r="N13" i="207"/>
  <c r="M13" i="207"/>
  <c r="L13" i="207"/>
  <c r="K13" i="207"/>
  <c r="J13" i="207"/>
  <c r="I13" i="207"/>
  <c r="G13" i="207"/>
  <c r="F13" i="207"/>
  <c r="E13" i="207"/>
  <c r="D13" i="207"/>
  <c r="N11" i="207"/>
  <c r="M11" i="207"/>
  <c r="L11" i="207"/>
  <c r="K11" i="207"/>
  <c r="J11" i="207"/>
  <c r="I11" i="207"/>
  <c r="G11" i="207"/>
  <c r="F11" i="207"/>
  <c r="E11" i="207"/>
  <c r="D11" i="207"/>
  <c r="I78" i="130"/>
  <c r="C78" i="130"/>
  <c r="I77" i="130"/>
  <c r="C77" i="130"/>
  <c r="I76" i="130"/>
  <c r="C76" i="130"/>
  <c r="I75" i="130"/>
  <c r="C75" i="130"/>
  <c r="C74" i="130"/>
  <c r="I73" i="130"/>
  <c r="C73" i="130"/>
  <c r="I72" i="130"/>
  <c r="C72" i="130"/>
  <c r="N71" i="130"/>
  <c r="L71" i="130"/>
  <c r="K71" i="130"/>
  <c r="J71" i="130"/>
  <c r="G71" i="130"/>
  <c r="F71" i="130"/>
  <c r="E71" i="130"/>
  <c r="D71" i="130"/>
  <c r="I70" i="130"/>
  <c r="I69" i="130" s="1"/>
  <c r="C70" i="130"/>
  <c r="C69" i="130"/>
  <c r="N69" i="130"/>
  <c r="M69" i="130"/>
  <c r="L69" i="130"/>
  <c r="K69" i="130"/>
  <c r="J69" i="130"/>
  <c r="J79" i="130" s="1"/>
  <c r="G69" i="130"/>
  <c r="F69" i="130"/>
  <c r="E69" i="130"/>
  <c r="D69" i="130"/>
  <c r="I68" i="130"/>
  <c r="C68" i="130"/>
  <c r="C67" i="130"/>
  <c r="N67" i="130"/>
  <c r="M67" i="130"/>
  <c r="L67" i="130"/>
  <c r="K67" i="130"/>
  <c r="J67" i="130"/>
  <c r="I67" i="130"/>
  <c r="G67" i="130"/>
  <c r="F67" i="130"/>
  <c r="E67" i="130"/>
  <c r="D67" i="130"/>
  <c r="I66" i="130"/>
  <c r="C66" i="130"/>
  <c r="I65" i="130"/>
  <c r="C65" i="130"/>
  <c r="I64" i="130"/>
  <c r="C64" i="130"/>
  <c r="I63" i="130"/>
  <c r="C63" i="130"/>
  <c r="I62" i="130"/>
  <c r="C62" i="130"/>
  <c r="C61" i="130"/>
  <c r="L61" i="130" s="1"/>
  <c r="I60" i="130"/>
  <c r="C60" i="130"/>
  <c r="N59" i="130"/>
  <c r="M59" i="130"/>
  <c r="K59" i="130"/>
  <c r="J59" i="130"/>
  <c r="G59" i="130"/>
  <c r="F59" i="130"/>
  <c r="E59" i="130"/>
  <c r="D59" i="130"/>
  <c r="D79" i="130"/>
  <c r="I58" i="130"/>
  <c r="I57" i="130"/>
  <c r="C58" i="130"/>
  <c r="C57" i="130"/>
  <c r="N57" i="130"/>
  <c r="M57" i="130"/>
  <c r="L57" i="130"/>
  <c r="K57" i="130"/>
  <c r="J57" i="130"/>
  <c r="G57" i="130"/>
  <c r="F57" i="130"/>
  <c r="E57" i="130"/>
  <c r="D57" i="130"/>
  <c r="A55" i="130"/>
  <c r="A80" i="130" s="1"/>
  <c r="I54" i="130"/>
  <c r="C54" i="130"/>
  <c r="I53" i="130"/>
  <c r="C53" i="130"/>
  <c r="M52" i="130"/>
  <c r="L52" i="130"/>
  <c r="K52" i="130"/>
  <c r="J52" i="130"/>
  <c r="G52" i="130"/>
  <c r="F52" i="130"/>
  <c r="E52" i="130"/>
  <c r="D52" i="130"/>
  <c r="I51" i="130"/>
  <c r="I50" i="130" s="1"/>
  <c r="M50" i="130"/>
  <c r="L50" i="130"/>
  <c r="K50" i="130"/>
  <c r="J50" i="130"/>
  <c r="G50" i="130"/>
  <c r="F50" i="130"/>
  <c r="E50" i="130"/>
  <c r="D50" i="130"/>
  <c r="C50" i="130"/>
  <c r="I49" i="130"/>
  <c r="C49" i="130"/>
  <c r="I48" i="130"/>
  <c r="C48" i="130"/>
  <c r="I47" i="130"/>
  <c r="C47" i="130"/>
  <c r="I46" i="130"/>
  <c r="I45" i="130"/>
  <c r="C45" i="130"/>
  <c r="I44" i="130"/>
  <c r="C44" i="130"/>
  <c r="I43" i="130"/>
  <c r="C43" i="130"/>
  <c r="I42" i="130"/>
  <c r="C42" i="130"/>
  <c r="I41" i="130"/>
  <c r="C41" i="130"/>
  <c r="I40" i="130"/>
  <c r="C40" i="130"/>
  <c r="I39" i="130"/>
  <c r="C39" i="130"/>
  <c r="I38" i="130"/>
  <c r="C38" i="130"/>
  <c r="I37" i="130"/>
  <c r="C37" i="130"/>
  <c r="I36" i="130"/>
  <c r="C36" i="130"/>
  <c r="I35" i="130"/>
  <c r="C35" i="130"/>
  <c r="N34" i="130"/>
  <c r="M34" i="130"/>
  <c r="L34" i="130"/>
  <c r="K34" i="130"/>
  <c r="J34" i="130"/>
  <c r="G34" i="130"/>
  <c r="F34" i="130"/>
  <c r="E34" i="130"/>
  <c r="D34" i="130"/>
  <c r="I33" i="130"/>
  <c r="I32" i="130"/>
  <c r="C33" i="130"/>
  <c r="C32" i="130"/>
  <c r="N32" i="130"/>
  <c r="M32" i="130"/>
  <c r="L32" i="130"/>
  <c r="K32" i="130"/>
  <c r="J32" i="130"/>
  <c r="G32" i="130"/>
  <c r="F32" i="130"/>
  <c r="E32" i="130"/>
  <c r="D32" i="130"/>
  <c r="I31" i="130"/>
  <c r="C31" i="130"/>
  <c r="I30" i="130"/>
  <c r="I29" i="130"/>
  <c r="C29" i="130"/>
  <c r="I28" i="130"/>
  <c r="C28" i="130"/>
  <c r="I27" i="130"/>
  <c r="C27" i="130"/>
  <c r="I26" i="130"/>
  <c r="C26" i="130"/>
  <c r="I25" i="130"/>
  <c r="C25" i="130"/>
  <c r="I24" i="130"/>
  <c r="C24" i="130"/>
  <c r="I23" i="130"/>
  <c r="C23" i="130"/>
  <c r="I20" i="130"/>
  <c r="C20" i="130"/>
  <c r="N19" i="130"/>
  <c r="M19" i="130"/>
  <c r="L19" i="130"/>
  <c r="K19" i="130"/>
  <c r="J19" i="130"/>
  <c r="F19" i="130"/>
  <c r="E19" i="130"/>
  <c r="D19" i="130"/>
  <c r="I18" i="130"/>
  <c r="I17" i="130"/>
  <c r="I16" i="130"/>
  <c r="N15" i="130"/>
  <c r="M15" i="130"/>
  <c r="L15" i="130"/>
  <c r="K15" i="130"/>
  <c r="J15" i="130"/>
  <c r="G15" i="130"/>
  <c r="F15" i="130"/>
  <c r="E15" i="130"/>
  <c r="D15" i="130"/>
  <c r="C15" i="130"/>
  <c r="I14" i="130"/>
  <c r="I13" i="130" s="1"/>
  <c r="C14" i="130"/>
  <c r="N13" i="130"/>
  <c r="M13" i="130"/>
  <c r="L13" i="130"/>
  <c r="K13" i="130"/>
  <c r="J13" i="130"/>
  <c r="G13" i="130"/>
  <c r="F13" i="130"/>
  <c r="E13" i="130"/>
  <c r="D13" i="130"/>
  <c r="C13" i="130"/>
  <c r="I12" i="130"/>
  <c r="C12" i="130"/>
  <c r="C11" i="130" s="1"/>
  <c r="N11" i="130"/>
  <c r="M11" i="130"/>
  <c r="L11" i="130"/>
  <c r="K11" i="130"/>
  <c r="J11" i="130"/>
  <c r="I11" i="130"/>
  <c r="G11" i="130"/>
  <c r="F11" i="130"/>
  <c r="E11" i="130"/>
  <c r="D11" i="130"/>
  <c r="I10" i="130"/>
  <c r="I9" i="130" s="1"/>
  <c r="N9" i="130"/>
  <c r="M9" i="130"/>
  <c r="L9" i="130"/>
  <c r="K9" i="130"/>
  <c r="J9" i="130"/>
  <c r="G9" i="130"/>
  <c r="F9" i="130"/>
  <c r="E9" i="130"/>
  <c r="D9" i="130"/>
  <c r="C9" i="130"/>
  <c r="N47" i="208"/>
  <c r="M47" i="208"/>
  <c r="L47" i="208"/>
  <c r="K47" i="208"/>
  <c r="J47" i="208"/>
  <c r="I47" i="208"/>
  <c r="G47" i="208"/>
  <c r="E47" i="208"/>
  <c r="D47" i="208"/>
  <c r="N45" i="208"/>
  <c r="M45" i="208"/>
  <c r="L45" i="208"/>
  <c r="K45" i="208"/>
  <c r="J45" i="208"/>
  <c r="I45" i="208"/>
  <c r="G45" i="208"/>
  <c r="E45" i="208"/>
  <c r="D45" i="208"/>
  <c r="H37" i="208"/>
  <c r="G37" i="208"/>
  <c r="E37" i="208"/>
  <c r="D37" i="208"/>
  <c r="N34" i="208"/>
  <c r="M34" i="208"/>
  <c r="L34" i="208"/>
  <c r="K34" i="208"/>
  <c r="J34" i="208"/>
  <c r="I34" i="208"/>
  <c r="H34" i="208"/>
  <c r="H49" i="208" s="1"/>
  <c r="I8" i="209" s="1"/>
  <c r="I9" i="220" s="1"/>
  <c r="G34" i="208"/>
  <c r="E34" i="208"/>
  <c r="D34" i="208"/>
  <c r="M28" i="208"/>
  <c r="L28" i="208"/>
  <c r="K28" i="208"/>
  <c r="J28" i="208"/>
  <c r="I28" i="208"/>
  <c r="G28" i="208"/>
  <c r="E28" i="208"/>
  <c r="D28" i="208"/>
  <c r="N24" i="208"/>
  <c r="M24" i="208"/>
  <c r="L24" i="208"/>
  <c r="K24" i="208"/>
  <c r="J24" i="208"/>
  <c r="G24" i="208"/>
  <c r="E24" i="208"/>
  <c r="D24" i="208"/>
  <c r="N22" i="208"/>
  <c r="M22" i="208"/>
  <c r="L22" i="208"/>
  <c r="K22" i="208"/>
  <c r="J22" i="208"/>
  <c r="I22" i="208"/>
  <c r="G22" i="208"/>
  <c r="E22" i="208"/>
  <c r="D22" i="208"/>
  <c r="N18" i="208"/>
  <c r="M18" i="208"/>
  <c r="L18" i="208"/>
  <c r="K18" i="208"/>
  <c r="J18" i="208"/>
  <c r="I18" i="208"/>
  <c r="E18" i="208"/>
  <c r="D18" i="208"/>
  <c r="N12" i="208"/>
  <c r="M12" i="208"/>
  <c r="L12" i="208"/>
  <c r="K12" i="208"/>
  <c r="J12" i="208"/>
  <c r="I12" i="208"/>
  <c r="G12" i="208"/>
  <c r="E12" i="208"/>
  <c r="D12" i="208"/>
  <c r="N10" i="208"/>
  <c r="M10" i="208"/>
  <c r="L10" i="208"/>
  <c r="K10" i="208"/>
  <c r="J10" i="208"/>
  <c r="I10" i="208"/>
  <c r="G10" i="208"/>
  <c r="E10" i="208"/>
  <c r="D10" i="208"/>
  <c r="N152" i="90"/>
  <c r="M152" i="90"/>
  <c r="K152" i="90"/>
  <c r="J152" i="90"/>
  <c r="G152" i="90"/>
  <c r="F152" i="90"/>
  <c r="E152" i="90"/>
  <c r="D152" i="90"/>
  <c r="N149" i="90"/>
  <c r="M149" i="90"/>
  <c r="L149" i="90"/>
  <c r="K149" i="90"/>
  <c r="J149" i="90"/>
  <c r="G149" i="90"/>
  <c r="F149" i="90"/>
  <c r="E149" i="90"/>
  <c r="D149" i="90"/>
  <c r="N144" i="90"/>
  <c r="M144" i="90"/>
  <c r="L144" i="90"/>
  <c r="K144" i="90"/>
  <c r="J144" i="90"/>
  <c r="G144" i="90"/>
  <c r="F144" i="90"/>
  <c r="E144" i="90"/>
  <c r="D144" i="90"/>
  <c r="L134" i="90"/>
  <c r="I134" i="90" s="1"/>
  <c r="I131" i="90" s="1"/>
  <c r="N131" i="90"/>
  <c r="M131" i="90"/>
  <c r="K131" i="90"/>
  <c r="J131" i="90"/>
  <c r="G131" i="90"/>
  <c r="F131" i="90"/>
  <c r="E131" i="90"/>
  <c r="D131" i="90"/>
  <c r="N129" i="90"/>
  <c r="M129" i="90"/>
  <c r="L129" i="90"/>
  <c r="K129" i="90"/>
  <c r="J129" i="90"/>
  <c r="G129" i="90"/>
  <c r="F129" i="90"/>
  <c r="E129" i="90"/>
  <c r="D129" i="90"/>
  <c r="N124" i="90"/>
  <c r="M124" i="90"/>
  <c r="K124" i="90"/>
  <c r="J124" i="90"/>
  <c r="G124" i="90"/>
  <c r="F124" i="90"/>
  <c r="E124" i="90"/>
  <c r="D124" i="90"/>
  <c r="N116" i="90"/>
  <c r="M116" i="90"/>
  <c r="L116" i="90"/>
  <c r="J116" i="90"/>
  <c r="G116" i="90"/>
  <c r="F116" i="90"/>
  <c r="E116" i="90"/>
  <c r="D116" i="90"/>
  <c r="N79" i="90"/>
  <c r="L79" i="90"/>
  <c r="K79" i="90"/>
  <c r="J79" i="90"/>
  <c r="G79" i="90"/>
  <c r="F79" i="90"/>
  <c r="E79" i="90"/>
  <c r="D79" i="90"/>
  <c r="N77" i="90"/>
  <c r="M77" i="90"/>
  <c r="L77" i="90"/>
  <c r="K77" i="90"/>
  <c r="J77" i="90"/>
  <c r="I77" i="90"/>
  <c r="G77" i="90"/>
  <c r="F77" i="90"/>
  <c r="E77" i="90"/>
  <c r="D77" i="90"/>
  <c r="N75" i="90"/>
  <c r="L75" i="90"/>
  <c r="K75" i="90"/>
  <c r="J75" i="90"/>
  <c r="G75" i="90"/>
  <c r="F75" i="90"/>
  <c r="E75" i="90"/>
  <c r="D75" i="90"/>
  <c r="N71" i="90"/>
  <c r="L71" i="90"/>
  <c r="K71" i="90"/>
  <c r="J71" i="90"/>
  <c r="G71" i="90"/>
  <c r="F71" i="90"/>
  <c r="E71" i="90"/>
  <c r="D71" i="90"/>
  <c r="N68" i="90"/>
  <c r="M68" i="90"/>
  <c r="L68" i="90"/>
  <c r="J68" i="90"/>
  <c r="G68" i="90"/>
  <c r="F68" i="90"/>
  <c r="E68" i="90"/>
  <c r="D68" i="90"/>
  <c r="N66" i="90"/>
  <c r="M66" i="90"/>
  <c r="L66" i="90"/>
  <c r="K66" i="90"/>
  <c r="J66" i="90"/>
  <c r="G66" i="90"/>
  <c r="F66" i="90"/>
  <c r="E66" i="90"/>
  <c r="D66" i="90"/>
  <c r="N64" i="90"/>
  <c r="M64" i="90"/>
  <c r="K64" i="90"/>
  <c r="J64" i="90"/>
  <c r="G64" i="90"/>
  <c r="F64" i="90"/>
  <c r="E64" i="90"/>
  <c r="D64" i="90"/>
  <c r="N62" i="90"/>
  <c r="M62" i="90"/>
  <c r="K62" i="90"/>
  <c r="J62" i="90"/>
  <c r="G62" i="90"/>
  <c r="F62" i="90"/>
  <c r="E62" i="90"/>
  <c r="D62" i="90"/>
  <c r="N60" i="90"/>
  <c r="M60" i="90"/>
  <c r="K60" i="90"/>
  <c r="J60" i="90"/>
  <c r="G60" i="90"/>
  <c r="F60" i="90"/>
  <c r="E60" i="90"/>
  <c r="D60" i="90"/>
  <c r="K57" i="90"/>
  <c r="J57" i="90"/>
  <c r="G57" i="90"/>
  <c r="F57" i="90"/>
  <c r="E57" i="90"/>
  <c r="D57" i="90"/>
  <c r="L52" i="90"/>
  <c r="K52" i="90"/>
  <c r="J52" i="90"/>
  <c r="G52" i="90"/>
  <c r="F52" i="90"/>
  <c r="E52" i="90"/>
  <c r="D52" i="90"/>
  <c r="K46" i="90"/>
  <c r="J46" i="90"/>
  <c r="G46" i="90"/>
  <c r="F46" i="90"/>
  <c r="E46" i="90"/>
  <c r="D46" i="90"/>
  <c r="C12" i="90"/>
  <c r="M12" i="90" s="1"/>
  <c r="L11" i="90"/>
  <c r="J11" i="90"/>
  <c r="G11" i="90"/>
  <c r="F11" i="90"/>
  <c r="E11" i="90"/>
  <c r="D11" i="90"/>
  <c r="C10" i="90"/>
  <c r="K10" i="90" s="1"/>
  <c r="I10" i="90" s="1"/>
  <c r="I9" i="90" s="1"/>
  <c r="C9" i="90"/>
  <c r="N9" i="90"/>
  <c r="M9" i="90"/>
  <c r="L9" i="90"/>
  <c r="J9" i="90"/>
  <c r="G9" i="90"/>
  <c r="F9" i="90"/>
  <c r="E9" i="90"/>
  <c r="D9" i="90"/>
  <c r="N43" i="212"/>
  <c r="O15" i="209"/>
  <c r="M43" i="212"/>
  <c r="L43" i="212"/>
  <c r="M15" i="209" s="1"/>
  <c r="K43" i="212"/>
  <c r="J43" i="212"/>
  <c r="K15" i="209"/>
  <c r="I43" i="212"/>
  <c r="J15" i="209" s="1"/>
  <c r="G43" i="212"/>
  <c r="H15" i="209"/>
  <c r="F43" i="212"/>
  <c r="G15" i="209" s="1"/>
  <c r="E43" i="212"/>
  <c r="D43" i="212"/>
  <c r="N9" i="212"/>
  <c r="M9" i="212"/>
  <c r="L9" i="212"/>
  <c r="K9" i="212"/>
  <c r="J9" i="212"/>
  <c r="I9" i="212"/>
  <c r="G9" i="212"/>
  <c r="F9" i="212"/>
  <c r="E9" i="212"/>
  <c r="D9" i="212"/>
  <c r="C17" i="220"/>
  <c r="C16" i="220"/>
  <c r="C15" i="220"/>
  <c r="C10" i="220"/>
  <c r="C20" i="220"/>
  <c r="C19" i="220"/>
  <c r="C18" i="220"/>
  <c r="C14" i="220"/>
  <c r="C13" i="220"/>
  <c r="C11" i="220"/>
  <c r="C9" i="220"/>
  <c r="C8" i="220"/>
  <c r="N55" i="130"/>
  <c r="O19" i="218" s="1"/>
  <c r="G18" i="208"/>
  <c r="G96" i="211"/>
  <c r="C112" i="207"/>
  <c r="C116" i="207"/>
  <c r="C109" i="207" s="1"/>
  <c r="G35" i="207"/>
  <c r="N79" i="130"/>
  <c r="O19" i="209" s="1"/>
  <c r="I74" i="130"/>
  <c r="M55" i="130"/>
  <c r="N19" i="218" s="1"/>
  <c r="L64" i="206"/>
  <c r="M18" i="209" s="1"/>
  <c r="N41" i="206"/>
  <c r="C29" i="206"/>
  <c r="C57" i="206"/>
  <c r="K64" i="206"/>
  <c r="L18" i="209" s="1"/>
  <c r="C45" i="206"/>
  <c r="I14" i="209"/>
  <c r="I14" i="218"/>
  <c r="I15" i="220" s="1"/>
  <c r="M53" i="90"/>
  <c r="I53" i="90" s="1"/>
  <c r="I123" i="187"/>
  <c r="I29" i="211"/>
  <c r="I95" i="211"/>
  <c r="I94" i="211" s="1"/>
  <c r="I11" i="211"/>
  <c r="I62" i="211"/>
  <c r="I61" i="211" s="1"/>
  <c r="C11" i="211"/>
  <c r="N68" i="211"/>
  <c r="M103" i="211"/>
  <c r="I59" i="211"/>
  <c r="M59" i="211"/>
  <c r="I72" i="211"/>
  <c r="M72" i="211"/>
  <c r="L103" i="216"/>
  <c r="M11" i="218"/>
  <c r="I129" i="216"/>
  <c r="C184" i="216"/>
  <c r="I184" i="216"/>
  <c r="I31" i="216"/>
  <c r="C193" i="216"/>
  <c r="C92" i="207"/>
  <c r="M29" i="211"/>
  <c r="M28" i="211" s="1"/>
  <c r="I28" i="211"/>
  <c r="E69" i="63"/>
  <c r="F17" i="218"/>
  <c r="N113" i="63"/>
  <c r="O17" i="209"/>
  <c r="G69" i="63"/>
  <c r="H17" i="218"/>
  <c r="J69" i="63"/>
  <c r="K17" i="218"/>
  <c r="N69" i="63"/>
  <c r="O17" i="218" s="1"/>
  <c r="O18" i="220" s="1"/>
  <c r="E113" i="63"/>
  <c r="J113" i="63"/>
  <c r="K17" i="209" s="1"/>
  <c r="F69" i="63"/>
  <c r="G17" i="218" s="1"/>
  <c r="L113" i="63"/>
  <c r="M17" i="209" s="1"/>
  <c r="I18" i="220"/>
  <c r="D91" i="134"/>
  <c r="E16" i="209"/>
  <c r="I17" i="134"/>
  <c r="C35" i="134"/>
  <c r="I39" i="134"/>
  <c r="I44" i="134"/>
  <c r="M60" i="134"/>
  <c r="N16" i="218"/>
  <c r="F91" i="134"/>
  <c r="G16" i="209"/>
  <c r="C51" i="134"/>
  <c r="C62" i="134"/>
  <c r="C80" i="134"/>
  <c r="C24" i="134"/>
  <c r="C39" i="134"/>
  <c r="I55" i="134"/>
  <c r="N60" i="134"/>
  <c r="O16" i="218"/>
  <c r="I17" i="220"/>
  <c r="L91" i="134"/>
  <c r="I35" i="134"/>
  <c r="C55" i="134"/>
  <c r="I71" i="134"/>
  <c r="E91" i="134"/>
  <c r="F16" i="209" s="1"/>
  <c r="I9" i="134"/>
  <c r="C9" i="134"/>
  <c r="I24" i="134"/>
  <c r="I51" i="134"/>
  <c r="I62" i="134"/>
  <c r="C71" i="134"/>
  <c r="K91" i="134"/>
  <c r="L16" i="209" s="1"/>
  <c r="L15" i="209"/>
  <c r="N15" i="209"/>
  <c r="C75" i="90"/>
  <c r="C152" i="90"/>
  <c r="C131" i="90"/>
  <c r="L61" i="90"/>
  <c r="I61" i="90" s="1"/>
  <c r="C149" i="90"/>
  <c r="K11" i="90"/>
  <c r="N159" i="90"/>
  <c r="O14" i="209"/>
  <c r="I144" i="90"/>
  <c r="I116" i="90"/>
  <c r="L65" i="90"/>
  <c r="L64" i="90"/>
  <c r="I64" i="90" s="1"/>
  <c r="L63" i="90"/>
  <c r="C144" i="90"/>
  <c r="C124" i="90"/>
  <c r="G73" i="90"/>
  <c r="H14" i="218"/>
  <c r="G159" i="90"/>
  <c r="C116" i="90"/>
  <c r="C46" i="90"/>
  <c r="C52" i="90"/>
  <c r="C68" i="90"/>
  <c r="I59" i="90"/>
  <c r="C79" i="90"/>
  <c r="C57" i="90"/>
  <c r="M72" i="90"/>
  <c r="E73" i="90"/>
  <c r="F14" i="218"/>
  <c r="E159" i="90"/>
  <c r="I15" i="187"/>
  <c r="I35" i="187"/>
  <c r="C83" i="187"/>
  <c r="F13" i="218"/>
  <c r="I129" i="187"/>
  <c r="C62" i="187"/>
  <c r="C101" i="187"/>
  <c r="I77" i="187"/>
  <c r="I83" i="187"/>
  <c r="C65" i="187"/>
  <c r="C96" i="187"/>
  <c r="C129" i="187"/>
  <c r="I30" i="187"/>
  <c r="C15" i="187"/>
  <c r="H13" i="218"/>
  <c r="N13" i="218"/>
  <c r="C93" i="187"/>
  <c r="I96" i="187"/>
  <c r="I14" i="220"/>
  <c r="N66" i="211"/>
  <c r="O12" i="218" s="1"/>
  <c r="C15" i="211"/>
  <c r="C30" i="211"/>
  <c r="C80" i="211"/>
  <c r="J66" i="211"/>
  <c r="K12" i="218"/>
  <c r="C96" i="211"/>
  <c r="C155" i="211"/>
  <c r="I155" i="211" s="1"/>
  <c r="M155" i="211" s="1"/>
  <c r="C143" i="211"/>
  <c r="I143" i="211"/>
  <c r="M143" i="211" s="1"/>
  <c r="I10" i="211"/>
  <c r="K10" i="211" s="1"/>
  <c r="K9" i="211" s="1"/>
  <c r="C92" i="211"/>
  <c r="G66" i="211"/>
  <c r="H12" i="218" s="1"/>
  <c r="J165" i="211"/>
  <c r="K12" i="209" s="1"/>
  <c r="I80" i="211"/>
  <c r="E165" i="211"/>
  <c r="F12" i="209"/>
  <c r="I88" i="211"/>
  <c r="M88" i="211" s="1"/>
  <c r="M87" i="211" s="1"/>
  <c r="I13" i="211"/>
  <c r="M14" i="211"/>
  <c r="M13" i="211" s="1"/>
  <c r="C32" i="211"/>
  <c r="K165" i="211"/>
  <c r="L12" i="209"/>
  <c r="C74" i="211"/>
  <c r="C162" i="211"/>
  <c r="I162" i="211" s="1"/>
  <c r="M162" i="211" s="1"/>
  <c r="C151" i="211"/>
  <c r="I151" i="211"/>
  <c r="M151" i="211" s="1"/>
  <c r="C13" i="211"/>
  <c r="M95" i="211"/>
  <c r="M94" i="211" s="1"/>
  <c r="C63" i="211"/>
  <c r="C21" i="211"/>
  <c r="C31" i="216"/>
  <c r="C109" i="216"/>
  <c r="C132" i="216"/>
  <c r="I15" i="216"/>
  <c r="I22" i="216"/>
  <c r="I96" i="216"/>
  <c r="I105" i="216"/>
  <c r="I114" i="216"/>
  <c r="I125" i="216"/>
  <c r="I132" i="216"/>
  <c r="I193" i="216"/>
  <c r="G202" i="216"/>
  <c r="H11" i="209" s="1"/>
  <c r="E202" i="216"/>
  <c r="F11" i="209" s="1"/>
  <c r="C11" i="216"/>
  <c r="C22" i="216"/>
  <c r="C96" i="216"/>
  <c r="C125" i="216"/>
  <c r="I92" i="216"/>
  <c r="I109" i="216"/>
  <c r="K103" i="216"/>
  <c r="L11" i="218" s="1"/>
  <c r="E103" i="216"/>
  <c r="F11" i="218" s="1"/>
  <c r="D202" i="216"/>
  <c r="E11" i="209" s="1"/>
  <c r="F202" i="216"/>
  <c r="C114" i="216"/>
  <c r="C129" i="216"/>
  <c r="J103" i="216"/>
  <c r="K11" i="218"/>
  <c r="M103" i="216"/>
  <c r="N11" i="218"/>
  <c r="C15" i="219"/>
  <c r="C22" i="219"/>
  <c r="C44" i="219"/>
  <c r="C70" i="219"/>
  <c r="N49" i="219"/>
  <c r="O10" i="218" s="1"/>
  <c r="O11" i="220" s="1"/>
  <c r="F76" i="219"/>
  <c r="G10" i="209" s="1"/>
  <c r="G76" i="219"/>
  <c r="H10" i="209" s="1"/>
  <c r="H11" i="220" s="1"/>
  <c r="E49" i="219"/>
  <c r="F10" i="218" s="1"/>
  <c r="F11" i="220" s="1"/>
  <c r="K49" i="219"/>
  <c r="L10" i="218"/>
  <c r="F49" i="219"/>
  <c r="J76" i="219"/>
  <c r="E76" i="219"/>
  <c r="E77" i="219"/>
  <c r="L76" i="219"/>
  <c r="M10" i="209" s="1"/>
  <c r="M76" i="219"/>
  <c r="D76" i="219"/>
  <c r="E10" i="209" s="1"/>
  <c r="K53" i="219"/>
  <c r="K76" i="219" s="1"/>
  <c r="C53" i="219"/>
  <c r="L49" i="219"/>
  <c r="H49" i="219"/>
  <c r="I10" i="218" s="1"/>
  <c r="I11" i="220" s="1"/>
  <c r="D49" i="219"/>
  <c r="E10" i="218" s="1"/>
  <c r="E11" i="220" s="1"/>
  <c r="J49" i="219"/>
  <c r="K10" i="218" s="1"/>
  <c r="I76" i="219"/>
  <c r="I77" i="219" s="1"/>
  <c r="C27" i="219"/>
  <c r="C33" i="219"/>
  <c r="G10" i="218"/>
  <c r="J10" i="209"/>
  <c r="N77" i="219"/>
  <c r="M49" i="219"/>
  <c r="N10" i="218"/>
  <c r="I49" i="219"/>
  <c r="J10" i="218" s="1"/>
  <c r="C51" i="215"/>
  <c r="C91" i="215"/>
  <c r="I9" i="215"/>
  <c r="C15" i="215"/>
  <c r="C39" i="215"/>
  <c r="C60" i="215"/>
  <c r="C71" i="215"/>
  <c r="C102" i="215"/>
  <c r="I12" i="215"/>
  <c r="I15" i="215"/>
  <c r="K105" i="215"/>
  <c r="L9" i="209" s="1"/>
  <c r="I83" i="215"/>
  <c r="I102" i="215"/>
  <c r="C12" i="215"/>
  <c r="C28" i="208"/>
  <c r="C34" i="208"/>
  <c r="E26" i="208"/>
  <c r="K26" i="208"/>
  <c r="K50" i="208" s="1"/>
  <c r="J26" i="208"/>
  <c r="K8" i="218" s="1"/>
  <c r="N26" i="208"/>
  <c r="M26" i="208"/>
  <c r="E49" i="208"/>
  <c r="F8" i="209" s="1"/>
  <c r="K49" i="208"/>
  <c r="L8" i="209" s="1"/>
  <c r="F26" i="208"/>
  <c r="G8" i="218" s="1"/>
  <c r="L26" i="208"/>
  <c r="M8" i="218" s="1"/>
  <c r="C12" i="208"/>
  <c r="C37" i="208"/>
  <c r="C18" i="208"/>
  <c r="G26" i="208"/>
  <c r="H8" i="218"/>
  <c r="C49" i="207"/>
  <c r="C173" i="207"/>
  <c r="F181" i="207"/>
  <c r="G7" i="209" s="1"/>
  <c r="M181" i="207"/>
  <c r="N7" i="209" s="1"/>
  <c r="I181" i="207"/>
  <c r="J7" i="209" s="1"/>
  <c r="D181" i="207"/>
  <c r="E7" i="209" s="1"/>
  <c r="C56" i="207"/>
  <c r="H105" i="215"/>
  <c r="I9" i="209" s="1"/>
  <c r="J105" i="215"/>
  <c r="K9" i="209" s="1"/>
  <c r="E105" i="215"/>
  <c r="F9" i="209"/>
  <c r="C32" i="215"/>
  <c r="C83" i="215"/>
  <c r="L105" i="215"/>
  <c r="M9" i="209"/>
  <c r="G105" i="215"/>
  <c r="H9" i="209" s="1"/>
  <c r="C26" i="215"/>
  <c r="C87" i="215"/>
  <c r="I26" i="215"/>
  <c r="I39" i="215"/>
  <c r="I51" i="215"/>
  <c r="I60" i="215"/>
  <c r="I71" i="215"/>
  <c r="I87" i="215"/>
  <c r="C71" i="207"/>
  <c r="G10" i="207"/>
  <c r="G53" i="207" s="1"/>
  <c r="H53" i="207"/>
  <c r="I7" i="218" s="1"/>
  <c r="I8" i="220" s="1"/>
  <c r="K10" i="207"/>
  <c r="K53" i="207" s="1"/>
  <c r="L55" i="207"/>
  <c r="L181" i="207" s="1"/>
  <c r="M7" i="209" s="1"/>
  <c r="G55" i="207"/>
  <c r="G181" i="207" s="1"/>
  <c r="N55" i="207"/>
  <c r="N181" i="207"/>
  <c r="O7" i="209" s="1"/>
  <c r="C13" i="207"/>
  <c r="C60" i="207"/>
  <c r="C66" i="207"/>
  <c r="C132" i="207"/>
  <c r="C168" i="207"/>
  <c r="L10" i="207"/>
  <c r="L53" i="207" s="1"/>
  <c r="C103" i="207"/>
  <c r="C158" i="207"/>
  <c r="J55" i="207"/>
  <c r="J181" i="207" s="1"/>
  <c r="K7" i="209" s="1"/>
  <c r="E55" i="207"/>
  <c r="E181" i="207" s="1"/>
  <c r="F10" i="207"/>
  <c r="F53" i="207" s="1"/>
  <c r="C35" i="207"/>
  <c r="C165" i="207"/>
  <c r="E10" i="207"/>
  <c r="E53" i="207" s="1"/>
  <c r="F7" i="218" s="1"/>
  <c r="J10" i="207"/>
  <c r="J53" i="207" s="1"/>
  <c r="K7" i="218" s="1"/>
  <c r="N10" i="207"/>
  <c r="N53" i="207" s="1"/>
  <c r="O7" i="218" s="1"/>
  <c r="D10" i="207"/>
  <c r="D53" i="207" s="1"/>
  <c r="I10" i="207"/>
  <c r="I53" i="207"/>
  <c r="I182" i="207" s="1"/>
  <c r="M10" i="207"/>
  <c r="M53" i="207" s="1"/>
  <c r="C100" i="207"/>
  <c r="O8" i="218"/>
  <c r="N8" i="218"/>
  <c r="H182" i="207"/>
  <c r="O18" i="218"/>
  <c r="K9" i="90"/>
  <c r="N80" i="130"/>
  <c r="C21" i="220"/>
  <c r="D103" i="216"/>
  <c r="E11" i="218" s="1"/>
  <c r="K22" i="211"/>
  <c r="M52" i="211"/>
  <c r="M75" i="211"/>
  <c r="M62" i="211"/>
  <c r="M61" i="211" s="1"/>
  <c r="N10" i="209"/>
  <c r="M10" i="218"/>
  <c r="I71" i="130"/>
  <c r="F135" i="187"/>
  <c r="L135" i="187"/>
  <c r="F17" i="209"/>
  <c r="F18" i="220" s="1"/>
  <c r="F8" i="218"/>
  <c r="I26" i="208"/>
  <c r="D49" i="208"/>
  <c r="E8" i="209" s="1"/>
  <c r="J49" i="208"/>
  <c r="K8" i="209" s="1"/>
  <c r="K55" i="130"/>
  <c r="L19" i="218" s="1"/>
  <c r="C43" i="206"/>
  <c r="E64" i="206"/>
  <c r="F18" i="209" s="1"/>
  <c r="D165" i="211"/>
  <c r="E60" i="134"/>
  <c r="F15" i="209"/>
  <c r="F73" i="90"/>
  <c r="G14" i="218" s="1"/>
  <c r="D159" i="90"/>
  <c r="E79" i="130"/>
  <c r="F64" i="206"/>
  <c r="G18" i="209" s="1"/>
  <c r="I57" i="206"/>
  <c r="K159" i="90"/>
  <c r="L14" i="209"/>
  <c r="D26" i="208"/>
  <c r="G55" i="130"/>
  <c r="H19" i="218" s="1"/>
  <c r="F55" i="130"/>
  <c r="G19" i="218"/>
  <c r="I32" i="215"/>
  <c r="D105" i="215"/>
  <c r="E9" i="209" s="1"/>
  <c r="M105" i="215"/>
  <c r="D69" i="63"/>
  <c r="E17" i="218" s="1"/>
  <c r="M69" i="63"/>
  <c r="N17" i="218" s="1"/>
  <c r="K69" i="63"/>
  <c r="L17" i="218" s="1"/>
  <c r="C69" i="63"/>
  <c r="D17" i="218" s="1"/>
  <c r="D18" i="220" s="1"/>
  <c r="I32" i="63"/>
  <c r="I69" i="63" s="1"/>
  <c r="F113" i="63"/>
  <c r="K113" i="63"/>
  <c r="I12" i="206"/>
  <c r="G64" i="206"/>
  <c r="H18" i="209"/>
  <c r="I43" i="206"/>
  <c r="J64" i="206"/>
  <c r="D64" i="206"/>
  <c r="M64" i="206"/>
  <c r="E135" i="187"/>
  <c r="K135" i="187"/>
  <c r="I101" i="187"/>
  <c r="F60" i="134"/>
  <c r="K60" i="134"/>
  <c r="L16" i="218" s="1"/>
  <c r="L17" i="220" s="1"/>
  <c r="J91" i="134"/>
  <c r="N91" i="134"/>
  <c r="M91" i="134"/>
  <c r="N16" i="209" s="1"/>
  <c r="G103" i="216"/>
  <c r="H11" i="218" s="1"/>
  <c r="N165" i="211"/>
  <c r="E15" i="209"/>
  <c r="C43" i="212"/>
  <c r="L131" i="90"/>
  <c r="G49" i="208"/>
  <c r="H8" i="209"/>
  <c r="L49" i="208"/>
  <c r="M8" i="209" s="1"/>
  <c r="C34" i="130"/>
  <c r="N105" i="215"/>
  <c r="O9" i="209" s="1"/>
  <c r="L69" i="63"/>
  <c r="M17" i="218" s="1"/>
  <c r="M18" i="220" s="1"/>
  <c r="C113" i="63"/>
  <c r="G113" i="63"/>
  <c r="D113" i="63"/>
  <c r="I113" i="63"/>
  <c r="M113" i="63"/>
  <c r="I45" i="206"/>
  <c r="L13" i="218"/>
  <c r="G135" i="187"/>
  <c r="G136" i="187" s="1"/>
  <c r="M135" i="187"/>
  <c r="D66" i="211"/>
  <c r="E12" i="218" s="1"/>
  <c r="G165" i="211"/>
  <c r="D60" i="134"/>
  <c r="E16" i="218" s="1"/>
  <c r="M91" i="211"/>
  <c r="I87" i="211"/>
  <c r="M98" i="211"/>
  <c r="K10" i="209"/>
  <c r="F159" i="90"/>
  <c r="G14" i="209" s="1"/>
  <c r="G15" i="220" s="1"/>
  <c r="I34" i="130"/>
  <c r="L55" i="130"/>
  <c r="M19" i="218"/>
  <c r="F105" i="215"/>
  <c r="G41" i="206"/>
  <c r="C25" i="206"/>
  <c r="C60" i="206"/>
  <c r="C64" i="206" s="1"/>
  <c r="D18" i="209" s="1"/>
  <c r="J60" i="134"/>
  <c r="K16" i="218" s="1"/>
  <c r="L202" i="216"/>
  <c r="C68" i="187"/>
  <c r="I11" i="216"/>
  <c r="F49" i="208"/>
  <c r="I49" i="208"/>
  <c r="I50" i="208" s="1"/>
  <c r="M49" i="208"/>
  <c r="N8" i="209" s="1"/>
  <c r="N49" i="208"/>
  <c r="O8" i="209" s="1"/>
  <c r="D135" i="187"/>
  <c r="J135" i="187"/>
  <c r="N135" i="187"/>
  <c r="O13" i="209" s="1"/>
  <c r="I93" i="187"/>
  <c r="E114" i="63"/>
  <c r="N114" i="63"/>
  <c r="J114" i="63"/>
  <c r="M16" i="209"/>
  <c r="L60" i="90"/>
  <c r="I60" i="90"/>
  <c r="I65" i="90"/>
  <c r="I72" i="90"/>
  <c r="I71" i="90"/>
  <c r="M71" i="90"/>
  <c r="E166" i="211"/>
  <c r="J166" i="211"/>
  <c r="I9" i="211"/>
  <c r="E203" i="216"/>
  <c r="F12" i="220"/>
  <c r="G11" i="209"/>
  <c r="L77" i="219"/>
  <c r="F10" i="209"/>
  <c r="C49" i="219"/>
  <c r="D10" i="218" s="1"/>
  <c r="J77" i="219"/>
  <c r="F77" i="219"/>
  <c r="M11" i="220"/>
  <c r="N11" i="220"/>
  <c r="M77" i="219"/>
  <c r="E50" i="208"/>
  <c r="L50" i="208"/>
  <c r="L8" i="218"/>
  <c r="L9" i="220" s="1"/>
  <c r="C26" i="208"/>
  <c r="D8" i="218" s="1"/>
  <c r="C55" i="207"/>
  <c r="C181" i="207" s="1"/>
  <c r="D7" i="209" s="1"/>
  <c r="J7" i="218"/>
  <c r="G9" i="209"/>
  <c r="F160" i="90"/>
  <c r="H17" i="209"/>
  <c r="H18" i="220"/>
  <c r="G114" i="63"/>
  <c r="K16" i="209"/>
  <c r="E18" i="209"/>
  <c r="K114" i="63"/>
  <c r="L17" i="209"/>
  <c r="N9" i="209"/>
  <c r="F16" i="218"/>
  <c r="J8" i="218"/>
  <c r="K13" i="209"/>
  <c r="M136" i="187"/>
  <c r="N13" i="209"/>
  <c r="N14" i="220" s="1"/>
  <c r="N17" i="209"/>
  <c r="M114" i="63"/>
  <c r="C114" i="63"/>
  <c r="D17" i="209"/>
  <c r="G203" i="216"/>
  <c r="H12" i="220" s="1"/>
  <c r="K136" i="187"/>
  <c r="L13" i="209"/>
  <c r="K18" i="209"/>
  <c r="J65" i="206"/>
  <c r="F114" i="63"/>
  <c r="G17" i="209"/>
  <c r="G18" i="220" s="1"/>
  <c r="D50" i="208"/>
  <c r="E8" i="218"/>
  <c r="E14" i="209"/>
  <c r="D166" i="211"/>
  <c r="E12" i="209"/>
  <c r="E13" i="209"/>
  <c r="M11" i="209"/>
  <c r="L203" i="216"/>
  <c r="M12" i="220" s="1"/>
  <c r="H13" i="209"/>
  <c r="H14" i="220"/>
  <c r="J17" i="209"/>
  <c r="D15" i="209"/>
  <c r="M92" i="134"/>
  <c r="E136" i="187"/>
  <c r="F13" i="209"/>
  <c r="F14" i="220" s="1"/>
  <c r="I64" i="206"/>
  <c r="J18" i="209" s="1"/>
  <c r="M13" i="209"/>
  <c r="L114" i="63"/>
  <c r="G8" i="209"/>
  <c r="F50" i="208"/>
  <c r="H18" i="218"/>
  <c r="H19" i="220" s="1"/>
  <c r="G65" i="206"/>
  <c r="H12" i="209"/>
  <c r="H13" i="220"/>
  <c r="G166" i="211"/>
  <c r="D114" i="63"/>
  <c r="E17" i="209"/>
  <c r="N166" i="211"/>
  <c r="O12" i="209"/>
  <c r="O13" i="220" s="1"/>
  <c r="O16" i="209"/>
  <c r="N92" i="134"/>
  <c r="G16" i="218"/>
  <c r="F92" i="134"/>
  <c r="N18" i="209"/>
  <c r="F19" i="209"/>
  <c r="G13" i="209"/>
  <c r="G50" i="208"/>
  <c r="L57" i="90"/>
  <c r="I57" i="90"/>
  <c r="I127" i="90"/>
  <c r="I124" i="90"/>
  <c r="L124" i="90"/>
  <c r="I51" i="90"/>
  <c r="I46" i="90" s="1"/>
  <c r="L46" i="90"/>
  <c r="L73" i="90" s="1"/>
  <c r="D73" i="90"/>
  <c r="E14" i="218"/>
  <c r="E15" i="220" s="1"/>
  <c r="N73" i="90"/>
  <c r="O14" i="218" s="1"/>
  <c r="O15" i="220" s="1"/>
  <c r="J159" i="90"/>
  <c r="K14" i="209"/>
  <c r="C159" i="90"/>
  <c r="D14" i="209" s="1"/>
  <c r="F14" i="209"/>
  <c r="F15" i="220" s="1"/>
  <c r="E160" i="90"/>
  <c r="H14" i="209"/>
  <c r="H15" i="220" s="1"/>
  <c r="G160" i="90"/>
  <c r="L62" i="90"/>
  <c r="I63" i="90"/>
  <c r="I62" i="90" s="1"/>
  <c r="M11" i="90"/>
  <c r="I12" i="90"/>
  <c r="I11" i="90" s="1"/>
  <c r="I80" i="90"/>
  <c r="I79" i="90" s="1"/>
  <c r="M79" i="90"/>
  <c r="C11" i="90"/>
  <c r="C73" i="90"/>
  <c r="D14" i="218" s="1"/>
  <c r="D15" i="220" s="1"/>
  <c r="D160" i="90"/>
  <c r="C60" i="134"/>
  <c r="D16" i="218" s="1"/>
  <c r="J92" i="134"/>
  <c r="I60" i="134"/>
  <c r="J16" i="218" s="1"/>
  <c r="E92" i="134"/>
  <c r="K92" i="134"/>
  <c r="G91" i="134"/>
  <c r="N16" i="212"/>
  <c r="O15" i="218" s="1"/>
  <c r="O16" i="220" s="1"/>
  <c r="L16" i="212"/>
  <c r="J16" i="212"/>
  <c r="G16" i="212"/>
  <c r="E16" i="212"/>
  <c r="M16" i="212"/>
  <c r="N15" i="218" s="1"/>
  <c r="N16" i="220" s="1"/>
  <c r="K16" i="212"/>
  <c r="L15" i="218" s="1"/>
  <c r="K44" i="212"/>
  <c r="I16" i="212"/>
  <c r="J15" i="218" s="1"/>
  <c r="J16" i="220" s="1"/>
  <c r="F16" i="212"/>
  <c r="G15" i="218" s="1"/>
  <c r="G16" i="220" s="1"/>
  <c r="D16" i="212"/>
  <c r="E15" i="218" s="1"/>
  <c r="E16" i="220" s="1"/>
  <c r="L16" i="220"/>
  <c r="L14" i="220"/>
  <c r="I9" i="187"/>
  <c r="K23" i="211"/>
  <c r="K21" i="211" s="1"/>
  <c r="K66" i="211" s="1"/>
  <c r="I21" i="211"/>
  <c r="M34" i="211"/>
  <c r="M32" i="211" s="1"/>
  <c r="I32" i="211"/>
  <c r="K13" i="220"/>
  <c r="F13" i="220"/>
  <c r="J203" i="216"/>
  <c r="K12" i="220"/>
  <c r="K11" i="209"/>
  <c r="O11" i="218"/>
  <c r="N203" i="216"/>
  <c r="O12" i="220"/>
  <c r="M203" i="216"/>
  <c r="N12" i="220"/>
  <c r="N11" i="209"/>
  <c r="D203" i="216"/>
  <c r="E12" i="220" s="1"/>
  <c r="C202" i="216"/>
  <c r="F103" i="216"/>
  <c r="G11" i="218" s="1"/>
  <c r="K202" i="216"/>
  <c r="L11" i="209" s="1"/>
  <c r="C92" i="216"/>
  <c r="C105" i="215"/>
  <c r="D9" i="209" s="1"/>
  <c r="I105" i="215"/>
  <c r="J9" i="209" s="1"/>
  <c r="I91" i="215"/>
  <c r="L7" i="209"/>
  <c r="L182" i="207"/>
  <c r="M7" i="218"/>
  <c r="M8" i="220"/>
  <c r="E7" i="218"/>
  <c r="E8" i="220"/>
  <c r="D182" i="207"/>
  <c r="H7" i="209"/>
  <c r="J8" i="220"/>
  <c r="N182" i="207"/>
  <c r="C31" i="207"/>
  <c r="I21" i="220"/>
  <c r="O9" i="220"/>
  <c r="E13" i="220"/>
  <c r="K9" i="220"/>
  <c r="N9" i="220"/>
  <c r="H9" i="220"/>
  <c r="C160" i="90"/>
  <c r="L59" i="130"/>
  <c r="L79" i="130" s="1"/>
  <c r="M19" i="209" s="1"/>
  <c r="M20" i="220" s="1"/>
  <c r="I61" i="130"/>
  <c r="I59" i="130" s="1"/>
  <c r="I79" i="130" s="1"/>
  <c r="I18" i="218"/>
  <c r="I15" i="211"/>
  <c r="K18" i="211"/>
  <c r="K15" i="211" s="1"/>
  <c r="I30" i="211"/>
  <c r="M31" i="211"/>
  <c r="M30" i="211" s="1"/>
  <c r="M60" i="211"/>
  <c r="M58" i="211" s="1"/>
  <c r="I58" i="211"/>
  <c r="M64" i="211"/>
  <c r="M63" i="211" s="1"/>
  <c r="I63" i="211"/>
  <c r="E19" i="209"/>
  <c r="L15" i="211"/>
  <c r="L66" i="211" s="1"/>
  <c r="M12" i="218" s="1"/>
  <c r="L165" i="211"/>
  <c r="M12" i="209" s="1"/>
  <c r="M73" i="211"/>
  <c r="M70" i="211" s="1"/>
  <c r="I70" i="211"/>
  <c r="G77" i="219"/>
  <c r="C87" i="211"/>
  <c r="M93" i="211"/>
  <c r="M92" i="211" s="1"/>
  <c r="H16" i="209"/>
  <c r="K203" i="216"/>
  <c r="L12" i="220" s="1"/>
  <c r="L166" i="211"/>
  <c r="L80" i="130"/>
  <c r="F17" i="220"/>
  <c r="K17" i="220"/>
  <c r="E17" i="220"/>
  <c r="G17" i="220"/>
  <c r="M16" i="218"/>
  <c r="M17" i="220" s="1"/>
  <c r="L92" i="134"/>
  <c r="O17" i="220"/>
  <c r="N17" i="220"/>
  <c r="H16" i="218"/>
  <c r="H17" i="220" s="1"/>
  <c r="G92" i="134"/>
  <c r="C91" i="134"/>
  <c r="D16" i="209" s="1"/>
  <c r="D17" i="220" s="1"/>
  <c r="D92" i="134"/>
  <c r="E18" i="218"/>
  <c r="D65" i="206"/>
  <c r="M18" i="218"/>
  <c r="M19" i="220" s="1"/>
  <c r="L65" i="206"/>
  <c r="I18" i="209"/>
  <c r="H65" i="206"/>
  <c r="N18" i="218"/>
  <c r="N19" i="220" s="1"/>
  <c r="M65" i="206"/>
  <c r="N65" i="206"/>
  <c r="O18" i="209"/>
  <c r="O20" i="209" s="1"/>
  <c r="I19" i="220"/>
  <c r="K19" i="220"/>
  <c r="O19" i="220"/>
  <c r="E19" i="220"/>
  <c r="K166" i="211" l="1"/>
  <c r="L12" i="218"/>
  <c r="L13" i="220" s="1"/>
  <c r="J19" i="209"/>
  <c r="N18" i="220"/>
  <c r="K19" i="209"/>
  <c r="I54" i="90"/>
  <c r="M52" i="90"/>
  <c r="M13" i="220"/>
  <c r="M66" i="211"/>
  <c r="D44" i="212"/>
  <c r="I44" i="212"/>
  <c r="M44" i="212"/>
  <c r="N160" i="90"/>
  <c r="M76" i="211"/>
  <c r="M74" i="211" s="1"/>
  <c r="M165" i="211" s="1"/>
  <c r="I74" i="211"/>
  <c r="I153" i="90"/>
  <c r="I152" i="90" s="1"/>
  <c r="L152" i="90"/>
  <c r="L159" i="90" s="1"/>
  <c r="M14" i="209" s="1"/>
  <c r="M75" i="90"/>
  <c r="M159" i="90" s="1"/>
  <c r="I76" i="90"/>
  <c r="I75" i="90" s="1"/>
  <c r="E20" i="209"/>
  <c r="C92" i="134"/>
  <c r="F44" i="212"/>
  <c r="M73" i="90"/>
  <c r="N14" i="218" s="1"/>
  <c r="G18" i="218"/>
  <c r="G19" i="220" s="1"/>
  <c r="F65" i="206"/>
  <c r="M99" i="211"/>
  <c r="I96" i="211"/>
  <c r="I165" i="211" s="1"/>
  <c r="J12" i="209" s="1"/>
  <c r="K68" i="90"/>
  <c r="K73" i="90" s="1"/>
  <c r="I70" i="90"/>
  <c r="I68" i="90" s="1"/>
  <c r="E18" i="220"/>
  <c r="F9" i="220"/>
  <c r="J73" i="90"/>
  <c r="C9" i="215"/>
  <c r="I23" i="215"/>
  <c r="C13" i="212"/>
  <c r="C16" i="212" s="1"/>
  <c r="D15" i="218" s="1"/>
  <c r="D16" i="220" s="1"/>
  <c r="L18" i="220"/>
  <c r="E9" i="220"/>
  <c r="O8" i="220"/>
  <c r="M9" i="220"/>
  <c r="K11" i="220"/>
  <c r="G11" i="220"/>
  <c r="I202" i="216"/>
  <c r="J11" i="209" s="1"/>
  <c r="I52" i="90"/>
  <c r="C59" i="130"/>
  <c r="E41" i="206"/>
  <c r="C12" i="206"/>
  <c r="I25" i="206"/>
  <c r="I65" i="187"/>
  <c r="F165" i="211"/>
  <c r="C70" i="211"/>
  <c r="C165" i="211" s="1"/>
  <c r="D12" i="209" s="1"/>
  <c r="C9" i="187"/>
  <c r="C30" i="187"/>
  <c r="G9" i="220"/>
  <c r="H77" i="219"/>
  <c r="C76" i="219"/>
  <c r="I15" i="130"/>
  <c r="C19" i="130"/>
  <c r="D55" i="130"/>
  <c r="J55" i="130"/>
  <c r="K19" i="218" s="1"/>
  <c r="C52" i="130"/>
  <c r="C55" i="130" s="1"/>
  <c r="D19" i="218" s="1"/>
  <c r="C71" i="130"/>
  <c r="I9" i="206"/>
  <c r="I29" i="206"/>
  <c r="I62" i="187"/>
  <c r="I73" i="187" s="1"/>
  <c r="I103" i="216"/>
  <c r="J11" i="218" s="1"/>
  <c r="M96" i="211"/>
  <c r="J11" i="220"/>
  <c r="I19" i="130"/>
  <c r="E55" i="130"/>
  <c r="I52" i="130"/>
  <c r="I55" i="130" s="1"/>
  <c r="G79" i="130"/>
  <c r="F79" i="130"/>
  <c r="K79" i="130"/>
  <c r="M79" i="130"/>
  <c r="C32" i="206"/>
  <c r="I80" i="134"/>
  <c r="I91" i="134" s="1"/>
  <c r="C77" i="187"/>
  <c r="C135" i="187" s="1"/>
  <c r="D13" i="209" s="1"/>
  <c r="C23" i="215"/>
  <c r="N12" i="218"/>
  <c r="F203" i="216"/>
  <c r="G12" i="220" s="1"/>
  <c r="I203" i="216"/>
  <c r="J12" i="220" s="1"/>
  <c r="M15" i="218"/>
  <c r="M16" i="220" s="1"/>
  <c r="L44" i="212"/>
  <c r="I73" i="90"/>
  <c r="M182" i="207"/>
  <c r="N7" i="218"/>
  <c r="F182" i="207"/>
  <c r="G7" i="218"/>
  <c r="F15" i="218"/>
  <c r="F16" i="220" s="1"/>
  <c r="E44" i="212"/>
  <c r="E182" i="207"/>
  <c r="F7" i="209"/>
  <c r="M20" i="209"/>
  <c r="G182" i="207"/>
  <c r="H7" i="218"/>
  <c r="I66" i="211"/>
  <c r="D11" i="209"/>
  <c r="H15" i="218"/>
  <c r="H16" i="220" s="1"/>
  <c r="G44" i="212"/>
  <c r="J17" i="218"/>
  <c r="J18" i="220" s="1"/>
  <c r="I114" i="63"/>
  <c r="K20" i="209"/>
  <c r="K8" i="220"/>
  <c r="L7" i="218"/>
  <c r="K182" i="207"/>
  <c r="D10" i="209"/>
  <c r="C77" i="219"/>
  <c r="K15" i="218"/>
  <c r="K16" i="220" s="1"/>
  <c r="J44" i="212"/>
  <c r="L160" i="90"/>
  <c r="M14" i="218"/>
  <c r="M15" i="220" s="1"/>
  <c r="D11" i="220"/>
  <c r="L10" i="209"/>
  <c r="K77" i="219"/>
  <c r="N50" i="208"/>
  <c r="M50" i="208"/>
  <c r="J8" i="209"/>
  <c r="J182" i="207"/>
  <c r="K41" i="206"/>
  <c r="I49" i="215"/>
  <c r="J9" i="218" s="1"/>
  <c r="C49" i="215"/>
  <c r="C41" i="206"/>
  <c r="N44" i="212"/>
  <c r="C44" i="212"/>
  <c r="C49" i="208"/>
  <c r="D8" i="209" s="1"/>
  <c r="D77" i="219"/>
  <c r="C66" i="211"/>
  <c r="K18" i="220"/>
  <c r="O20" i="220"/>
  <c r="C79" i="130"/>
  <c r="E49" i="215"/>
  <c r="J49" i="215"/>
  <c r="N49" i="215"/>
  <c r="D73" i="187"/>
  <c r="J73" i="187"/>
  <c r="N73" i="187"/>
  <c r="O13" i="218" s="1"/>
  <c r="O14" i="220" s="1"/>
  <c r="F49" i="215"/>
  <c r="K49" i="215"/>
  <c r="C10" i="207"/>
  <c r="C53" i="207" s="1"/>
  <c r="C73" i="187"/>
  <c r="G49" i="215"/>
  <c r="L49" i="215"/>
  <c r="F73" i="187"/>
  <c r="L73" i="187"/>
  <c r="C27" i="216"/>
  <c r="C103" i="216" s="1"/>
  <c r="D49" i="215"/>
  <c r="H49" i="215"/>
  <c r="M49" i="215"/>
  <c r="I136" i="187" l="1"/>
  <c r="J13" i="218"/>
  <c r="J14" i="220" s="1"/>
  <c r="J19" i="218"/>
  <c r="I80" i="130"/>
  <c r="N12" i="209"/>
  <c r="M166" i="211"/>
  <c r="M160" i="90"/>
  <c r="N14" i="209"/>
  <c r="N15" i="220" s="1"/>
  <c r="L19" i="209"/>
  <c r="L20" i="220" s="1"/>
  <c r="K80" i="130"/>
  <c r="F19" i="218"/>
  <c r="F20" i="220" s="1"/>
  <c r="E80" i="130"/>
  <c r="G12" i="209"/>
  <c r="F166" i="211"/>
  <c r="E65" i="206"/>
  <c r="F18" i="218"/>
  <c r="F19" i="220" s="1"/>
  <c r="K20" i="220"/>
  <c r="J20" i="220"/>
  <c r="I92" i="134"/>
  <c r="J16" i="209"/>
  <c r="J17" i="220" s="1"/>
  <c r="G19" i="209"/>
  <c r="G20" i="220" s="1"/>
  <c r="F80" i="130"/>
  <c r="J80" i="130"/>
  <c r="N13" i="220"/>
  <c r="H19" i="209"/>
  <c r="G80" i="130"/>
  <c r="I41" i="206"/>
  <c r="E19" i="218"/>
  <c r="E20" i="220" s="1"/>
  <c r="D80" i="130"/>
  <c r="K14" i="218"/>
  <c r="K15" i="220" s="1"/>
  <c r="J160" i="90"/>
  <c r="L14" i="218"/>
  <c r="L15" i="220" s="1"/>
  <c r="K160" i="90"/>
  <c r="I159" i="90"/>
  <c r="J14" i="209" s="1"/>
  <c r="M80" i="130"/>
  <c r="N19" i="209"/>
  <c r="N20" i="220" s="1"/>
  <c r="D11" i="218"/>
  <c r="C203" i="216"/>
  <c r="D12" i="220" s="1"/>
  <c r="D7" i="218"/>
  <c r="C182" i="207"/>
  <c r="D106" i="215"/>
  <c r="E9" i="218"/>
  <c r="L106" i="215"/>
  <c r="M9" i="218"/>
  <c r="L9" i="218"/>
  <c r="L10" i="220" s="1"/>
  <c r="K106" i="215"/>
  <c r="E13" i="218"/>
  <c r="E14" i="220" s="1"/>
  <c r="D136" i="187"/>
  <c r="D19" i="209"/>
  <c r="D20" i="220" s="1"/>
  <c r="C80" i="130"/>
  <c r="J10" i="220"/>
  <c r="J20" i="209"/>
  <c r="J9" i="220"/>
  <c r="H8" i="220"/>
  <c r="I106" i="215"/>
  <c r="N8" i="220"/>
  <c r="H9" i="218"/>
  <c r="H10" i="220" s="1"/>
  <c r="G106" i="215"/>
  <c r="G9" i="218"/>
  <c r="G10" i="220" s="1"/>
  <c r="F106" i="215"/>
  <c r="N106" i="215"/>
  <c r="O9" i="218"/>
  <c r="D18" i="218"/>
  <c r="D19" i="220" s="1"/>
  <c r="C65" i="206"/>
  <c r="K65" i="206"/>
  <c r="L18" i="218"/>
  <c r="L19" i="220" s="1"/>
  <c r="C50" i="208"/>
  <c r="D9" i="220"/>
  <c r="N20" i="209"/>
  <c r="N9" i="218"/>
  <c r="N10" i="220" s="1"/>
  <c r="M106" i="215"/>
  <c r="M13" i="218"/>
  <c r="M14" i="220" s="1"/>
  <c r="L136" i="187"/>
  <c r="C136" i="187"/>
  <c r="D13" i="218"/>
  <c r="D14" i="220" s="1"/>
  <c r="K9" i="218"/>
  <c r="J106" i="215"/>
  <c r="N136" i="187"/>
  <c r="L11" i="220"/>
  <c r="L20" i="209"/>
  <c r="G8" i="220"/>
  <c r="G20" i="218"/>
  <c r="J14" i="218"/>
  <c r="J15" i="220" s="1"/>
  <c r="I160" i="90"/>
  <c r="I9" i="218"/>
  <c r="I10" i="220" s="1"/>
  <c r="H106" i="215"/>
  <c r="G13" i="218"/>
  <c r="G14" i="220" s="1"/>
  <c r="F136" i="187"/>
  <c r="J136" i="187"/>
  <c r="K13" i="218"/>
  <c r="K14" i="220" s="1"/>
  <c r="F9" i="218"/>
  <c r="E106" i="215"/>
  <c r="D12" i="218"/>
  <c r="D13" i="220" s="1"/>
  <c r="C166" i="211"/>
  <c r="D9" i="218"/>
  <c r="D10" i="220" s="1"/>
  <c r="C106" i="215"/>
  <c r="L8" i="220"/>
  <c r="L21" i="220" s="1"/>
  <c r="J12" i="218"/>
  <c r="J13" i="220" s="1"/>
  <c r="I166" i="211"/>
  <c r="F8" i="220"/>
  <c r="F20" i="209"/>
  <c r="H20" i="218" l="1"/>
  <c r="D20" i="209"/>
  <c r="I65" i="206"/>
  <c r="J18" i="218"/>
  <c r="J19" i="220" s="1"/>
  <c r="J21" i="220"/>
  <c r="H20" i="209"/>
  <c r="H20" i="220"/>
  <c r="H21" i="220" s="1"/>
  <c r="G13" i="220"/>
  <c r="G20" i="209"/>
  <c r="K10" i="220"/>
  <c r="K21" i="220" s="1"/>
  <c r="K20" i="218"/>
  <c r="F20" i="218"/>
  <c r="F10" i="220"/>
  <c r="N21" i="220"/>
  <c r="D20" i="218"/>
  <c r="D8" i="220"/>
  <c r="D21" i="220" s="1"/>
  <c r="O10" i="220"/>
  <c r="O21" i="220" s="1"/>
  <c r="O20" i="218"/>
  <c r="E10" i="220"/>
  <c r="E21" i="220" s="1"/>
  <c r="E20" i="218"/>
  <c r="F21" i="220"/>
  <c r="L20" i="218"/>
  <c r="G21" i="220"/>
  <c r="N20" i="218"/>
  <c r="J20" i="218"/>
  <c r="M10" i="220"/>
  <c r="M21" i="220" s="1"/>
  <c r="M20" i="218"/>
</calcChain>
</file>

<file path=xl/comments1.xml><?xml version="1.0" encoding="utf-8"?>
<comments xmlns="http://schemas.openxmlformats.org/spreadsheetml/2006/main">
  <authors>
    <author>Customer</author>
  </authors>
  <commentList>
    <comment ref="B11" authorId="0">
      <text>
        <r>
          <rPr>
            <sz val="7"/>
            <rFont val=".VnArial"/>
            <family val="2"/>
          </rPr>
          <t>kế hoạch 6 tháng cuối năm</t>
        </r>
      </text>
    </comment>
  </commentList>
</comments>
</file>

<file path=xl/comments2.xml><?xml version="1.0" encoding="utf-8"?>
<comments xmlns="http://schemas.openxmlformats.org/spreadsheetml/2006/main">
  <authors>
    <author>lamhong</author>
  </authors>
  <commentList>
    <comment ref="O37" authorId="0">
      <text>
        <r>
          <rPr>
            <b/>
            <sz val="9"/>
            <color indexed="81"/>
            <rFont val="Tahoma"/>
            <family val="2"/>
          </rPr>
          <t>QĐ Nông thôn mơi</t>
        </r>
        <r>
          <rPr>
            <sz val="9"/>
            <color indexed="81"/>
            <rFont val="Tahoma"/>
            <family val="2"/>
          </rPr>
          <t xml:space="preserve">
</t>
        </r>
      </text>
    </comment>
  </commentList>
</comments>
</file>

<file path=xl/sharedStrings.xml><?xml version="1.0" encoding="utf-8"?>
<sst xmlns="http://schemas.openxmlformats.org/spreadsheetml/2006/main" count="3880" uniqueCount="1876">
  <si>
    <t>STT</t>
  </si>
  <si>
    <t>RPH</t>
  </si>
  <si>
    <t>LUA</t>
  </si>
  <si>
    <t>Đất khác</t>
  </si>
  <si>
    <t>Ghi chú</t>
  </si>
  <si>
    <t>NS tỉnh</t>
  </si>
  <si>
    <t>NS huyện</t>
  </si>
  <si>
    <t>NS xã</t>
  </si>
  <si>
    <t>Doanh nghiệp</t>
  </si>
  <si>
    <t>Diện tích thu hồi đất (ha)</t>
  </si>
  <si>
    <t>NS TW</t>
  </si>
  <si>
    <t>(3)=(4)+(5)+(6)+(7)</t>
  </si>
  <si>
    <t>(9)=(10)+....+.(14)</t>
  </si>
  <si>
    <t>Tên huyện</t>
  </si>
  <si>
    <t>Tổng diện tích thu hồi đất (ha)</t>
  </si>
  <si>
    <t>Thị xã Hồng Lĩnh</t>
  </si>
  <si>
    <t>Thành phố Hà Tĩnh</t>
  </si>
  <si>
    <t>Hương Khê</t>
  </si>
  <si>
    <t>Hương Sơn</t>
  </si>
  <si>
    <t>Kỳ Anh</t>
  </si>
  <si>
    <t>Nghi Xuân</t>
  </si>
  <si>
    <t>Vũ Quang</t>
  </si>
  <si>
    <t>Đức Thọ</t>
  </si>
  <si>
    <t>Lộc Hà</t>
  </si>
  <si>
    <t>Thạch Hà</t>
  </si>
  <si>
    <t xml:space="preserve">Tên công trình, dự án  </t>
  </si>
  <si>
    <t>Số dự án cần thu hồi đất</t>
  </si>
  <si>
    <t xml:space="preserve">Đất khác
</t>
  </si>
  <si>
    <t>Khái toán kinh phí thực hiện Bồi thường, GPMB (tỷ đồng)</t>
  </si>
  <si>
    <t>(9)=(10)+...+(14)</t>
  </si>
  <si>
    <t>Thị xã Kỳ Anh</t>
  </si>
  <si>
    <t>Can Lộc</t>
  </si>
  <si>
    <t>Cẩm Xuyên</t>
  </si>
  <si>
    <t>Đất chợ</t>
  </si>
  <si>
    <t>I</t>
  </si>
  <si>
    <t>Đất ở</t>
  </si>
  <si>
    <t>II</t>
  </si>
  <si>
    <t>III</t>
  </si>
  <si>
    <t>IV</t>
  </si>
  <si>
    <t>Đất cơ sở giáo dục</t>
  </si>
  <si>
    <t>Ghi 
chú</t>
  </si>
  <si>
    <t>(4)=(5)+....+(8)</t>
  </si>
  <si>
    <t>RĐD</t>
  </si>
  <si>
    <t>Tổng cộng</t>
  </si>
  <si>
    <t>CỦA TỈNH HÀ TĨNH</t>
  </si>
  <si>
    <t>CỦA  THÀNH PHỐ HÀ TĨNH</t>
  </si>
  <si>
    <t>CỦA  THỊ XÃ HỒNG LĨNH</t>
  </si>
  <si>
    <t>CỦA  THỊ XÃ KỲ ANH</t>
  </si>
  <si>
    <t>CỦA  HUYỆN NGHI XUÂN</t>
  </si>
  <si>
    <t>CỦA HUYỆN HƯƠNG SƠN</t>
  </si>
  <si>
    <t>CỦA HUYỆN ĐỨC THỌ</t>
  </si>
  <si>
    <t>CỦA HUYỆN CAN LỘC</t>
  </si>
  <si>
    <t>CỦA HUYỆN KỲ ANH</t>
  </si>
  <si>
    <t>CỦA HUYỆN HƯƠNG KHÊ</t>
  </si>
  <si>
    <t>CỦA HUYỆN VŨ QUANG</t>
  </si>
  <si>
    <t>CỦA HUYỆN LỘC HÀ</t>
  </si>
  <si>
    <t>Sử dụng từ các loại đất (ha)</t>
  </si>
  <si>
    <t xml:space="preserve">Địa điểm (Thôn.., xã....)             </t>
  </si>
  <si>
    <t>Nguồn kinh phí thực hiện (tỷ đồng)</t>
  </si>
  <si>
    <t xml:space="preserve">
Căn cứ
 pháp lý
</t>
  </si>
  <si>
    <t>RDD</t>
  </si>
  <si>
    <t>NS cấp xã</t>
  </si>
  <si>
    <t>NS cấp thành phố</t>
  </si>
  <si>
    <t>Đất công trình bưu chính viễn thông</t>
  </si>
  <si>
    <t>CỦA  HUYỆN THẠCH HÀ</t>
  </si>
  <si>
    <t>CỦA  HUYỆN CẨM XUYÊN</t>
  </si>
  <si>
    <t>PHỤ LỤC 1: TỔNG HỢP DANH MỤC CÁC CÔNG TRÌNH, DỰ ÁN CẦN THU HỒI ĐẤT NĂM 2018</t>
  </si>
  <si>
    <t>PHỤ LỤC 1a: DANH MỤC CÁC CÔNG TRÌNH, DỰ ÁN CẦN THU HỒI ĐẤT 
ĐỀ XUẤT MỚI TRONG NĂM 2018 CỦA TỈNH HÀ TĨNH</t>
  </si>
  <si>
    <t>PHỤ LỤC 1.1: TỔNG HỢP DANH MỤC CÁC CÔNG TRÌNH, DỰ ÁN CẦN THU HỒI ĐẤT NĂM 2018</t>
  </si>
  <si>
    <t>A. Công trình, dự án thu hồi đất đề xuất mới trong năm 2018</t>
  </si>
  <si>
    <t>PHỤ LỤC 1.13: TỔNG HỢP DANH MỤC CÁC CÔNG TRÌNH, DỰ ÁN CẦN THU HỒI ĐẤT NĂM 2018</t>
  </si>
  <si>
    <t>NQ30</t>
  </si>
  <si>
    <t>NQ51</t>
  </si>
  <si>
    <t>PHỤ LỤC 1.2: TỔNG HỢP DANH MỤC CÁC CÔNG TRÌNH, DỰ ÁN CẦN THU HỒI ĐẤT NĂM 2018</t>
  </si>
  <si>
    <t>PHỤ LỤC 1.3: TỔNG HỢP DANH MỤC CÁC CÔNG TRÌNH, DỰ ÁN CẦN THU HỒI ĐẤT NĂM 2018</t>
  </si>
  <si>
    <t>PHỤ LỤC 1.4: TỔNG HỢP DANH MỤC CÁC CÔNG TRÌNH, DỰ ÁN CẦN THU HỒI ĐẤT NĂM 2018</t>
  </si>
  <si>
    <t>PHỤ LỤC 1.5: TỔNG HỢP DANH MỤC CÁC CÔNG TRÌNH, DỰ ÁN CẦN THU HỒI ĐẤT NĂM 2018</t>
  </si>
  <si>
    <t>PHỤ LỤC 1.6: TỔNG HỢP DANH MỤC CÁC CÔNG TRÌNH, DỰ ÁN CẦN THU HỒI ĐẤT NĂM 2018</t>
  </si>
  <si>
    <t xml:space="preserve">PHỤ LỤC 1.7: DANH MỤC CÁC CÔNG TRÌNH, DỰ ÁN CẦN THU HỒI ĐẤT TRONG NĂM 2018 </t>
  </si>
  <si>
    <t>PHỤ LỤC 1.8: DANH MỤC CÁC CÔNG TRÌNH, DỰ ÁN CẦN THU HỒI ĐẤT TRONG NĂM 2018</t>
  </si>
  <si>
    <t>PHỤ LỤC 1.9: DANH MỤC CÁC CÔNG TRÌNH, DỰ ÁN CẦN THU HỒI ĐẤT TRONG NĂM 2018</t>
  </si>
  <si>
    <t>PHỤ LỤC 1.10: DANH MỤC CÁC CÔNG TRÌNH, DỰ ÁN CẦN THU HỒI ĐẤT TRONG NĂM 2018</t>
  </si>
  <si>
    <t>PHỤ LỤC 1.11: DANH MỤC CÁC CÔNG TRÌNH, DỰ ÁN CẦN THU HỒI ĐẤT TRONG NĂM 2018</t>
  </si>
  <si>
    <t>PHỤ LỤC 1.12: DANH MỤC CÁC CÔNG TRÌNH, DỰ ÁN CẦN THU HỒI ĐẤT TRONG NĂM 2018</t>
  </si>
  <si>
    <t>Đất phát triển hạ tầng</t>
  </si>
  <si>
    <t>I.1</t>
  </si>
  <si>
    <t>Đất công trình bưu chính, viễn thông</t>
  </si>
  <si>
    <t>Bưu điện xã Thạch Đồng</t>
  </si>
  <si>
    <t>Xóm Hoà Bình, xã Thạch Đồng</t>
  </si>
  <si>
    <t>Quyết định số 1538/QĐ-UBND ngày 22/08/2017 của UBND thành phố Hà Tĩnh</t>
  </si>
  <si>
    <t>I.2</t>
  </si>
  <si>
    <t>Đất giao thông</t>
  </si>
  <si>
    <t>Đường giao thông nối hạ tầng đường N19 ra đường Vũ Quang</t>
  </si>
  <si>
    <t>Mở rộng cua đường Lý Tự Trọng và Trần Phú</t>
  </si>
  <si>
    <t>Phường Bắc Hà</t>
  </si>
  <si>
    <t>Đường phía Nam bộ chỉ huy quân sự tỉnh</t>
  </si>
  <si>
    <t>Phường Nguyễn Du</t>
  </si>
  <si>
    <t>Văn bản số 2072/UBND-TCKH ngày 30 tháng 8 năm 2017 của UBND thành phố Hà Tĩnh về việc đầu tư Đường phía Nam bộ chỉ huy quân sự tỉnh</t>
  </si>
  <si>
    <t>Đường phía Đông BCH quân sự tỉnh</t>
  </si>
  <si>
    <t>Đường Nguyễn Trung Thiên đoạn từ Nguyễn Du đến Xô Viết Nghệ Tĩnh</t>
  </si>
  <si>
    <t>Phường Thạch Quý</t>
  </si>
  <si>
    <t>Văn bản số 4153/UBND-XD ngày 20 tháng 7 năm 2017 của UBND tỉnh Hà Tĩnh</t>
  </si>
  <si>
    <t>Đường Nguyễn Trung Thiên đoạn từ Xô Viết Nghệ Tĩnh đến Ngô Quyền</t>
  </si>
  <si>
    <t>Phường Thạch Quý, xã
 Thạch Môn, xã Thạch Hạ</t>
  </si>
  <si>
    <t>Văn bản số4153/UBND-XD ngày 20 tháng 7 năm 2017 của UBND tỉnh Hà Tĩnh</t>
  </si>
  <si>
    <t>Đường vào Văn Miếu (Đoạn từ đường Lê Hồng Phong đến qua cổng Văn Miếu)</t>
  </si>
  <si>
    <t>Phường Thạch Linh</t>
  </si>
  <si>
    <t>I.3</t>
  </si>
  <si>
    <t>Đất cơ sở y tế</t>
  </si>
  <si>
    <t>Quy hoạch Trạm y tế Phường Hà Huy Tập</t>
  </si>
  <si>
    <t>P. Hà Huy Tập</t>
  </si>
  <si>
    <t>I.4</t>
  </si>
  <si>
    <t>Đất công trình năng lượng</t>
  </si>
  <si>
    <t>Dự án tháo dỡ, xây mới DZ 110KV và 220KV đi chung phục vụ giải phóng, phát triển quỹ đất phía Tây thành phố Hà Tĩnh theo hình thức BT</t>
  </si>
  <si>
    <t>Văn bản số 5132/UBND-KT1 Về việc bố trí Quỹ đất thanh toán cho dự án tháo dỡ, xây mới DZ 110KV và 220KV</t>
  </si>
  <si>
    <t>Đất cơ sở sản xuất kinh doanh Phi nông nghiệp</t>
  </si>
  <si>
    <t>Mở rộng lò giết mổ gia súc</t>
  </si>
  <si>
    <t>Xóm Đồng Giang, xã Thạch Đồng</t>
  </si>
  <si>
    <t>Đất ở tại nông thôn</t>
  </si>
  <si>
    <t>Hạ tầng khu dân cư Đồng Ngang</t>
  </si>
  <si>
    <t>Thôn Tiền Tiến, xã Thạch Môn</t>
  </si>
  <si>
    <t>Khu dân cư Hoàng Sanh</t>
  </si>
  <si>
    <t>Xã Thạch Hưng</t>
  </si>
  <si>
    <t>Xen dắm dân cư Bắc Phú</t>
  </si>
  <si>
    <t>Xã Thạch Trung</t>
  </si>
  <si>
    <t>Đất ở tại đô thị</t>
  </si>
  <si>
    <t>Quy hoạch khu dân cư khối phố 3</t>
  </si>
  <si>
    <t>Phường Đại Nài</t>
  </si>
  <si>
    <t>Quỹ đất thanh toán cho dự án tháo dỡ, xây mới DZ 110KV và 220KV</t>
  </si>
  <si>
    <t>Quỹ đất thanh toán cho nhà đầu tư thực hiện dự án đường phía Nam BCH quân sự tỉnh tại khu đô thị Bắc thành phố (Tổ 6, tổ 8)</t>
  </si>
  <si>
    <t>Văn bản số 2218/SKH-TĐ về việc đầu tư đường phía Nam BCH quân sự tỉnh tại khu đô thị Bắc thành phố Hà Tĩnh theo hình thức đối tác công tư</t>
  </si>
  <si>
    <t>Quỹ đất tái định cư phục vụ dự án tái định cư (tổ 6)</t>
  </si>
  <si>
    <t>Khu dân cư đô thị Thạch Quý</t>
  </si>
  <si>
    <t>Quỹ đất thanh toán nhà  đầu tư thực hiện dự án Đường Nguyễn Trung Thiên (Đoạn từ Xô Viết Nghệ Tĩnh đến đường Ngô Quyền)</t>
  </si>
  <si>
    <t>Khu đô thị TMDV, biệt thự sinh thái Nam Cầu Phủ của công ty cổ phần tập đoàn TNT</t>
  </si>
  <si>
    <t>Xã Thạch Bình</t>
  </si>
  <si>
    <t>V</t>
  </si>
  <si>
    <t>Đất xây dựng trụ sở cơ quan</t>
  </si>
  <si>
    <t>VI</t>
  </si>
  <si>
    <t>Đất nghĩa trang, nghĩa địa</t>
  </si>
  <si>
    <t>Nghĩa trang Lò Gạch</t>
  </si>
  <si>
    <t>VII</t>
  </si>
  <si>
    <t>Đất sinh hoạt cộng đồng</t>
  </si>
  <si>
    <t>Mở rộng Nhà văn hoá xóm Hoà Bình</t>
  </si>
  <si>
    <t>Nhà văn hoá Đồng Công</t>
  </si>
  <si>
    <t>Xóm Đồng Công, xã Thạch Đồng</t>
  </si>
  <si>
    <t>Quy hoạch nhà văn hoá TDP 9</t>
  </si>
  <si>
    <t>Bệnh viện Quốc tế Trung ương Huế - Hà Tĩnh</t>
  </si>
  <si>
    <t>Phường Thạch Quý, xã Thạch Hưng</t>
  </si>
  <si>
    <t>Bệnh viện Sản nhi</t>
  </si>
  <si>
    <t>Thôn Tân Phú, xã Thạch Trung</t>
  </si>
  <si>
    <t>Mở rộng Bệnh viện tỉnh Hà Tĩnh</t>
  </si>
  <si>
    <t>NQ 51</t>
  </si>
  <si>
    <t>Đất cơ sở giáo dục -Đào tạo</t>
  </si>
  <si>
    <t>Dự án mở rộng khuôn viên trường mầm non</t>
  </si>
  <si>
    <t>Xóm Hồng Hà, xã
 Thạch Trung</t>
  </si>
  <si>
    <t>Mở rộng trường Lê Bình</t>
  </si>
  <si>
    <t>Tổ dân phố 1. phường Tân Giang</t>
  </si>
  <si>
    <t>Quy hoạch mở rộng khuôn viên trường Tiểu học</t>
  </si>
  <si>
    <t>Xóm Quyết Tiến, xã Thạch Môn</t>
  </si>
  <si>
    <t>Trung học cơ sở Thạch Trung</t>
  </si>
  <si>
    <t>Xóm Đoài Thịnh, xã 
Thạch Trung</t>
  </si>
  <si>
    <t>Trường Mầm Non phường Văn Yên</t>
  </si>
  <si>
    <t>KP.Hòa Bình, Phường Văn Yên</t>
  </si>
  <si>
    <t>Đất cơ sở thể dục - Thể thao</t>
  </si>
  <si>
    <t>Khu thể thao Bắc Phú</t>
  </si>
  <si>
    <t>Xóm Bắc Phú, xã Thạch Trung</t>
  </si>
  <si>
    <t>Mở rộng sân bóng trung tâm xã Thạch Hạ</t>
  </si>
  <si>
    <t>Xã Thạch Hạ</t>
  </si>
  <si>
    <t>Mở rộng Sân vận động phường</t>
  </si>
  <si>
    <t>KP 4, Phường Hà Huy Tập</t>
  </si>
  <si>
    <t>Sân thể thao xã</t>
  </si>
  <si>
    <t>Đường 70 đoạn từ đường Nguyễn Công Trứ - Nguyễn Trung Thiên (Ban A)</t>
  </si>
  <si>
    <t>P. Thạch Quý</t>
  </si>
  <si>
    <t>Đường 70 đoạn từ đường Trần Phú -Vũ Quang (Ban A)</t>
  </si>
  <si>
    <t>Phường Trần Phú, phường Thạch Linh</t>
  </si>
  <si>
    <t>Đường 70 đoạn từ đường Vũ Quang - Hàm Nghi  (Ban A)</t>
  </si>
  <si>
    <t>Đường đoạn từ Lê Hồng Phong đến KDC Đội Thao (Ban A)</t>
  </si>
  <si>
    <t>Đường GT trong khu dân cư TDP 10</t>
  </si>
  <si>
    <t>Tổ dân phố 10, phường Tân Giang</t>
  </si>
  <si>
    <t>Đường giao thông liên thôn  đường Huy Lung đến ngọ Quyền Loan</t>
  </si>
  <si>
    <t>Đông Tiến, Hồng Hà, xã Thạch Trung</t>
  </si>
  <si>
    <t>Đường giao thông phía Tây trường THCS Lê Văn Thiêm (Ban A)</t>
  </si>
  <si>
    <t>Phường Hà Huy Tập</t>
  </si>
  <si>
    <t xml:space="preserve">Đường Lê Duẫn đoạn từ đường Nguyễn Xí đến Quốc lộ 1A </t>
  </si>
  <si>
    <t>Phường Hà Huy Tập, phường Đại Nài</t>
  </si>
  <si>
    <t>Đường nối từ đường Vũ Quang đến đường Hàm Nghi (phía Tây kênh N1-9) (Ban A)</t>
  </si>
  <si>
    <t>Đường Nguyễn Biên</t>
  </si>
  <si>
    <t>Phường Văn Yên</t>
  </si>
  <si>
    <t>Đường quản lý hồ Thạch Trung tuyến D2a phần kéo dài (đường Nguyễn Huy Lung từ Ngô Quyền đến Mai Lão Bạng)</t>
  </si>
  <si>
    <t>Xóm Nam Phú, xã Thạch Trung</t>
  </si>
  <si>
    <t>Đường vành đai khu đô thị Bắc đoạn từ đường Quang Trung đến sông Rào Cái</t>
  </si>
  <si>
    <t>Đường vào khu di tích Văn Miếu</t>
  </si>
  <si>
    <t>Đường vào trung tâm các xã Thạch Trung- Thạch Hạ</t>
  </si>
  <si>
    <t>Thôn Liên Phú, Trung Phú, Bắc Phú, Xã Thạch Trung</t>
  </si>
  <si>
    <t>Đường Xuân Diệu kéo dài đoạn từ đường vành đai khu đô thị Bắc đến đường Ngô Quyền</t>
  </si>
  <si>
    <t>Phường Nguyễn Du, xã Thạch Trung- thành phố Hà Tĩnh</t>
  </si>
  <si>
    <t xml:space="preserve">Mở rộng cua đường Nguyễn Huy Tự và Hải Thượng Lãn Ông </t>
  </si>
  <si>
    <t>Tổ 5, phường Bắc Hà</t>
  </si>
  <si>
    <t xml:space="preserve">NQ 30 </t>
  </si>
  <si>
    <t xml:space="preserve">Mở thông đường ngõ 5 Trung Tiết </t>
  </si>
  <si>
    <t>Tổ 14, phường Bắc Hà</t>
  </si>
  <si>
    <t>Nâng cấp đường Trung Tiết (Ban A)</t>
  </si>
  <si>
    <t>QH đường 18m chạy theo kênh N19</t>
  </si>
  <si>
    <t>Quy hoạch đường rộng 12m giáp phía Nam Ban CHQS thành phố</t>
  </si>
  <si>
    <t>TDP 6, P.Nguyễn Du</t>
  </si>
  <si>
    <t>I.5</t>
  </si>
  <si>
    <t>Đất thuỷ lợi</t>
  </si>
  <si>
    <t>Đê Đồng Môn đoạn từ Cầu Cày - cầu Hộ Độ (Ban A)</t>
  </si>
  <si>
    <t>Đê Đồng Môn đoạn từ Km0 đến Km5</t>
  </si>
  <si>
    <t>Xã Thạch Trung, xã Thạch Hạ</t>
  </si>
  <si>
    <t>Mương tiêu bẩn khu dân cư các KP</t>
  </si>
  <si>
    <t>Nâng cấp đê Hữu Phủ giai đoạn 2 (đoạn từ K2+350 đến K3+480,8)</t>
  </si>
  <si>
    <t>Nâng cấp đê phía Tây bờ tả sông Phủ đoạn từ cầu Nủi cũ đến cầu Nủi mới</t>
  </si>
  <si>
    <t>Phường Đại Nại</t>
  </si>
  <si>
    <t>Tuyến nhánh kênh thoát nước T3</t>
  </si>
  <si>
    <t>KP Hợp Tiến, phường Thạch Linh</t>
  </si>
  <si>
    <t>I.6</t>
  </si>
  <si>
    <t>Chợ Bình Hương</t>
  </si>
  <si>
    <t>Hồng Hà - Xã Thạch Trung</t>
  </si>
  <si>
    <t xml:space="preserve"> Chợ Thạch Đồng</t>
  </si>
  <si>
    <t>Xóm Đồng Giang, xóm Đồng Tiến, xã Thạch Đồng</t>
  </si>
  <si>
    <t>I.7</t>
  </si>
  <si>
    <t>Di dời đường điện trung
 tâm hành chính tỉnh</t>
  </si>
  <si>
    <t>P. Thạch Linh</t>
  </si>
  <si>
    <t>Dự án nâng cao độ tin cậy cung cấp điện ĐZ 374E18.1 huyện Cẩm Xuyên (từ cột số 1 đến cột số 76) đoạn đi qua thành phố Hà Tĩnh</t>
  </si>
  <si>
    <t>Đất bãi thải, xử lí rác thải</t>
  </si>
  <si>
    <t>Bãi trung chuyển rác</t>
  </si>
  <si>
    <t>KP Hòa Bình, P. Văn Yên</t>
  </si>
  <si>
    <t>Hạ tầng dân cư Đồi Quang</t>
  </si>
  <si>
    <t>Xã Thạch Đồng</t>
  </si>
  <si>
    <t>Hạ tầng dân cư Đồng Đìa 2</t>
  </si>
  <si>
    <t>Thôn Bình Minh, xã Thạch Bình</t>
  </si>
  <si>
    <t>Hạ tầng dân cư xen dắm thôn Liên Nhật, xen dắm dân cư thôn Tân Lộc, mở rộng khu dân cư phía Tây thôn Tân Học, xen dắm khu dân cư Đội Lầy Thôn Minh Tiến</t>
  </si>
  <si>
    <t>Hạ tầng khu dân cư Đồng Cọc Lim (Ban A)</t>
  </si>
  <si>
    <t>Xóm Đông Tiến, xã Thạch Trung</t>
  </si>
  <si>
    <t>Hạ tầng khu dân cư Đồng Hoằng</t>
  </si>
  <si>
    <t>Xóm Tân Phú, xã Thạch Trung</t>
  </si>
  <si>
    <t>Hạ tầng khu dân cư Đồng Rào</t>
  </si>
  <si>
    <t>Xóm Hồng Hà, xã Thạch Trung</t>
  </si>
  <si>
    <t>Hạ tầng khu dân cư Miệu Nấp</t>
  </si>
  <si>
    <t>Xã Thạch Trung- thành phố Hà Tĩnh</t>
  </si>
  <si>
    <t>Hạ tầng khu dân cư Tân Học, xã Thạch Hạ (giai đoạn 2)</t>
  </si>
  <si>
    <t>Xóm Tân Học, xã Thạch Hạ</t>
  </si>
  <si>
    <t>Hạ tầng khu dân cư Tân Phú</t>
  </si>
  <si>
    <t>Hạ tầng khu tái định cư Đội Nếp (TĐC cho dự án đê Đồng Môn)</t>
  </si>
  <si>
    <t>Xã Thạch Hưng, xã Thạch Hưng</t>
  </si>
  <si>
    <t>Hạ tầng khu tái định cư Đồng Giang, Thạch Đồng (TĐC cho dự án đê Đồng Môn)</t>
  </si>
  <si>
    <t>Khu dân cư Cầu Ngan</t>
  </si>
  <si>
    <t>Thôn Liên Thanh; Tân Học, xã Thạch Hạ</t>
  </si>
  <si>
    <t>Khu dân cư Đập Rậm</t>
  </si>
  <si>
    <t>Liên Phú,  xã Thạch Trung</t>
  </si>
  <si>
    <t>Khu dân cư Đồng Cầu</t>
  </si>
  <si>
    <t>Thôn Kinh Nam, xã Thạch Hưng</t>
  </si>
  <si>
    <t>Khu dân cư Đông Tiến</t>
  </si>
  <si>
    <t>Khu dân cư Đồng Xay</t>
  </si>
  <si>
    <t>Thanh Phú, xã Thạch Trung</t>
  </si>
  <si>
    <t>Khu Tái định cư Đồng cửa Làng</t>
  </si>
  <si>
    <t>Thôn Tiến Hưng, xã Thạch Hưng</t>
  </si>
  <si>
    <t>Quy hoạch dân cư 2 bên đường Huyện Lộ</t>
  </si>
  <si>
    <t>Thôn Hạ, Trung, Thượng xã Thạch Hạ</t>
  </si>
  <si>
    <t>Quy hoạch đất ở Ngõ Ban, Lý Tự, Hoàng Hiến, Hà Lê</t>
  </si>
  <si>
    <t>Thôn Tiền Tiến, Quyết Tiến, Thanh Tiến, Xã Thạch Môn</t>
  </si>
  <si>
    <t>Quy hoạch đất ở trường Mầm non</t>
  </si>
  <si>
    <t>Quy hoạch xen dắm đất ở</t>
  </si>
  <si>
    <t>Thôn Thanh Tiến, xã Thạch Môn</t>
  </si>
  <si>
    <t>Xen dắm dân cư  xóm Đông Đoài, Minh Yên</t>
  </si>
  <si>
    <t>Thôn Minh Yên, xã Thạch Hạ</t>
  </si>
  <si>
    <t xml:space="preserve"> QH dân cư KTT bệnh viện</t>
  </si>
  <si>
    <t>Tổ dân phố 7. phường Tân Giang</t>
  </si>
  <si>
    <t>Chỉnh trang đô thị (Tập Đoàn FLC)</t>
  </si>
  <si>
    <t>P. Nguyễn Du</t>
  </si>
  <si>
    <t>Hạ tầng dân cư (phía trước trường) tiểu học Thạch Quý</t>
  </si>
  <si>
    <t>KP Trung Quý, 
phường Thạch Quý</t>
  </si>
  <si>
    <t>Hạ tầng khu dân cư Khối phố Vĩnh Hòa, phường Thạch Linh</t>
  </si>
  <si>
    <t>Khối phố Vĩnh Hòa- phường Thạch Linh</t>
  </si>
  <si>
    <t>Khu dân cư phía Nam đường Nguyễn Du</t>
  </si>
  <si>
    <t>KP Trung Đình, Thạch Quý</t>
  </si>
  <si>
    <t>Khu dân cư xen dắm tổ 
dân phố 1 (sát kênh N1-9, GĐ 2)</t>
  </si>
  <si>
    <t>TDP 1, TDP 6, phường Trần Phú</t>
  </si>
  <si>
    <t>QH khu dân cư Cầu Cót (Tái định cư Dự án ADB)</t>
  </si>
  <si>
    <t>KP. Hòa Bình, P. Văn Yên</t>
  </si>
  <si>
    <t>QH khu TĐC Bộ đội Biên phòng</t>
  </si>
  <si>
    <t>KP Linh Tiến, phường Thạch Linh</t>
  </si>
  <si>
    <t xml:space="preserve">QH xen dắm dân cư tổ 11 </t>
  </si>
  <si>
    <t>Tổ 11, phường Bắc Hà</t>
  </si>
  <si>
    <t>QH xen dắm DC cửa làng</t>
  </si>
  <si>
    <t>Tổ dân phố 8, phường Tân Giang</t>
  </si>
  <si>
    <t>Quy hoạch  xen dăm khu dân cư TDP 7</t>
  </si>
  <si>
    <t>TDP7, P. Nguyễn Du</t>
  </si>
  <si>
    <t>Quy hoạch khu dân cư KP 6, 8</t>
  </si>
  <si>
    <t>Quy hoạch khu dân cư TDP 10</t>
  </si>
  <si>
    <t xml:space="preserve">Quy hoạch xen dắm </t>
  </si>
  <si>
    <t>Quy hoạch xen dắm dân cư các KP</t>
  </si>
  <si>
    <t>Quy hoạch xen dắm KDC Tuy Hòa (ông Đương)</t>
  </si>
  <si>
    <t xml:space="preserve">Quy hoạch xen dắm khu dân cư Đại Đồng </t>
  </si>
  <si>
    <t xml:space="preserve">Quy hoạch xen dắm khu dân cư Nam Tiến </t>
  </si>
  <si>
    <t>Xen dắm đất ở khu dân cư khối phố 1</t>
  </si>
  <si>
    <t>Khối phố 1, phường Đại Nài</t>
  </si>
  <si>
    <t>Xen dắm đất ở khu dân cư khối phố 10</t>
  </si>
  <si>
    <t>Khối phố 10, phường Đại Nài</t>
  </si>
  <si>
    <t>Xen dắm đất ở khu dân cư khối phố 2(vị trí 1, vị trí 2)</t>
  </si>
  <si>
    <t>Khối phố 2, phường Đại Nài</t>
  </si>
  <si>
    <t>Xen dắm đất ở khu dân cư khối phố 3( vị trí 2, vị trí 4 và vị trí 5)</t>
  </si>
  <si>
    <t>Khối phố 3, phường Đại Nài</t>
  </si>
  <si>
    <t>Xen dắm đất ở khu dân cư khối phố 9(vị trí 1, vị trí 2)</t>
  </si>
  <si>
    <t>Khối phố 9, phường Đại Nài</t>
  </si>
  <si>
    <t>Hạ tầng Khu dân cư Thạch Linh</t>
  </si>
  <si>
    <t>Đất trụ sở cơ quan nhà nước</t>
  </si>
  <si>
    <t>Khu hành chính phường Văn Yên</t>
  </si>
  <si>
    <t>Thông tấn xã Việt Nam tại Hà Tĩnh</t>
  </si>
  <si>
    <t>Khu đô thị Bắc phường Nguyễn Du</t>
  </si>
  <si>
    <t>Trụ sở VKS thành phố</t>
  </si>
  <si>
    <t>Tổ dân phố 7, phường Nguyễn Du</t>
  </si>
  <si>
    <t>Trung tâm văn hóa thành phố Hà Tĩnh</t>
  </si>
  <si>
    <t>Đất cơ sở tôn giáo</t>
  </si>
  <si>
    <t>QH mở rộng tôn giáo Tân Giang</t>
  </si>
  <si>
    <t>Tổ dân phố 7 , phường Tân Giang</t>
  </si>
  <si>
    <t>Nghĩa trang Hoang Ca- Hoang Ích</t>
  </si>
  <si>
    <t>Xây dựng Nghĩa trang Đồng Hiêm</t>
  </si>
  <si>
    <t>VIII</t>
  </si>
  <si>
    <t>Mở rộng khuôn viên NVH xóm Bắc Quang</t>
  </si>
  <si>
    <t>Xóm Bắc Quang, xã Thạch Trung</t>
  </si>
  <si>
    <t>Mở rộng nhà văn hóa KP Tiền Tiến</t>
  </si>
  <si>
    <t>Nhà Văn hóa KP Tây Yên</t>
  </si>
  <si>
    <t>KP. Tây Yên, phường Văn Yên</t>
  </si>
  <si>
    <t>Quy hoạch nhà văn hóa KP Linh Tân</t>
  </si>
  <si>
    <t>KP Linh Tân, phường Thạch Linh</t>
  </si>
  <si>
    <t>IX</t>
  </si>
  <si>
    <t>Đất khu vui chơi, giải trí công cộng</t>
  </si>
  <si>
    <t>Công viên tổ dân phố 8</t>
  </si>
  <si>
    <t>Tổ dân phố 8, phường Trần Phú</t>
  </si>
  <si>
    <t>Hồ điều hoà Bến Đá</t>
  </si>
  <si>
    <t>Quy hoạch mở rộng Hồ Bắc Hà</t>
  </si>
  <si>
    <t>Tổ 1, phường Bắc Hà</t>
  </si>
  <si>
    <t xml:space="preserve">Quy hoạch mở rộng hồ Công Đoàn </t>
  </si>
  <si>
    <t xml:space="preserve">Xây dựng bồn hoa Hải Thượng Lãn Ông </t>
  </si>
  <si>
    <t>Tổ 10, phường Bắc Hà</t>
  </si>
  <si>
    <t>X</t>
  </si>
  <si>
    <t>Đất tín ngưỡng</t>
  </si>
  <si>
    <t>Quy hoạch mở rộng Võ Miếu</t>
  </si>
  <si>
    <t>Tổ dân phố 7, phường Tân Giang</t>
  </si>
  <si>
    <t>NS cấp huyện</t>
  </si>
  <si>
    <t>Thông báo số 12/TB-UBND, ngày 06/2/2017 của UBND thị xã</t>
  </si>
  <si>
    <t>Quy hoạch khu dân cư Cơn Bứa</t>
  </si>
  <si>
    <t>TDP 7, Phường Đậu Liêu</t>
  </si>
  <si>
    <t xml:space="preserve"> </t>
  </si>
  <si>
    <t>Đường giao thông Thuận Minh</t>
  </si>
  <si>
    <t>TDP Thuận Minh, Phường Đức Thuận</t>
  </si>
  <si>
    <t>Kế hoạch số 18/KH-UBND ngày 13/9/2017 của UBND P.Đức Thuận</t>
  </si>
  <si>
    <t>Đường giao thông Thuận An</t>
  </si>
  <si>
    <t>TDP Thuận An, Phường Đức Thuận</t>
  </si>
  <si>
    <t>TDP Thuận Tiến, Phường Đức Thuận</t>
  </si>
  <si>
    <t>Cầu Liên Lạc</t>
  </si>
  <si>
    <t>TDP Hầu Đền, Tuần Cầu, Phường Trung Lương</t>
  </si>
  <si>
    <t>Số 989/UBND-DA ngày 26/9/2017 của UBND thị xã</t>
  </si>
  <si>
    <t>Cầu Tràng Cần</t>
  </si>
  <si>
    <t>TDP Đồng Thuận, Phường Đức Thuận</t>
  </si>
  <si>
    <t>Công văn số 1124/UBND-DA ngày 19/10/2017 của UBND thị xã</t>
  </si>
  <si>
    <t>Đất thủy lợi</t>
  </si>
  <si>
    <t>Cống Trung Lương</t>
  </si>
  <si>
    <t>TDP Hầu Đền, Phường Trung Lương</t>
  </si>
  <si>
    <t>Quyết định số 2380 ngày 18/8/2017 UBNDT về việc bảo vệ cống Trung Lương</t>
  </si>
  <si>
    <t>TDP 3,4,10, Phường Bắc Hồng</t>
  </si>
  <si>
    <t>Văn bản số 2510 ngày 20/10/2017 về việc phòng chống sạt lỡ 2 bên kè của SKHĐT</t>
  </si>
  <si>
    <t xml:space="preserve">Đất  khu vui chơi giải trí công cộng </t>
  </si>
  <si>
    <t>Khu vui chơi giải trí công cộng</t>
  </si>
  <si>
    <t>TDP Bấn Xá, Phường Trung Lương</t>
  </si>
  <si>
    <t>Công văn số 1027/UBND-QLĐT ngày 29/9/2017 của UBND thị xã</t>
  </si>
  <si>
    <t>Đất năng lượng</t>
  </si>
  <si>
    <t>Hệ thống đường điện phục vụ khu di tích Chùa Hang</t>
  </si>
  <si>
    <t>TDP 10, Phường Bắc Hồng</t>
  </si>
  <si>
    <t xml:space="preserve">Quy hoạch xen dắm khu dân Đất lợn Hồng Nguyệt </t>
  </si>
  <si>
    <t>Xã Thuận Lộc</t>
  </si>
  <si>
    <t>NQ 30</t>
  </si>
  <si>
    <t xml:space="preserve">Quy hoạch xen dắm khu dân cư Mạ Đình, thôn Chùa </t>
  </si>
  <si>
    <t>Thôn Chùa, xã Thuận lộc</t>
  </si>
  <si>
    <t>Quy hoạch xen dắm đất ở Nương Tiên, thôn Phúc Thuận</t>
  </si>
  <si>
    <t>Thôn Phúc Thuận, xã Thuận Lộc</t>
  </si>
  <si>
    <t>TDP 7, Phường Nam Hồng</t>
  </si>
  <si>
    <t>Đất xây dựng trụ sở cơ quan công trình sư nghiệp</t>
  </si>
  <si>
    <t>Trạm Kiểm dịch động vật nội địa</t>
  </si>
  <si>
    <t>TDP1, phường Đậu Liêu</t>
  </si>
  <si>
    <t>Đất cụm công nghiệp</t>
  </si>
  <si>
    <t>Cụm công nghiệp Nam Hồng (giai đoạn 2)</t>
  </si>
  <si>
    <t>TDP 8, Phường Nam Hồng</t>
  </si>
  <si>
    <t>Cụm công nghiệp Cổng Khánh 1</t>
  </si>
  <si>
    <t>Đậu Liêu</t>
  </si>
  <si>
    <t>Mở rộng đường Nguyễn Biểu</t>
  </si>
  <si>
    <t>TDP 6, Phường Bắc Hồng</t>
  </si>
  <si>
    <t>Đường Lê Hữu Trác (giai đoạn 1)</t>
  </si>
  <si>
    <t>TDP 1,6,7,8, P.Nam Hồng</t>
  </si>
  <si>
    <t>Đường vào Ban chỉ huy Quân sự thị xã Hồng Lĩnh</t>
  </si>
  <si>
    <t>TDP6, phường Nam Hồng</t>
  </si>
  <si>
    <t>Mở rộng đường từ nhà ông Vân đến ông Quảng</t>
  </si>
  <si>
    <t>TDP Thuận Hồng, Thuận Minh</t>
  </si>
  <si>
    <t>Mở rộng đường Thuận Tiến</t>
  </si>
  <si>
    <t>Mở rộng đường từ ông Sâm đến ông Tuyến</t>
  </si>
  <si>
    <t>Thuận Tiến, P. Đức Thuận</t>
  </si>
  <si>
    <t>Xây dựng Nhà văn hoá TDP số 7</t>
  </si>
  <si>
    <t>Dự án xây dựng đường dây và trạm biến áp 110 KVA Hồng Lĩnh</t>
  </si>
  <si>
    <t>Thôn Thuận Giang, xã Thuận Lộc</t>
  </si>
  <si>
    <t>Đất khu công nghiệp</t>
  </si>
  <si>
    <t>Hạ tầng kỹ thuật khu công nghiệp Gia Lách</t>
  </si>
  <si>
    <t>Xã Xuân Viên</t>
  </si>
  <si>
    <t>Văn bản số 95/HĐND ngày 29/3/2017 của HĐND tỉnh quyết định chủ trương đầu tư</t>
  </si>
  <si>
    <t>TT Xuân An</t>
  </si>
  <si>
    <t>Quyết định số 3282/QĐ-UBND ngày 17/12/2007 của UBND tỉnh phê duyệt qui hoạch</t>
  </si>
  <si>
    <t>Đất cơ sở giáo dục- đào tạo</t>
  </si>
  <si>
    <t>Mở rộng khuôn viên trường Tiểu học (Tổ Dân phố 3)</t>
  </si>
  <si>
    <t>TT Nghi Xuân</t>
  </si>
  <si>
    <t>Mở rộng trường THPT Nguyễn Công Trứ</t>
  </si>
  <si>
    <t>Mở rộng khuôn viên trường Mầm non</t>
  </si>
  <si>
    <t>Quy hoạch nông thôn mới</t>
  </si>
  <si>
    <t>Mở rộng trường mầm non Xuân An</t>
  </si>
  <si>
    <t>Mở rộng trường mầm non Xuân Hải</t>
  </si>
  <si>
    <t>xã Xuân Hải</t>
  </si>
  <si>
    <t>Mở rộng Trường mầm non Xuân Thành</t>
  </si>
  <si>
    <t>xã Xuân Thành</t>
  </si>
  <si>
    <t>Đất cơ sở thể dục- thể thao</t>
  </si>
  <si>
    <t>Quy hoạch sân thể thao Hội Thái</t>
  </si>
  <si>
    <t>Xã Xuân Hội</t>
  </si>
  <si>
    <t>Quy hoạch sân thể thao xã Xuân Trường</t>
  </si>
  <si>
    <t>Xã Xuân Trường</t>
  </si>
  <si>
    <t>Đường giao thông liên xã Giang Viên (ĐH21)</t>
  </si>
  <si>
    <t>Xuân Giang, Xuân Viên</t>
  </si>
  <si>
    <t>Di dời đường dây điện trung áp</t>
  </si>
  <si>
    <t>Xã Xuân Mỹ</t>
  </si>
  <si>
    <t>Xây dựng ĐZ và TBA chống quá tài và giảm tổn thất điện năng lưới điện</t>
  </si>
  <si>
    <t>Xuân Yên, Cương Gián, Xuân Hồng, Xuân Hội</t>
  </si>
  <si>
    <t>Xây dựng ĐZ, TBA chống quá tải và nâng cao độ tin cậy lưới điện</t>
  </si>
  <si>
    <t>TT Xuân An, Xuân Giang, Xuân Hải, Xuân Trường, Tiên Điền</t>
  </si>
  <si>
    <t>Đất bãi thải, xử lý chất thải</t>
  </si>
  <si>
    <t>Quy hoạch bãi tập kết rác (thôn Phú Quý)</t>
  </si>
  <si>
    <t>Quy hoạch đất ở thôn Hội Thành</t>
  </si>
  <si>
    <t>Quy hoạch đất ở thôn Hội Tiến</t>
  </si>
  <si>
    <t>Quy hoạch đất ở thôn Phú Quý</t>
  </si>
  <si>
    <t>Quy hoạch đất ở thôn Hội Thái</t>
  </si>
  <si>
    <t>Quy hoạch xen dắm dân cư (thôn Hợp Giáp, Yên Lợi, Yên Khánh)</t>
  </si>
  <si>
    <t>Xã Xuân Yên</t>
  </si>
  <si>
    <t>Xã Cương Gián</t>
  </si>
  <si>
    <t>Quy hoạch khu dân cư nông thôn mới</t>
  </si>
  <si>
    <t>Xã Xuân Phổ</t>
  </si>
  <si>
    <t>Quy hoạch nghĩa trang tại Vĩnh Lác (xóm Hội Thành)</t>
  </si>
  <si>
    <t>Mở rộng Nhà văn hoá Thôn An Toàn</t>
  </si>
  <si>
    <t>Mở rộng Nhà văn hoá Thôn Hội Minh</t>
  </si>
  <si>
    <t>Mở rộng Nhà văn hoá Thôn Hội Thành</t>
  </si>
  <si>
    <t>Mở rộng Nhà văn hoá Thôn Hội Tiến</t>
  </si>
  <si>
    <t>Lô đất B-7, B-8 và A1 của Quy hoạch khu công nghiệp Gia Lách</t>
  </si>
  <si>
    <t>Đất y tế</t>
  </si>
  <si>
    <t>Dự án đường ven biển tỉnh Hà Tĩnh</t>
  </si>
  <si>
    <t>Xã Xuân Trường, Xuân Đan, Xuân Phổ, Xuân Hải, Xuân Yên, Xuân Thành, Xuân Liên, Cổ Đạm, Cương Gián</t>
  </si>
  <si>
    <t>Đường nội vùng tuyến 2, xã Xuân Thành</t>
  </si>
  <si>
    <t>Đường giao thông phục vụ sản xuất NTTS và dân sinh thôn Đại Đồng</t>
  </si>
  <si>
    <t>xã Cương Gián</t>
  </si>
  <si>
    <t>Đê Hội thống giai đoạn 2</t>
  </si>
  <si>
    <t>Xuân Hải, Xuân Phổ</t>
  </si>
  <si>
    <t>Tuyến đê biển huyện Nghi Xuân (Giai đoạn 1) đoạn từ Km32+693,87 đến Km37+411,66 thuộc dự án Tuyến đê biển huyện Nghi Xuân (đoạn km27+00 đến Km37+411) từ xã Cổ Đạm đến đê Đại Đồng, xã Cương Gián</t>
  </si>
  <si>
    <t>Nâng cấp đường Gia Lách đi khu di tích Đại thi hào Nguyễn Du, huyện Nghi Xuân (giai đoạn 2)</t>
  </si>
  <si>
    <t>TT Xuân An, xã Xuân Giang, TT Nghi Xuân</t>
  </si>
  <si>
    <t>Nâng cấp tuyến đường giao thông liên xã Mỹ - Thành - Hoa, huyện Nghi Xuân (HL03)</t>
  </si>
  <si>
    <t>xã Xuân Mỹ, Xuân Thành, Cổ Đạm</t>
  </si>
  <si>
    <t>Đường giao thông liên xã Tiên Điền - Xuân Yên</t>
  </si>
  <si>
    <t>Đường giao thông nối QL1A đến bãi đỗ xe đền chợ củi xã Xuân Hồng</t>
  </si>
  <si>
    <t>Xã Xuân Hồng</t>
  </si>
  <si>
    <t>Đất công trình, năng lượng</t>
  </si>
  <si>
    <t>Đường dây và Trạm biến áp 110kV Nghi Xuân, trong đó:</t>
  </si>
  <si>
    <t>Mở rộng chợ Xuân An</t>
  </si>
  <si>
    <t>Mở rộng chợ Giang Đình</t>
  </si>
  <si>
    <t>Quy hoạch đất ở (Thôn Cường Thịnh)</t>
  </si>
  <si>
    <t>xã Xuân Liên</t>
  </si>
  <si>
    <t>Quy hoạch đất ở tái định cư đường Tiên Yên</t>
  </si>
  <si>
    <t>Quy hoạch đất ở tái định cư khu quy hoạch đền Củi (thôn 2)</t>
  </si>
  <si>
    <t>Mở rộng và tôn tạo đình hát, chùa Diên Phúc (thôn Cát Thủy)</t>
  </si>
  <si>
    <t>xã Xuân Viên</t>
  </si>
  <si>
    <t>Đất cụm công nghệp</t>
  </si>
  <si>
    <t xml:space="preserve">Xã Cẩm Vịnh 
</t>
  </si>
  <si>
    <t>QĐ số 3171/QĐ-UBND ngày 4/12/2007 của UBND tỉnh</t>
  </si>
  <si>
    <t>Đất cơ sở giáo dục và đào tạo</t>
  </si>
  <si>
    <t xml:space="preserve">
Mở rộng trường THCS
</t>
  </si>
  <si>
    <t xml:space="preserve">Thôn Trần Phú, xã Cẩm Duệ </t>
  </si>
  <si>
    <t>Mở rộng đường Quang-Yên-Hòa</t>
  </si>
  <si>
    <t>Đường giao thông Cẩm Duệ-Cẩm Thạch</t>
  </si>
  <si>
    <t>Đường giao thông Cẩm Lộc - Cẩm Lĩnh</t>
  </si>
  <si>
    <t>Đường Cẩm Dương - Cẩm Thịnh</t>
  </si>
  <si>
    <t>Cẩm Dương, Cẩm Nam, Cẩm Thịnh, Cẩm Phúc</t>
  </si>
  <si>
    <t>Xã Cẩm Huy</t>
  </si>
  <si>
    <t>Thôn Bình Luật, xã Cẩm Bình</t>
  </si>
  <si>
    <t>Hệ thống thoát nước thải Cụm công nghiệp -tiểu thủ CN bắc Cẩm Xuyên</t>
  </si>
  <si>
    <t xml:space="preserve">Xã Cẩm Vịnh </t>
  </si>
  <si>
    <t>QĐ số 3178/QĐ-UBND ngày 4/12/2007 của UBND tỉnh</t>
  </si>
  <si>
    <t>Cải tạo, nâng cấp hệ thống thủy lợi Hói Sóc - Cầu Nậy</t>
  </si>
  <si>
    <t>Xã Cẩm Dương, Cẩm Hòa, Cẩm Yên, Cẩm Nam, Cẩm Phúc và TT Thiên Cầm</t>
  </si>
  <si>
    <t>Đất bưu chính viễn thông</t>
  </si>
  <si>
    <t>QH Bưu điện Thiên Cầm</t>
  </si>
  <si>
    <t xml:space="preserve"> Thôn Nhân Hòa, TT Thiên Cầm</t>
  </si>
  <si>
    <t>Thôn Tân Mỹ, Chu Trinh, Ái Quốc, Quốc Tiến, Trần Phú, Phú Thượng, xã Cẩm Duệ</t>
  </si>
  <si>
    <t>QĐ số 5167/QĐ-UBND ngày 13/10/2016 của UBND huyện</t>
  </si>
  <si>
    <t>Thôn Trung Đông, xã Cẩm Dương</t>
  </si>
  <si>
    <t>QĐ số 6626/QĐ-UBND ngày 24/10/2014 của huyện</t>
  </si>
  <si>
    <t>Thôn Nguyễn Đối, Trung Thắng, Thành Xuân, Nam Xuân, Trung Thắng, xã Cẩm Hà</t>
  </si>
  <si>
    <t>QĐ số 6655/QĐ -UBND huyện ngày 25/11/2013 của UBND huyện; QĐ số 5467/QĐ-UBND huyện; QĐ số 21/QĐ-UBND ngày 4/1/2008</t>
  </si>
  <si>
    <t>Thôn Phú Hòa, Bắc Hòa, Nhân Hòa, xã Cẩm Hòa</t>
  </si>
  <si>
    <t>QĐ số 6617/QĐ-UBND ngày 29/11/2012 của UBND huyện</t>
  </si>
  <si>
    <t>Thôn Thắng Thành, Hưng Nam, Hưng Lộc, Hương Dương, Hưng Tiến, xã Cẩm Hưng</t>
  </si>
  <si>
    <t>Thôn 7, xã Cẩm Huy</t>
  </si>
  <si>
    <t>QĐ số 2843/QĐ-UBND ngày 25/7/2017 của huyện</t>
  </si>
  <si>
    <t>Thôn 3,4,5,7, xã Cẩm Lĩnh</t>
  </si>
  <si>
    <t>QĐ số 4130/QĐ-UBND ngày 25/10/2017 của UBND huyện</t>
  </si>
  <si>
    <t>Thôn 3,4,5,6,7,8,9, xã Cẩm Minh</t>
  </si>
  <si>
    <t>QĐ số 4122/QĐ-UBND huyện ngày 2/6/2012; QĐ số 2274/QĐ-UBND ngày 4/4/2014</t>
  </si>
  <si>
    <t>Thôn 10, 11, 12, xã Cẩm Mỹ</t>
  </si>
  <si>
    <t>Thôn Nam Yên, Trung Bá, xã Cẩm Nam</t>
  </si>
  <si>
    <t>Thôn 1, 2,3,4,5,6,7, xã Cẩm Phúc</t>
  </si>
  <si>
    <t>QĐ số 1748/QĐ-UBND huyện ngày 05/5/2017; QĐ số 7389/QĐ-UBND ngày 10/8/2015</t>
  </si>
  <si>
    <t>QĐ số 1130/QĐ-UBND ngày 16/4/2009 của UBND huyện; QĐ số 2130/QĐ-UBND ngày 31/5/2017 của huyện; QĐ số 12204/QĐ-UBND ngày 20/12/2016 của huyện</t>
  </si>
  <si>
    <t xml:space="preserve">QĐ sô 7748/QĐ-UBND ngày 10/9/2015 của UBND huyện; QĐ số 210/QĐ-UBND ngày 11/01/2017 của UBND huyện </t>
  </si>
  <si>
    <t>Thôn Bộc Nguyên, Na Trung, Đại Tăng, xã Cẩm Thạch</t>
  </si>
  <si>
    <t>QĐ số 3106/QĐ-UBND ngày 21/8/2017</t>
  </si>
  <si>
    <t>Thôn Tân Vĩnh Cần, xã Cẩm Thành</t>
  </si>
  <si>
    <t>QĐ số 3574/QĐ-UBND ngày 20/9/2017 của UBND huyện</t>
  </si>
  <si>
    <t>Thôn Đông Hạ, Tam Đồng, xã Cẩm Vịnh</t>
  </si>
  <si>
    <t>QĐ số 4131/QĐ-UBND ngày 15/10/2017 của UBND huyện</t>
  </si>
  <si>
    <t xml:space="preserve">Đất ở tại đô thị
</t>
  </si>
  <si>
    <t>TDP 10, TT Thiên Cầm</t>
  </si>
  <si>
    <t>QĐ 2773/QĐ-UBND ngày 9/9/2013</t>
  </si>
  <si>
    <t>Đất nghĩa địa, nghĩa trang</t>
  </si>
  <si>
    <t xml:space="preserve">Mở rộng nghĩa trang
</t>
  </si>
  <si>
    <t>Thôn 5, xã Cẩm Huy</t>
  </si>
  <si>
    <t>QĐ số 1600/QĐ-UBND ngày 20/3/2014 NTM của huyện</t>
  </si>
  <si>
    <t>Quy hoạch hội quán</t>
  </si>
  <si>
    <t>Thôn 2,3, 4,5, 7, xã Cẩm Phúc</t>
  </si>
  <si>
    <t>Đất cơ sở văn hóa</t>
  </si>
  <si>
    <t>Quy hoạch tượng đài liệt sỹ</t>
  </si>
  <si>
    <t>Thôn 7, xã Cẩm Mỹ</t>
  </si>
  <si>
    <t>Quy hoạch đài nghĩa trang liệt sỹ</t>
  </si>
  <si>
    <t>Xã Cẩm Phúc</t>
  </si>
  <si>
    <t>TT Thiên Cầm</t>
  </si>
  <si>
    <t>Mở rộng Trường Mầm non</t>
  </si>
  <si>
    <t>Thôn Trung Thắng, xã Cẩm Hà</t>
  </si>
  <si>
    <t>Mở rộng trường THCS</t>
  </si>
  <si>
    <t>Thôn Yên Lạc, xã Cẩm Lạc</t>
  </si>
  <si>
    <t>Thôn 5, xã Cẩm Quan</t>
  </si>
  <si>
    <t>Mở rộng trường Mầm non</t>
  </si>
  <si>
    <t>Thôn 6, xã Cẩm Trung</t>
  </si>
  <si>
    <t>Quy hoạch Cảng Cá Cựa Nhượng</t>
  </si>
  <si>
    <t>Thôn Nam Hải, xã Cẩm Nhượng</t>
  </si>
  <si>
    <t>Cầu Phụ Lão</t>
  </si>
  <si>
    <t xml:space="preserve"> Xã Cẩm Quan</t>
  </si>
  <si>
    <t>Cầu Trụ Đập</t>
  </si>
  <si>
    <t>TT Cẩm Xuyên, TT Thiên Cầm, xã Cẩm Phúc, xã Cẩm Thăng</t>
  </si>
  <si>
    <t>Đường cứu hộ, cứu nạn và
 PCLB hồ Kẻ Gỗ</t>
  </si>
  <si>
    <t>Xã Cẩm Nam, xã Cẩm Dương, Cẩm Yên, xã Cẩm Huy</t>
  </si>
  <si>
    <t>Chống quá tải lưới điện</t>
  </si>
  <si>
    <t xml:space="preserve">Cẩm Bình, Cẩm Hòa, Cẩm Minh, Cẩm Sơn </t>
  </si>
  <si>
    <t>Cẩm Dương, Cẩm Lộc, Cẩm Quan, Cẩm Trung</t>
  </si>
  <si>
    <t>Xây dựng lưới điện trung hạ áp nông thôn tỉnh Hà Tĩnh</t>
  </si>
  <si>
    <t>Cẩm Dương, Cẩm Nam, Cẩm Phúc, Cẩm Quan, Cẩm Thăng, TT Cẩm Xuyên, TT Thiên Cầm</t>
  </si>
  <si>
    <t>QH trạm điện Hạ thế</t>
  </si>
  <si>
    <t>Thôn 3 Cẩm Thăng</t>
  </si>
  <si>
    <t>Quy hoạch Bưu điện xã</t>
  </si>
  <si>
    <t>Thôn 4, xã Cẩm Huy</t>
  </si>
  <si>
    <t>Đất xử lý rác thải</t>
  </si>
  <si>
    <t>Quy hoạch Bãi tập kết rác thải</t>
  </si>
  <si>
    <t>Thôn 3, xã Cẩm Lĩnh</t>
  </si>
  <si>
    <t xml:space="preserve"> Đất ở tại nông thôn</t>
  </si>
  <si>
    <t>Thôn Ái Quốc, Cẩm Duệ</t>
  </si>
  <si>
    <t>Thôn Hưng Trung, xã Cẩm Hưng</t>
  </si>
  <si>
    <t xml:space="preserve">Đất ở nông thôn đồng Nương </t>
  </si>
  <si>
    <t>Thôn 2, xã Cẩm Lĩnh</t>
  </si>
  <si>
    <t xml:space="preserve">Thôn 4, 5, xã Cẩm Lộc </t>
  </si>
  <si>
    <t>Thôn 8, xã Cẩm Lộc</t>
  </si>
  <si>
    <t>Thôn 1, xã Cẩm Minh</t>
  </si>
  <si>
    <t>Thôn 9, xã cẩm Mỹ</t>
  </si>
  <si>
    <t>Thôn 9, xã Cẩm Mỹ</t>
  </si>
  <si>
    <t>Thôn 1, xã Cẩm Mỹ</t>
  </si>
  <si>
    <t>Thôn 6, xã Cẩm Mỹ</t>
  </si>
  <si>
    <t>Thôn Hà Bắc, xã Cẩm Nam</t>
  </si>
  <si>
    <t xml:space="preserve"> Thôn Nam Thành, xã Cẩm Nam</t>
  </si>
  <si>
    <t>Thôn 1,2, xã Cẩm Phúc</t>
  </si>
  <si>
    <t>Thôn 1, xã Cẩm Phúc</t>
  </si>
  <si>
    <t>Thôn 5, xã Cẩm Quang</t>
  </si>
  <si>
    <t>Thôn 3, xã Cẩm Quang</t>
  </si>
  <si>
    <t>Đấu giá đất ở cựa Huấn</t>
  </si>
  <si>
    <t>Đất ở nông thôn Đồng Giải</t>
  </si>
  <si>
    <t>Đất ở nông thôn Ngọ Ông Hường</t>
  </si>
  <si>
    <t>Đất ở nông thôn Trọt Hào</t>
  </si>
  <si>
    <t>Thôn 2,3,4,5 Cẩm Thăng</t>
  </si>
  <si>
    <t>Đông Nam Lộ, xã Cẩm Thành</t>
  </si>
  <si>
    <t>Thôn Đồng Bàu, xã Cẩm Thành</t>
  </si>
  <si>
    <t>Thôn Hưng Mỹ, xã Cẩm Thành</t>
  </si>
  <si>
    <t>Thôn Sơn Nam, xã Cẩm Thịnh</t>
  </si>
  <si>
    <t xml:space="preserve">Thôn 6, xã Cẩm Trung </t>
  </si>
  <si>
    <t>Thôn Minh Lạc, xã Cẩm Yên</t>
  </si>
  <si>
    <t>Thôn Yên Quý, xã Cẩm Yên</t>
  </si>
  <si>
    <t>Đất ở đô thị</t>
  </si>
  <si>
    <t>TDP 8, TT Cẩm Xuyên</t>
  </si>
  <si>
    <t>TDP 6, TT Cẩm Xuyên</t>
  </si>
  <si>
    <t>Thôn Hoàng Hoa, TT Thiên Cầm</t>
  </si>
  <si>
    <t>Thôn Liên Phượng TT Thiên Cầm</t>
  </si>
  <si>
    <t>Thôn Yên Thọ TT Thiên Cầm</t>
  </si>
  <si>
    <t>Thôn Yên Hà TT Thiên Cầm</t>
  </si>
  <si>
    <t>Thôn Nhân Hòa, TT Thiên Cầm</t>
  </si>
  <si>
    <t xml:space="preserve">Thôn Chùa, xã Cẩm Nhượng </t>
  </si>
  <si>
    <t>Thôn Tân Thuận, xã Cẩm Thịnh</t>
  </si>
  <si>
    <t>Mở rộng UBND xã</t>
  </si>
  <si>
    <t>Thôn 8B, xã Cẩm Trung</t>
  </si>
  <si>
    <t>XI</t>
  </si>
  <si>
    <t>XII</t>
  </si>
  <si>
    <t>Cẩm Lạc</t>
  </si>
  <si>
    <t>Thôn 2 Cẩm Lộc</t>
  </si>
  <si>
    <t>Thôn 8 Cẩm Lộc</t>
  </si>
  <si>
    <t>XIII</t>
  </si>
  <si>
    <t>Quy hoạch nghĩa trang, nghĩa địa</t>
  </si>
  <si>
    <t>Xã Cẩm Dương</t>
  </si>
  <si>
    <t>Mở rộng nghĩa trang</t>
  </si>
  <si>
    <t>Thôn 7, Cẩm Huy</t>
  </si>
  <si>
    <t>Đất xây dựng cơ sở giáo dục và đào tạo</t>
  </si>
  <si>
    <t>Mở rộng trường mầm non (thôn Kim Lĩnh)</t>
  </si>
  <si>
    <t>Sơn Mai</t>
  </si>
  <si>
    <t>QĐ số 1755/QĐ-UBND ngày 26/6/2017 của UBND tỉnh Hà Tĩnh V/v phê duyệt dự án Kiên cố hóa phòng học các Trường mầm non, tiểu học xã đặc biệt khó khăn</t>
  </si>
  <si>
    <t>Mở rộng trường mầm non (thôn Hội Sơn)</t>
  </si>
  <si>
    <t>Mở rộng trường tiểu học Sơn Trường</t>
  </si>
  <si>
    <t>Sơn Trường</t>
  </si>
  <si>
    <t>Đất xây dựng cơ sở thể dục thể thao</t>
  </si>
  <si>
    <t>Mở rộng sân trung tâm xã (thôn Minh Giang)</t>
  </si>
  <si>
    <t>Mở rộng đường trục xã (Đập Động Tròn - Lâm Khê)</t>
  </si>
  <si>
    <t>Sơn Lâm</t>
  </si>
  <si>
    <t>Mở rộng đường giao thông nội đồng</t>
  </si>
  <si>
    <t>Sơn Trà</t>
  </si>
  <si>
    <t>Mở rộng đường trục chính (Trần Liêm - Nguyễn Oánh)</t>
  </si>
  <si>
    <t>Sơn Hàm</t>
  </si>
  <si>
    <t>Nâng cấp, mở rộng đường Long Trà</t>
  </si>
  <si>
    <t>Sơn Long</t>
  </si>
  <si>
    <t>Nâng cấp, mở rộng đường (8B nối 8A)</t>
  </si>
  <si>
    <t>QĐ số 866/QĐ-UBND ngày 25/3/2011 của UBND tỉnh Hà Tĩnh V/v phê duyệt dự án đầu tư xây dựng công trình</t>
  </si>
  <si>
    <t>Sơn An</t>
  </si>
  <si>
    <t>Dự án mở rộng, nâng cấp quốc lộ 8C</t>
  </si>
  <si>
    <t>Sơn Hồng</t>
  </si>
  <si>
    <t>Sơn Lễ</t>
  </si>
  <si>
    <t>MR đường tránh lũ (Trung Lễ - Tuệ Sơn)</t>
  </si>
  <si>
    <t>QH đường giao thông nội đồng</t>
  </si>
  <si>
    <t>Sơn Thủy</t>
  </si>
  <si>
    <t>Sơn Tiến</t>
  </si>
  <si>
    <t>Sơn Ninh</t>
  </si>
  <si>
    <t>Bãi tập kết rác (đồng Mồ Cốt)</t>
  </si>
  <si>
    <t>Sơn Bình</t>
  </si>
  <si>
    <t xml:space="preserve">Bãi tập kết rác  </t>
  </si>
  <si>
    <t>Sơn Thịnh</t>
  </si>
  <si>
    <t>Đất ở mới (Ngõ ông Tý thôn Đông Sơn)</t>
  </si>
  <si>
    <t>Sơn Bằng</t>
  </si>
  <si>
    <t>VB số 778/UBND-TNMT ngày 23/10/2017 của UBND huyện Hương Sơn V/v chủ trương đầu tư xây dựng các vùng hạ tầng đất ở năm 2018</t>
  </si>
  <si>
    <t>Đất ở mới (Nhà thờ họ Thái, thôn Phan Định)</t>
  </si>
  <si>
    <t>Xen dắm đất ở (Vùng Nhà Bản, Đền Phúc Lai, ngõ Ông Bình)</t>
  </si>
  <si>
    <t>Đất ở mới (Cây Xăng; Ngõ ông Vinh, thôn Đông Sơn)</t>
  </si>
  <si>
    <t>Sơn Kim 2</t>
  </si>
  <si>
    <t>Đất ở mới (Thôn Tây Hà)</t>
  </si>
  <si>
    <t>Sơn Hà</t>
  </si>
  <si>
    <t>Đất ở mới (Măng Cộc)</t>
  </si>
  <si>
    <t>Đất ở mới (Cồn Cao)</t>
  </si>
  <si>
    <t>Đất ở mới (Cồn Dưa)</t>
  </si>
  <si>
    <t>Đất ở mới (Cựa Trại)</t>
  </si>
  <si>
    <t>Đất ở mới (Nhà Sấn)</t>
  </si>
  <si>
    <t>Đất ở mới (Đồng Dầy)</t>
  </si>
  <si>
    <t>Đất ở mới (Thôn Bình Hòa, Giếng Thị)</t>
  </si>
  <si>
    <t>Sơn Hòa</t>
  </si>
  <si>
    <t xml:space="preserve">Sơn Lâm </t>
  </si>
  <si>
    <t>Sơn Trung</t>
  </si>
  <si>
    <t>Đất ở mới (Cây Dầu)</t>
  </si>
  <si>
    <t>Đất ở mới (Cây Mướp)</t>
  </si>
  <si>
    <t>Đất ở mới (Đồng Bền Lầy)</t>
  </si>
  <si>
    <t>Sơn Giang</t>
  </si>
  <si>
    <t>Đất ở mới (đối diện Trạm y tế xã)</t>
  </si>
  <si>
    <t>Đất ở mới (Đồi 32, xóm 1)</t>
  </si>
  <si>
    <t>Sơn Lĩnh</t>
  </si>
  <si>
    <t>Đất ở mới (Xóm 3)</t>
  </si>
  <si>
    <t>Đất ở mới (Xóm Am Thủy, Long Thủy)</t>
  </si>
  <si>
    <t>Đất ở mới (Xứ Nhà Gần, thôn Hồng Kỳ)</t>
  </si>
  <si>
    <t>Sơn Phú</t>
  </si>
  <si>
    <t>Đất ở mới (Vùng Bàu, dọc quốc lộ 8C)</t>
  </si>
  <si>
    <t>Đất ở mới (Thôn Tân Thịnh)</t>
  </si>
  <si>
    <t>Đất ở mới (Thôn 1)</t>
  </si>
  <si>
    <t>Đất ở mới (Vùng Bàu Ngãi dưới, gần NVH khối 4)</t>
  </si>
  <si>
    <t>TT Phố Châu</t>
  </si>
  <si>
    <t>VB số 778/UBND-TNMT ngày 23/10/2017 của UBND huyện Hương Sơn V/v chủ trương đầu tư xây dựng các vùng hạ tầng đất ở năm 2045</t>
  </si>
  <si>
    <t>Mở rộng giáo xứ Kim Cương</t>
  </si>
  <si>
    <t>Sơn Kim 1</t>
  </si>
  <si>
    <t>Mở rộng giáo xứ Kẻ E</t>
  </si>
  <si>
    <t>Mở rộng nghĩa trang (đồi Cho Đìa)</t>
  </si>
  <si>
    <t>Mở rộng nghĩa trang (đồi Cà Ổi)</t>
  </si>
  <si>
    <t>QH nhà văn hóa thôn 6</t>
  </si>
  <si>
    <t>MR nhà văn hóa thôn 7</t>
  </si>
  <si>
    <t>Khu vui chơi người già và trẻ em (Thôn Đông Hà)</t>
  </si>
  <si>
    <t>Sơn Quang</t>
  </si>
  <si>
    <t>Cụm công nghiệp Khe Cò</t>
  </si>
  <si>
    <t>Mở rộng trường mầm non (cụm thôn Phượng Hoàng)</t>
  </si>
  <si>
    <t>Mở rộng trường mầm non Sơn Phúc</t>
  </si>
  <si>
    <t>Sơn Phúc</t>
  </si>
  <si>
    <t>Mở rộng trường mầm non Sơn Thịnh</t>
  </si>
  <si>
    <t>QH sân thể thao trung tâm xã</t>
  </si>
  <si>
    <t>Nâng cấp, mở rộng QL 8A</t>
  </si>
  <si>
    <t>Sơn Tây</t>
  </si>
  <si>
    <t>Hạ tầng kỹ thuật Cổng A (Khu vực Chợ và gần Chợ cửa khẩu Cầu Treo, xã Sơn Kim 1)</t>
  </si>
  <si>
    <t>Hạ tầng khu vực Cổng B (Xóm Cây Tắt, xã Sơn Tây)</t>
  </si>
  <si>
    <t>Dự án mở rộng, nâng cấp đường Tây - Lĩnh - Hồng</t>
  </si>
  <si>
    <t>QH Đường vào khu Chăn nuôi tập trung</t>
  </si>
  <si>
    <t>XD Cầu Nầm</t>
  </si>
  <si>
    <t>XD Cầu (Núi Thiên Nhẫn)</t>
  </si>
  <si>
    <t>Sơn Tân</t>
  </si>
  <si>
    <t>QH Đường vành đai núi Thiên Nhẫn</t>
  </si>
  <si>
    <t>QH đường GTNT xã Sơn Tân</t>
  </si>
  <si>
    <t>XD trạm biến áp (Hòa Tiến)</t>
  </si>
  <si>
    <t>XD mới chợ Sơn Lễ</t>
  </si>
  <si>
    <t>Mở rộng chợ Gôi (VP làm việc và bãi trông xe)</t>
  </si>
  <si>
    <t>Sơn Diệm</t>
  </si>
  <si>
    <t>Đất ở mới (Ruộng Cựa thôn Phúc Đình)</t>
  </si>
  <si>
    <t>Đất ở mới (Vùng Chu Mắn)</t>
  </si>
  <si>
    <t>Sơn Châu</t>
  </si>
  <si>
    <t>Đất ở mới (Vùng Trọt Gôm- thôn 8)</t>
  </si>
  <si>
    <t>Đất ở mới (thôn Hồng Hà)</t>
  </si>
  <si>
    <t>Đất ở mới (Thôn Chế Biến)</t>
  </si>
  <si>
    <t>Đất ở mới (Đồng Màu - xóm Lâm Khê)</t>
  </si>
  <si>
    <t>Đất ở mới (Thôn Bắc Sơn)</t>
  </si>
  <si>
    <t>Đất ở mới (Thôn Yên Đức)</t>
  </si>
  <si>
    <t>Đất ở mới (Thôn Sơn Thủy)</t>
  </si>
  <si>
    <t>Đất ở mới (Bà Cầu - xóm 4)</t>
  </si>
  <si>
    <t>Đất ở mới (Bãi Mua - xóm 6)</t>
  </si>
  <si>
    <t>Đất ở mới (Cây Dừa - xóm 10)</t>
  </si>
  <si>
    <t>Đất ở mới (Chùa Nội - Sông Con)</t>
  </si>
  <si>
    <t>Đất ở mới (Ruộng Gôm)</t>
  </si>
  <si>
    <t>Đất ở mới (Đồng Choi)</t>
  </si>
  <si>
    <t>Đất ở mới (Rày, đồng Ngoài)</t>
  </si>
  <si>
    <t>Đất ở mới (Măng Cù - thôn Mai Hà)</t>
  </si>
  <si>
    <t>Xen dắm đất ở (Thôn Tiên Sơn, Vọng Sơn, Hồ Trung, Hồng Kỳ, Công Đẳng)</t>
  </si>
  <si>
    <t>Đất ở mới (Trại giống cũ)</t>
  </si>
  <si>
    <t>Đất ở mới (Vùng Ruộng Cộc, khối 15)</t>
  </si>
  <si>
    <t>Đất ở mới (vùng Tân Phố, bám đường 8A từ nhà văn hóa khối 9 lên Sơn Diệm dài 230m)</t>
  </si>
  <si>
    <t>Đất ở mới (khu dân cư Nam Phố Châu) khối 14, thị trấn Phố Châu</t>
  </si>
  <si>
    <t>Mở rộng nhà văn hóa thôn Phượng Hoàng</t>
  </si>
  <si>
    <t>QH nhà văn hóa thôn Bắc Sơn</t>
  </si>
  <si>
    <t>QH nhà văn hóa thôn Hồng Thủy</t>
  </si>
  <si>
    <t>QH nhà văn hóa thôn 5</t>
  </si>
  <si>
    <t>MR nhà văn hóa thôn 1</t>
  </si>
  <si>
    <t>Đất trụ sở cơ quan, công trình sự nghiệp</t>
  </si>
  <si>
    <t>QH thi hành án (nhà lay)</t>
  </si>
  <si>
    <t>TT Đức Thọ</t>
  </si>
  <si>
    <t>QĐ số 189/QĐ-BTC 
ngày 27/1/2016 của Bộ Tài chính</t>
  </si>
  <si>
    <t>Đức Lạc</t>
  </si>
  <si>
    <t>Văn bản số 2105/UBND-TN ngày 30/10/2017 của UBND huyện Đức Thọ về việc chủ trương đầu tư xây dựng các vùng hạ tầng năm 2018</t>
  </si>
  <si>
    <t xml:space="preserve"> Đức Lâm</t>
  </si>
  <si>
    <t>Đức Nhân</t>
  </si>
  <si>
    <t>Yên Hồ</t>
  </si>
  <si>
    <t>QH đất ở tuyến 2 quốc lộ 8A</t>
  </si>
  <si>
    <t>Bùi Xá</t>
  </si>
  <si>
    <t>QH đất ở (NVH Long Thành cũ)</t>
  </si>
  <si>
    <t>`</t>
  </si>
  <si>
    <t>Đức An</t>
  </si>
  <si>
    <t>QH đất ở (NVH Long Mã cũ)</t>
  </si>
  <si>
    <t>QH đất ở (NVH Long Thuỷ cũ)</t>
  </si>
  <si>
    <t>QH xen dắm ở NVH (Ngoại Xuân)</t>
  </si>
  <si>
    <t>Đức Dũng</t>
  </si>
  <si>
    <t>QH đất ở Trỷ Sỹ thôn lai Đồng</t>
  </si>
  <si>
    <t>Đức Đồng</t>
  </si>
  <si>
    <t xml:space="preserve">QH đất ở đồng nương thôn thượng lĩnh </t>
  </si>
  <si>
    <t>Đức Hòa</t>
  </si>
  <si>
    <t xml:space="preserve">QH đất ở trạng bằng </t>
  </si>
  <si>
    <t>QH đất ở thôn Thượng Lĩnh</t>
  </si>
  <si>
    <t>QH đất ở Cơn Mai</t>
  </si>
  <si>
    <t>Đức La</t>
  </si>
  <si>
    <t>QH đất ở Đồng Biền</t>
  </si>
  <si>
    <t>QH đất ở Thị Hoà</t>
  </si>
  <si>
    <t>QH đất ở Đồng Lạc</t>
  </si>
  <si>
    <t>QH đất ở thôn Yên Thắng</t>
  </si>
  <si>
    <t>QH đất ở (NVH thôn Tân Thượng cũ)</t>
  </si>
  <si>
    <t>QH đất ở (NVH thôn Đồng Lạc cũ)</t>
  </si>
  <si>
    <t>QH đất ở dãy 4,5 Đồng trằng</t>
  </si>
  <si>
    <t>QH đất đồng nghẹo, Đồng Cày</t>
  </si>
  <si>
    <t>QH đất ở nhà Đò</t>
  </si>
  <si>
    <t>QH đất ở bãi hác làng</t>
  </si>
  <si>
    <t>Đức Lạng</t>
  </si>
  <si>
    <t>QH đất ở vùng dăm dài, mụ Búp</t>
  </si>
  <si>
    <t>Đức Thủy</t>
  </si>
  <si>
    <t>QH đất ở vùng Hai Mậu</t>
  </si>
  <si>
    <t>Đức Vĩnh</t>
  </si>
  <si>
    <t>QH xen dắm vùng Dăm Nông</t>
  </si>
  <si>
    <t>QH đất ở xen dắm 4 thôn</t>
  </si>
  <si>
    <t>Liên Minh</t>
  </si>
  <si>
    <t>QH đất ở Hậu Làng thôn Thọ Yên Phú</t>
  </si>
  <si>
    <t>QH đất ở Cây gia thôn thọ ninh</t>
  </si>
  <si>
    <t>QH đất ở Cây Độ</t>
  </si>
  <si>
    <t>QH đất ở Trọt Hà</t>
  </si>
  <si>
    <t>Quy hoạch ở thôn văn hội</t>
  </si>
  <si>
    <t>Trường Sơn</t>
  </si>
  <si>
    <t>Quy hoạch đất ở Nhà Lay</t>
  </si>
  <si>
    <t>QH đất ở vùng Ao Thông tổ 2</t>
  </si>
  <si>
    <t>QH mở rộng đường HL19</t>
  </si>
  <si>
    <t>QH mở rộng đường TT7</t>
  </si>
  <si>
    <t>Đường giao thông(LT2)</t>
  </si>
  <si>
    <t>Đường giao thông nội đồng tán cánh buồm</t>
  </si>
  <si>
    <t>Đức Yên</t>
  </si>
  <si>
    <t>Mở rộng trục đường thôn Hùng dũng</t>
  </si>
  <si>
    <t>Đất văn hóa</t>
  </si>
  <si>
    <t>QH điểm bưu điện VH xã</t>
  </si>
  <si>
    <t>Đức Lập</t>
  </si>
  <si>
    <t>Đức Quang</t>
  </si>
  <si>
    <t>Đức Tùng</t>
  </si>
  <si>
    <t>QH điểm bưu điện xã</t>
  </si>
  <si>
    <t>Đất Y tế</t>
  </si>
  <si>
    <t>QH trạm y tế khu vực Trang Pheo</t>
  </si>
  <si>
    <t>Đất giáo dục</t>
  </si>
  <si>
    <t>Mở rộng trường tiểu học</t>
  </si>
  <si>
    <t>Đất thể thao</t>
  </si>
  <si>
    <t>Khu thể thao cựa ao</t>
  </si>
  <si>
    <t>Đất dịch vụ xã hội</t>
  </si>
  <si>
    <t>QH nhà nuôi dương trẻ mô côi 
người khuyết tật trẻ mồ côi
 không nơi nương tựa</t>
  </si>
  <si>
    <t>Đất di tích lịch sử</t>
  </si>
  <si>
    <t>QH khôi phục lại Đền Trung Đình</t>
  </si>
  <si>
    <t>Đức Thanh</t>
  </si>
  <si>
    <t>QH mở rộng đền Kim Nghê</t>
  </si>
  <si>
    <t>Quy hoạch mở rộng nghĩa trang</t>
  </si>
  <si>
    <t>Thái Yên</t>
  </si>
  <si>
    <t>QH bãi VLXD Đồng Côi thôn Ninh Thái</t>
  </si>
  <si>
    <t>QH khu dân cư Đội Tượng</t>
  </si>
  <si>
    <t>QHđất ở Văn khang</t>
  </si>
  <si>
    <t>QH ơ xen dắm  HL 08 liên minh - Tùng châu</t>
  </si>
  <si>
    <t>QH đất ở đường 8A</t>
  </si>
  <si>
    <t>Quy hoạch đất ở tại đồng Bãi Mít, đồng Bãi Trọt</t>
  </si>
  <si>
    <t xml:space="preserve"> Đức Lạng</t>
  </si>
  <si>
    <t>QH đất ở chợ cũ</t>
  </si>
  <si>
    <t>Tùng Ảnh</t>
  </si>
  <si>
    <t>QH đất ở vùng Nhà Bái</t>
  </si>
  <si>
    <t xml:space="preserve"> Đức Dũng</t>
  </si>
  <si>
    <t>QH đất ở xen dắm đất ở tổ dân phố 1,2,3</t>
  </si>
  <si>
    <t xml:space="preserve"> Thị trấn</t>
  </si>
  <si>
    <t>QH dân cư Ngã Tư Trỗ</t>
  </si>
  <si>
    <t xml:space="preserve"> Đức Nhân</t>
  </si>
  <si>
    <t>QH đất ở thôn Ninh Thái</t>
  </si>
  <si>
    <t>QH đất ở vùng Đồng Véo</t>
  </si>
  <si>
    <t>Giao đất ở vùng chà Nu</t>
  </si>
  <si>
    <t>QH đất ở khu vực kinh doanh dịch vụ thương mại tổng hợp (Quán Nậu)</t>
  </si>
  <si>
    <t>Đức Lâm</t>
  </si>
  <si>
    <t>QH đất ở Hòa Thai</t>
  </si>
  <si>
    <t>QH đất ở vùng thôn Trung Nam</t>
  </si>
  <si>
    <t>QH đất ở tại nhà văn hóa Đông Dũng cũ</t>
  </si>
  <si>
    <t>QH đất ở Thôn Tân Định</t>
  </si>
  <si>
    <t>QH đât ở khu vực Đồng Cầu thôn Hữu Chế</t>
  </si>
  <si>
    <t>QH đất ở Làng Mới</t>
  </si>
  <si>
    <t>QH đất ở đồng Tháng 10</t>
  </si>
  <si>
    <t>QH đất ở Thượng Leo</t>
  </si>
  <si>
    <t>QH đất ở Nhà Tu, Đồng Chủi</t>
  </si>
  <si>
    <t>QH đất ở vùng đội Lối thôn Trung Nam Hồng</t>
  </si>
  <si>
    <t>QH đất ở phía sau HTX Yên Phúc</t>
  </si>
  <si>
    <t>QH đất ở trước UB xã (thọ Ninh)</t>
  </si>
  <si>
    <t>QH đất ở xứ đồng dồng Cao thọ Ninh</t>
  </si>
  <si>
    <t>QH đất ở Biền Đông thôn Trung văn Minh</t>
  </si>
  <si>
    <t xml:space="preserve">Đường trục xã </t>
  </si>
  <si>
    <t xml:space="preserve">Tân Hương </t>
  </si>
  <si>
    <t xml:space="preserve">Đường Lâm An Tân Hương đi huyện Can Lộc </t>
  </si>
  <si>
    <t>Đất ở khu vực đường QL 8A</t>
  </si>
  <si>
    <t>Đường Liên xã dài 3000 
Dũng - Đ Thanh</t>
  </si>
  <si>
    <t>TL5 - QL8A - HL 14 dài 1000</t>
  </si>
  <si>
    <t>Đức Long</t>
  </si>
  <si>
    <t>Đường WB đến cồn Chó xóm 10</t>
  </si>
  <si>
    <t>Đường Đức Đồng - Đức Lạc - Tân Hương</t>
  </si>
  <si>
    <t>Đồng,Lập, T.Hương</t>
  </si>
  <si>
    <t>Tiêu úng An, Dũng, Lâm, Lập, Long,Yên, Bùi Xá</t>
  </si>
  <si>
    <t>Xã: Đức An, Đức Dũng, Đức Lâm, Đức Lập, Đức Long,Yên Hồ, Bùi Xá</t>
  </si>
  <si>
    <t>Kè bờ sông Ngàn Sâu</t>
  </si>
  <si>
    <t>Mở rộng, nạo vét hệ thống kênh trục sông nghèn</t>
  </si>
  <si>
    <t>Các xã: Trung Lễ, Đức Thủy, Đ Lâm, Bùi Xá, Đức Thanh</t>
  </si>
  <si>
    <t xml:space="preserve">Nhà văn hóa thôn Vĩnh Yên, Hà Cát </t>
  </si>
  <si>
    <t>Nhà văn hóa thôn Đông Dũng</t>
  </si>
  <si>
    <t>Chuyển Bưu Điện văn hóa xã</t>
  </si>
  <si>
    <t>QH nhà văn hóa thôn Sâm Văn Hội</t>
  </si>
  <si>
    <t>QH nhà văn hóa thôn Bến Đền</t>
  </si>
  <si>
    <t>QH nhà văn hóa thôn Ninh Thái</t>
  </si>
  <si>
    <t>Quy hoạch đất ở nhà văn hóa thôn 3 cũ</t>
  </si>
  <si>
    <t>Xã Đức Dũng</t>
  </si>
  <si>
    <t>Quy hoạch nhà văn hóa thôn Đại Tiến</t>
  </si>
  <si>
    <t>Xây dựng Trường Mầm Non</t>
  </si>
  <si>
    <t>Trung Lễ</t>
  </si>
  <si>
    <t>Mở rộng trường THCS Lê Hồng Phong</t>
  </si>
  <si>
    <t xml:space="preserve">Mở rộng trường Mầm Non </t>
  </si>
  <si>
    <t>QH Trường Tiểu học Tùng Ảnh</t>
  </si>
  <si>
    <t>Mở rộng đền Quan Sơn</t>
  </si>
  <si>
    <t>QH mở rộng chùa đá</t>
  </si>
  <si>
    <t>Mở rộng nghĩa trang Đại Thanh</t>
  </si>
  <si>
    <t>QH mở rộng nghĩa địa Tân Tiến</t>
  </si>
  <si>
    <t>Mở rộng nghĩa trang số 1 (cửa Hàn)</t>
  </si>
  <si>
    <t>QH mở rộng nghĩa trang Cựa Trại</t>
  </si>
  <si>
    <t>QH mở rộng nghĩa trang Hòn Nhét</t>
  </si>
  <si>
    <t>QH mở rộng nghĩa trang Phượng Thành</t>
  </si>
  <si>
    <t>xã Đức Long</t>
  </si>
  <si>
    <t>Cụm công nghiệp Yên Huy</t>
  </si>
  <si>
    <t xml:space="preserve">Thôn Bình Sơn, thôn Trà Sơn, xã Yên Lộc </t>
  </si>
  <si>
    <t xml:space="preserve">Đường vào trang trại chăn nuôi tập trung PTKT, xã Gia Hanh </t>
  </si>
  <si>
    <t>Thôn Tân Bình, xã Gia Hanh</t>
  </si>
  <si>
    <t xml:space="preserve">Nâng cấp, mở rộng đường Thiên An </t>
  </si>
  <si>
    <t>Thôn Lồng Lộng, Tây Hồ, Trường Tiến, Xóm Yên, Liên Sơn xã Thuần Thiện</t>
  </si>
  <si>
    <t xml:space="preserve">Hệ thống tiêu úng phía Nam thị trấn Nghèn, huyện Can Lộc </t>
  </si>
  <si>
    <t>Đồng Bãi cháy, đồng Biền Lạc,
Thị trấn Can Lộc</t>
  </si>
  <si>
    <t>Nạo vét sông Ba Nái</t>
  </si>
  <si>
    <t xml:space="preserve">Xã Xuân Lộc, xã Tiến Lộc </t>
  </si>
  <si>
    <t>Hệ thống thuỷ lợi Ngàn trươi - Cẩm Trang đoạn từ K12+376 ÷ K31+131</t>
  </si>
  <si>
    <t xml:space="preserve">Các xã Thường Nga, Phú Lộc, Gia Hanh, Vĩnh Lộc, Thượng Lộc, Trung Lộc, Đồng Lộc, Xuân Lộc, Mỹ Lộc, Sơn Lộc </t>
  </si>
  <si>
    <t xml:space="preserve">Xây dựng mới chợ Tổng </t>
  </si>
  <si>
    <t xml:space="preserve">Xóm 4, xã Song Lộc </t>
  </si>
  <si>
    <t>Quy hoạch đất ở</t>
  </si>
  <si>
    <t xml:space="preserve">Khối 5, thị trấn </t>
  </si>
  <si>
    <t>Thôn Phúc Xuân, thị trấn</t>
  </si>
  <si>
    <t>Đồng Bà Trạch,Thiên Lộc</t>
  </si>
  <si>
    <t>Đồng Bác Đoài, Thiên Lộc</t>
  </si>
  <si>
    <t xml:space="preserve">Quy hoạch đất ở </t>
  </si>
  <si>
    <t>ThônYên Xuân, xã Xuân Lộc</t>
  </si>
  <si>
    <t>Thôn Bình Minh, xã Trung Lộc</t>
  </si>
  <si>
    <t>Thôn Cơn Trai, thôn Tiên Tiến, thôn Lồng Lộng, xã Thuần Thiện</t>
  </si>
  <si>
    <t>Đồng Nạp Rọc thôn Tây Hồ, 
xã Thuần Thiện</t>
  </si>
  <si>
    <t>Quy hoạch đất ở tại Mặt Kiến</t>
  </si>
  <si>
    <t>Xã Vĩnh Lộc</t>
  </si>
  <si>
    <t>Quy hoạch đất ở tại Cồn phượng</t>
  </si>
  <si>
    <t>Thị trấn</t>
  </si>
  <si>
    <t>Quy hoạch đất ở tại Đường chùa Hương</t>
  </si>
  <si>
    <t>Trụ sở làm việc Hạt kiểm lâm huyện Can Lộc</t>
  </si>
  <si>
    <t>Thị trấn Can Lộc</t>
  </si>
  <si>
    <t xml:space="preserve">Sử dụng từ các loại đất </t>
  </si>
  <si>
    <t xml:space="preserve">Địa điểm </t>
  </si>
  <si>
    <t xml:space="preserve">Nguồn kinh phí thực hiện </t>
  </si>
  <si>
    <t>Căn cứ pháp lý</t>
  </si>
  <si>
    <t>(3)=(4)+..(7)</t>
  </si>
  <si>
    <t>(9)=(10)+..(14)</t>
  </si>
  <si>
    <t xml:space="preserve"> A. Công trình, dự án thu hồi đất đề xuất mới trong năm 2018</t>
  </si>
  <si>
    <t>Đất giáo dục đào tạo</t>
  </si>
  <si>
    <t xml:space="preserve">Mở rộng trường mầm non </t>
  </si>
  <si>
    <t>Xã Đức Lĩnh</t>
  </si>
  <si>
    <t>Xã Hương Thọ</t>
  </si>
  <si>
    <t>Mở rộng đường ga yên duệ đi ga hòa duyệt</t>
  </si>
  <si>
    <t>Xã Đức Liên</t>
  </si>
  <si>
    <t>Mở rộng tỉnh lộ 552 đoạn đi qua TT Vũ Quang</t>
  </si>
  <si>
    <t>TT - Vũ Quang</t>
  </si>
  <si>
    <t>Mở rộng đường giao thông thôn Hương Đại, Hương Phố, Hương Phùng</t>
  </si>
  <si>
    <t>Xã Đức Hương</t>
  </si>
  <si>
    <t>Mở rộng đường giao thông TDP 1, TDP 4</t>
  </si>
  <si>
    <t>Mở rộng đường vành đai</t>
  </si>
  <si>
    <t>TT- Vũ Quang</t>
  </si>
  <si>
    <t>MR đường Khe Ná - Chi Lời</t>
  </si>
  <si>
    <t>Xã Sơn Thọ</t>
  </si>
  <si>
    <t>QH đường từ Khe Trươi đến cổng cụm công nghiệp đấu nối với đường mòn HCM</t>
  </si>
  <si>
    <t>QH Đường 135 đấu nối đường HCM thôn 2 (tiểu dự án Nắn dòng Khe Trươi)</t>
  </si>
  <si>
    <t>MR Đường giao thông nông thôn xã Hương Thọ, huyện Vũ Quang (thôn 1,3,4,5- Hương Thọ- Cửa Rao)</t>
  </si>
  <si>
    <t>MR Nâng cấp Đường trục chính xã Hương Thọ, huyện Vũ Quang (Hương Thọ - Đức Hương)</t>
  </si>
  <si>
    <t>Mở rộng đường nội đồng thôn 5</t>
  </si>
  <si>
    <t>Vùng ngập đập dâng Vũ Quang</t>
  </si>
  <si>
    <t>TT Vũ Quang, Xã Sơn Thọ</t>
  </si>
  <si>
    <t>Kè 2 bên sông Ngàn Trươi đoạn từ cầu Hương Đại đến trường Tiểu học thị trấn</t>
  </si>
  <si>
    <t>Quy hoạch đất ở ruộng cửa mương(TDP3)</t>
  </si>
  <si>
    <t>TT Vũ Quang</t>
  </si>
  <si>
    <t>Quy hoạch đất ở TDP4</t>
  </si>
  <si>
    <t>Đất ở nông thôn</t>
  </si>
  <si>
    <t>Quy hoạch đất ở thôn 2</t>
  </si>
  <si>
    <t>Xã Đức Bồng</t>
  </si>
  <si>
    <t>Quyết định 472/QĐ- UBND về việc phê duyệt quy hoạch đất ở Đồng Quan</t>
  </si>
  <si>
    <t>Quy hoạch đất ở thôn  Vĩnh Hội</t>
  </si>
  <si>
    <t>Quy hoạch đất ở thôn  Cao Phong(Đồi Rú Dầu)</t>
  </si>
  <si>
    <t>Quy hoạch đất ở thônThanh Bình(Đồi Nhà Đen)</t>
  </si>
  <si>
    <t>Quy hoạch đất ở thôn Bình Phong (Vùng Mụi Mại)</t>
  </si>
  <si>
    <t>QH cấp đất ở thôn 2 Văn Giang</t>
  </si>
  <si>
    <t>Xã Đức Giang</t>
  </si>
  <si>
    <t>QH cấp đất ở thôn 1 Văn Giang</t>
  </si>
  <si>
    <t xml:space="preserve">Quy hoạch xen dắm đất ở </t>
  </si>
  <si>
    <t>Đài tưởng niệm khu trung tâm xã Sơn Thọ</t>
  </si>
  <si>
    <t>NQ/30</t>
  </si>
  <si>
    <t>Mở rộng đường 135 qua xã Hương Minh</t>
  </si>
  <si>
    <t xml:space="preserve">Xã Hương Minh </t>
  </si>
  <si>
    <t>Mở rộng đường Dốc Bà Toàn - Hương Thọ</t>
  </si>
  <si>
    <t>Xã Hương Minh</t>
  </si>
  <si>
    <t>QH đường giao thông thôn Bình Phong</t>
  </si>
  <si>
    <t>Mở rộng đường trung tâm xã (thôn 4, thôn 5)</t>
  </si>
  <si>
    <t>QH Cầu vượt sông Ngàn Sâu thôn Bình Quang, thôn Liên Hòa</t>
  </si>
  <si>
    <t>Mở rộng đường giao thông Sơn Long Chợ Bộng</t>
  </si>
  <si>
    <t>Xã Ân Phú, xã Đức Giang xã Đức Lĩnh</t>
  </si>
  <si>
    <t>Mở rộng đường thôn 4</t>
  </si>
  <si>
    <t>Cầu vượt Hói Môn thôn Liên Hòa, Liên Châu</t>
  </si>
  <si>
    <t>Thôn Liên Hòa, Liên Châu - xã Đức Liên</t>
  </si>
  <si>
    <t>Bãi thải vật liệu thuộc dự án kênh chính thủy lợi Ngàn Trươi - Cẩm Trang</t>
  </si>
  <si>
    <t>TPD6, TTVQ</t>
  </si>
  <si>
    <t>NQ/51</t>
  </si>
  <si>
    <t>Quy hoạch đất ở ngã tư Hương Đại</t>
  </si>
  <si>
    <t>Quy hoạch đất ở tuyến Khe Ná - Chi Lời (thôn 4, thôn 5)</t>
  </si>
  <si>
    <t>Đất trụ sở cơ quan</t>
  </si>
  <si>
    <t>Xây dựng trạm bảo vệ Sao La</t>
  </si>
  <si>
    <t>Tiểu khu 170, xã Hương Quang</t>
  </si>
  <si>
    <t>Xây dựng các công trình, cơ sở hạ tầng thuộc vườn thực vật</t>
  </si>
  <si>
    <t>Tiểu khu 146A, thị trấn Vũ Quang</t>
  </si>
  <si>
    <t>Trạm kiểm lâm địa bàn Đức Lĩnh</t>
  </si>
  <si>
    <t xml:space="preserve"> Xã Đức Lĩnh</t>
  </si>
  <si>
    <t>Đất cơ sở sản xuất phi nông nghiệp</t>
  </si>
  <si>
    <t>Nhà máy nước và hệ thống cấp nước sạch cho nhân dân Thị trấn  Hương Khê và 08 xã vùng phụ cận thuộc huyện Hương Khê</t>
  </si>
  <si>
    <t>Quyết Định số 2817/QĐ-UBND ngày 07/10/2016 của UBND tỉnh Hà Tĩnh</t>
  </si>
  <si>
    <t>Phú Gia</t>
  </si>
  <si>
    <t>Hương Long</t>
  </si>
  <si>
    <t>Đất xây dựng cơ sở văn hóa</t>
  </si>
  <si>
    <t>QH Trung tâm văn hóa xã</t>
  </si>
  <si>
    <t>Hương Xuân</t>
  </si>
  <si>
    <t>QH Mở rộng trường mầm non</t>
  </si>
  <si>
    <t>QH Mở rộng trường Tiểu học Truông Bát</t>
  </si>
  <si>
    <t>Hà Linh</t>
  </si>
  <si>
    <t>Đất xây dựng cơ sở thể dục, thể thao</t>
  </si>
  <si>
    <t>Mở rộng sân vận động xã</t>
  </si>
  <si>
    <t>QH Cầu qua thôn Hương Yên</t>
  </si>
  <si>
    <t>Lộc Yên</t>
  </si>
  <si>
    <t>QH Cầu qua Khe Ông Lĩnh</t>
  </si>
  <si>
    <t xml:space="preserve"> Lộc Yên</t>
  </si>
  <si>
    <t>QH Cầu Tân Dừa thôn Tân Hội</t>
  </si>
  <si>
    <t>Hương Trạch</t>
  </si>
  <si>
    <t>QH Đường Phương Mỹ - Đi Can Lộc</t>
  </si>
  <si>
    <t>Phương Mỹ</t>
  </si>
  <si>
    <t>Phúc Đồng</t>
  </si>
  <si>
    <t>QH Đường giao thông từ đường mòn HCM đến TT xã Hương Thuỷ</t>
  </si>
  <si>
    <t>Hương Thủy</t>
  </si>
  <si>
    <t>QH Dự án BT Đường Nguyễn Du</t>
  </si>
  <si>
    <t>Thị Trấn</t>
  </si>
  <si>
    <t>Hương Trà</t>
  </si>
  <si>
    <t>XD cầu mới thay cầu treo Hà Linh</t>
  </si>
  <si>
    <t>Công trình xây dựng chống qúa tải mùa nắng nóng năm 2017 (giai đoạn 2)</t>
  </si>
  <si>
    <t>Hòa Hải</t>
  </si>
  <si>
    <t>Quyết định số 4326/QĐ-EVN NPC ngày 20/12/2016 và QĐ số 184/Đ-EVN NPC ngày 24/01/2017 của Tổng công ty Điện lực miền Bắc về việc giao bổ sung danh mục kế hoạch đầu tư xây dựng năm 2017</t>
  </si>
  <si>
    <t>Hương Lâm</t>
  </si>
  <si>
    <t>Phúc Trạch</t>
  </si>
  <si>
    <t>QH Đài phát thanh truyền hình huyện</t>
  </si>
  <si>
    <t>Đất có di tích lịch sử - văn hóa</t>
  </si>
  <si>
    <t>QH Khu chứng tích chiến tranh phà Địa Lợi</t>
  </si>
  <si>
    <t>QH Bãi rác thải tập trung huyện</t>
  </si>
  <si>
    <t>Gia Phố</t>
  </si>
  <si>
    <t>Bãi xử lý rác thải huyện</t>
  </si>
  <si>
    <t>QH Đất ở thôn Nhân Phố, Phố Hương</t>
  </si>
  <si>
    <t>Phú Phong</t>
  </si>
  <si>
    <t>QH Đất ở nông thôn</t>
  </si>
  <si>
    <t>QH Đất ở thôn Bình Thái; Bình Trung; Bình Minh; Bình Hà; Bình Hưng</t>
  </si>
  <si>
    <t>Hương Bình</t>
  </si>
  <si>
    <t>Quyết định số 5549/QĐ-UBND ngày 14/10/2015 của UBND huyện Hương Khê về việc phê duyệt quy hoạch chi tiết xen dắm dân cư xã Hương Bình, huyện Hương Khê</t>
  </si>
  <si>
    <t>QH Đất ở thôn 2; thôn 6; thôn 10</t>
  </si>
  <si>
    <t>QH Đất ở thôn Hòa Nhượng; Phú Yên; Quang Lộc; Phú Hưng; Trường Sơn; Phú Bình; Phú Thành</t>
  </si>
  <si>
    <t>Quyết định số 6635/QĐ-UBND ngày 28/9/2017 của UBND huyện Hương Khê về việc phê duyệt quy hoạch chi tiết xen dắm dân cư xã Phú Gia, huyện Hương Khê</t>
  </si>
  <si>
    <t>QH Đất ở TDP 4; TDP 5</t>
  </si>
  <si>
    <t>QH Mở rộng UBND xã</t>
  </si>
  <si>
    <t xml:space="preserve"> Phú Gia</t>
  </si>
  <si>
    <t>QH Trung tâm phật giáo huyện</t>
  </si>
  <si>
    <t>XIV</t>
  </si>
  <si>
    <t>Đất làm nghĩa trang, nghĩa địa, nhà tang lễ, nhà hỏa táng</t>
  </si>
  <si>
    <t>XV</t>
  </si>
  <si>
    <t>QH Nhà văn hóa thôn Nhân Phố, thôn Hải Thịnh</t>
  </si>
  <si>
    <t>QH Mở rộng nhà văn hoá thôn Tân Phúc</t>
  </si>
  <si>
    <t>QH Nhà văn hóa thôn 3</t>
  </si>
  <si>
    <t>QH Mở rộng nhà văn hoá thôn 6</t>
  </si>
  <si>
    <t>QH Mở rộng nhà văn hóa thôn Bắc Trà</t>
  </si>
  <si>
    <t>QH Nhà văn hóa thôn Tân Trà</t>
  </si>
  <si>
    <t>QH Nhà văn hóa xóm 14</t>
  </si>
  <si>
    <t>QH Đất khu vui chơi giải trí</t>
  </si>
  <si>
    <t>Nghị Quyết số 30</t>
  </si>
  <si>
    <t>QH mở rộng trường Mầm Non xóm 9</t>
  </si>
  <si>
    <t>Mở rộng trường MN Gia Phố</t>
  </si>
  <si>
    <t>Nghị Quyết số 51</t>
  </si>
  <si>
    <t>QH cầu qua song xóm 7</t>
  </si>
  <si>
    <t>Đường Quốc Phòng xã Hòa Hải - Tuyến biên giới phía tây huyện Hương Khê</t>
  </si>
  <si>
    <t>Cải tạo, nâng cấp đường tỉnh ĐT,553 đoạn từ KM49+900-Km74+680</t>
  </si>
  <si>
    <t>Hương Trà, Hương Xuân, Hương Lâm</t>
  </si>
  <si>
    <t>Phương Điền</t>
  </si>
  <si>
    <t>Hương Vĩnh</t>
  </si>
  <si>
    <t>Đường trục thôn tại TDP 3</t>
  </si>
  <si>
    <t>Đường vào đập Khe Sắn</t>
  </si>
  <si>
    <t>Đường trục thôn tại thôn 3</t>
  </si>
  <si>
    <t>Đường Nội Đồng đi cầu trộ tại Nhân Phố</t>
  </si>
  <si>
    <t>Đường giao thông từ đường Hồ Chí Minh vào trung tâm các xã Phúc Đồng, Hà Linh, Phương Điền và Phương Mỹ huyện Hương Khê</t>
  </si>
  <si>
    <t>Đường giao thông huyện lộ 6 huyện Hương Khê</t>
  </si>
  <si>
    <t>Đường Hà Linh - Phúc Trạch (giai đoạn 4)</t>
  </si>
  <si>
    <t>Đầu tư xây dựng nhà trực/chốt vận hành điện lực</t>
  </si>
  <si>
    <t>Công trình xây dựng xuất tuyến 22kv, 35kv trạm biến áp 110kv Hương Khê</t>
  </si>
  <si>
    <t>Quy hoạch đất ở thôn 1</t>
  </si>
  <si>
    <t>Quy hoạch đất ở thôn Vĩnh ngọc, thôn ngọc mỹ, thôn vĩnh hương, thôn vĩnh hưng</t>
  </si>
  <si>
    <t>Quy hoạch đất ở Đồng Tuần thôn La Khê</t>
  </si>
  <si>
    <t>Quy hoạch đất ở thôn 8</t>
  </si>
  <si>
    <t>Quy hoạch đất ở nông thôn</t>
  </si>
  <si>
    <t>QH chi cục thi hành án tại TDP 17</t>
  </si>
  <si>
    <t>Xây dựng nghĩa trang, nghĩa địa huyện</t>
  </si>
  <si>
    <t>Quy hoạch bưu điện</t>
  </si>
  <si>
    <t>Xã Mai Phụ</t>
  </si>
  <si>
    <t>Đất xây dựng cơ sở giáo dục, đào tạo</t>
  </si>
  <si>
    <t xml:space="preserve"> Mở rộng trường tiểu học</t>
  </si>
  <si>
    <t>QĐ số 94/QĐ-UBND ngày 25/01/2016 của UBND  huyện</t>
  </si>
  <si>
    <t>Quy hoạch đài tưởng niệm</t>
  </si>
  <si>
    <t>MR đường giao thông qua xã Bình Lộc - Tân Lộc</t>
  </si>
  <si>
    <t>Xã Bình Lộc</t>
  </si>
  <si>
    <t>Quyết định số 455/QĐ-SNN ngày 09/6/2017 của sở Nông Nghiệp và Phát triển nông thôn Hà Tĩnh</t>
  </si>
  <si>
    <t>Đường giao thông kết hợp mương khu dân cư vùng Cơn Dừa</t>
  </si>
  <si>
    <t>Thôn Trung Lương, xã Ích Hậu</t>
  </si>
  <si>
    <t>Quyết định số 1163/QĐ-UB ngày 24/5/2017 của UBND huyện Lộc Hà</t>
  </si>
  <si>
    <t xml:space="preserve">Đường giao thông từ cửa bà Oanh đến Cồ Hàn
</t>
  </si>
  <si>
    <t xml:space="preserve"> Thôn Xuân Khánh, 
xã Thạch Bằng</t>
  </si>
  <si>
    <t>QĐ số 2587/QĐ-UBND ngày 31/12/2012 và QĐ số 2078/QĐ-UBND, ngày 30/7/2014 của UBND huyện Lộc Hà</t>
  </si>
  <si>
    <t>Thôn Phú Đông, xã Thạch Bằng</t>
  </si>
  <si>
    <t>Thôn Thống Nhất, 
xã An Lộc</t>
  </si>
  <si>
    <t>Quyết định số 1291/QĐ-UBND ngày 19/05/2016 của UBND huyện Lộc Hà</t>
  </si>
  <si>
    <t>Xã Hồng Lộc</t>
  </si>
  <si>
    <t>Quyết định số 3259/QĐ-UBND ngày 4/9/2015 của UBND huyện Lộc Hà</t>
  </si>
  <si>
    <t>Thôn Hồng Lạc,
xã Thạch Châu</t>
  </si>
  <si>
    <t>Quyết định số 44/QĐ-UBND ngày 29/12/2015 của UBND huyện Lộc Hà</t>
  </si>
  <si>
    <t>Thôn Thanh Tân, xã Thạch Châu</t>
  </si>
  <si>
    <t>Quyết định số 758/QĐ-UBND ngày 19/4/2016 của UBND huyện Lộc Hà</t>
  </si>
  <si>
    <t>Thôn Báo Ân, xã Thạch Mỹ</t>
  </si>
  <si>
    <t>Thôn Hữu Ninh, xã Thạch Mỹ</t>
  </si>
  <si>
    <t>QĐ số 2938/QĐ-UBND ngày 12/9/2017 của UBND  huyện</t>
  </si>
  <si>
    <t>Thôn Xuân Khánh, 
xã Thạch Bằng</t>
  </si>
  <si>
    <t>Quyết định số 3302/QĐ-UBND ngày 31/10/2016 của UBND huyện Lộc Hà</t>
  </si>
  <si>
    <t>Thôn Phú Xuân, xã Thạch Bằng</t>
  </si>
  <si>
    <t>VB số 648/UBND ngày 11/5/2017 về cho chủ trương lập QH</t>
  </si>
  <si>
    <t>Thôn Nam Sơn, xã Thịnh Lộc</t>
  </si>
  <si>
    <t>Thôn Hồng Thịnh,
xã Thịnh Lộc</t>
  </si>
  <si>
    <t>Thôn Hòa Bình, xã Thịnh Lộc</t>
  </si>
  <si>
    <t>Thôn Kim Tân, 
xã Tân Lộc</t>
  </si>
  <si>
    <t>Thôn Tân Thượng, Tân Trung, xã Tân Lộc</t>
  </si>
  <si>
    <t xml:space="preserve">Tổng A: </t>
  </si>
  <si>
    <t>Mở rộng khuôn viên trường tiểu học</t>
  </si>
  <si>
    <t xml:space="preserve">
Xã Thạch Bằng</t>
  </si>
  <si>
    <t>1</t>
  </si>
  <si>
    <t xml:space="preserve">Hệ thống đường giao thông nông thôn kết hợp kênh mương </t>
  </si>
  <si>
    <t>Nâng cấp, mở rộng tuyến đường giao thông liên xã Hồng Lộc – xã Phù Lưu, huyện Lộc Hà</t>
  </si>
  <si>
    <t>Đường kênh tiêu Lối Ma -Thiên Thịnh</t>
  </si>
  <si>
    <t xml:space="preserve">
xã Tân Lộc</t>
  </si>
  <si>
    <t>Đường giao thông kết hợp kênh Tân Lộc -Bình Lộc</t>
  </si>
  <si>
    <t xml:space="preserve">
Xã Tân Lộc</t>
  </si>
  <si>
    <t>Đường giao thông nội vùng khu TTHC huyện Lộc Hà</t>
  </si>
  <si>
    <t>Xã Thạch Bằng</t>
  </si>
  <si>
    <t>Xây dựng hạ tầng khu du lịch biển Lộc Hà (phần DT đất giao thông)</t>
  </si>
  <si>
    <t xml:space="preserve">
Xã Thịnh Lộc</t>
  </si>
  <si>
    <t>Kênh tiêu Con Mua - Cựa Miệu</t>
  </si>
  <si>
    <t xml:space="preserve">Quy hoạch khu chợ </t>
  </si>
  <si>
    <t>Thôn Sơn Phú
xã Mai Phụ</t>
  </si>
  <si>
    <t xml:space="preserve"> Thôn Yến Giang
xã Hồng Lộc</t>
  </si>
  <si>
    <t>Thôn Đông Thắng
xã Mai Phụ</t>
  </si>
  <si>
    <t>Thôn Đồng Sơn
xã Mai Phụ</t>
  </si>
  <si>
    <t>Thôn Yên Bình, xã Thạch Bằng</t>
  </si>
  <si>
    <t>Đấu giá QSD đất vùng Đồng Mý trong</t>
  </si>
  <si>
    <t>Thôn Đức Châu,
xã Thạch Châu</t>
  </si>
  <si>
    <t>Tổng B:</t>
  </si>
  <si>
    <t>Dự án đầu tư xây dựng một số tuyến đường khu vực phía Tây thành phố Hà Tĩnh</t>
  </si>
  <si>
    <t>Phường Trần Phú, phường Nguyễn Du</t>
  </si>
  <si>
    <t xml:space="preserve">Văn bản số 3766/UBND-XD
V/vlập hồ sơ đề xuất dự án đầu tư xây dựng một số tuyến đường khu vực phía Tây thành phố Hà Tĩnh
</t>
  </si>
  <si>
    <t>Quỹ đất thanh toán nhà  đầu tư thực hiện dự án đường Xuân Diệu từ đường vành đai khu đô thị Bắc đến đường Ngô Quyền</t>
  </si>
  <si>
    <t>Xã Thạch Trung, Phường Nguyễn Du</t>
  </si>
  <si>
    <t xml:space="preserve">Văn bản Số 3728/UBND-XD V/vđầu tư đường Xuân Diệu kéo dài theo hình thức PPP ngày 21 tháng 06 năm 2017 của UBND tỉnh Hà Tĩnh
</t>
  </si>
  <si>
    <t>Quỹ đất thanh toán nhà  đầu tư thực hiện dự án Dự án đầu tư xây dựng một số tuyến đường khu vực phía Tây thành phố Hà Tĩnh</t>
  </si>
  <si>
    <t>Hạng mục</t>
  </si>
  <si>
    <t>Sử dụng từ loại đất</t>
  </si>
  <si>
    <t>Địa điểm</t>
  </si>
  <si>
    <t>Mở rộng trạm y tế</t>
  </si>
  <si>
    <t>Thôn Khang, xã Thạch Liên</t>
  </si>
  <si>
    <t>Mở rộng trường Mầm Non</t>
  </si>
  <si>
    <t>Trường mầm non Tư thục thị trấn</t>
  </si>
  <si>
    <t>Tổ dân phố 7,TT Thạch Hà</t>
  </si>
  <si>
    <t>Mở rộng trường mầm non</t>
  </si>
  <si>
    <t>Thôn Tân Thanh, xã Thạch Xuân</t>
  </si>
  <si>
    <t>Sân Thể Thao</t>
  </si>
  <si>
    <t>Thôn Vĩnh Mới, xã Thạch Tiến</t>
  </si>
  <si>
    <t>Mở rộng, nâng cấp SVĐ xã</t>
  </si>
  <si>
    <t>Thôn Yên Nghĩa, xã Thạch Lưu</t>
  </si>
  <si>
    <t>Nâng cấp đường liên xã</t>
  </si>
  <si>
    <t>Thạch Lưu, Thạch Đài</t>
  </si>
  <si>
    <t>Nâng cấp, mở rộng đường liên xã 04 đoạn từ thị trấn Thạch Hà nối đường tránh Quốc lộ 1A</t>
  </si>
  <si>
    <t>Nạo vét hói Mụ Rí</t>
  </si>
  <si>
    <t>Hội Cát, thôn Đan Trung, Thạch Long</t>
  </si>
  <si>
    <t>Nâng cấp mở rộng đê Hữu Phủ đoạn từ cầu Thạch Đồng đến núi Nam giới</t>
  </si>
  <si>
    <t>Thạch Bàn, Thạch Đỉnh</t>
  </si>
  <si>
    <t>Thạch Lạc</t>
  </si>
  <si>
    <t>Thạch Vĩnh</t>
  </si>
  <si>
    <t>Bãi tập kết rác thải</t>
  </si>
  <si>
    <t>Thôn Tây Sơn, xã Bắc Sơn</t>
  </si>
  <si>
    <t>Văn bản số 2423/UBND-TNMT ngày 17/10/2017 của UBND huyện Thạch Hà về việc chủ trương thực hiện cấp quyền, đấu giá quyền sử dụng đất ở năm 2018</t>
  </si>
  <si>
    <t>Thôn Kim Sơn, xã Bắc Sơn</t>
  </si>
  <si>
    <t>Thôn Tây Sơn, xã Thạch Đỉnh</t>
  </si>
  <si>
    <t>Thôn Văn Sơn, xã Thạch Đỉnh</t>
  </si>
  <si>
    <t>Xóm Trung Hòa, xã Thạch Tân</t>
  </si>
  <si>
    <t>Thôn Toàn Thắng, Bắc Dinh, xã Thạch Trị</t>
  </si>
  <si>
    <t>Thôn Tân Đình, xã Thạch Vĩnh</t>
  </si>
  <si>
    <t>Đất ở nông thôn (từ các nhà văn hóa cũ không còn sử dụng)</t>
  </si>
  <si>
    <t>Thôn Trường Ngọc, xã Ngọc Sơn</t>
  </si>
  <si>
    <t>Ngọc Sơn</t>
  </si>
  <si>
    <t>Thôn Nam Sơn, thôn Ngọc Hà, xã Ngọc Sơn</t>
  </si>
  <si>
    <t>Thôn Thống Nhất, xã Phù Việt</t>
  </si>
  <si>
    <t>Đất ở nông thôn (xen dắm các thôn)</t>
  </si>
  <si>
    <t>Các thôn, xã Thạch Bàn</t>
  </si>
  <si>
    <t>Đất ở nông thôn (đấu giá các nhà văn hóa không còn sử dụng)</t>
  </si>
  <si>
    <t>Thôn Nam Linh, xã Thạch Điền</t>
  </si>
  <si>
    <t>Xen dắm đất ở</t>
  </si>
  <si>
    <t>Thôn Bắc Hải, xã Thạch Hải</t>
  </si>
  <si>
    <t>Thôn Liên Hải, xã Thạch Hải</t>
  </si>
  <si>
    <t>Thôn Liên Phố, xã Thạch Hội</t>
  </si>
  <si>
    <t>thôn Nam Giang, Thạch Long</t>
  </si>
  <si>
    <t>Các xóm, Thạch Lưu</t>
  </si>
  <si>
    <t>Đồng Mụ gát, thôn Lộc Yên, Thạch Lưu</t>
  </si>
  <si>
    <t>Thôn Bắc Tiến, xã Thạch Ngọc</t>
  </si>
  <si>
    <t>Vạn Đò, Dông Tiến, Tri Khê, Sơn Hà, xã Thạch Sơn</t>
  </si>
  <si>
    <t>Thôn Trung Phú, xã Thạch Thắng</t>
  </si>
  <si>
    <t>Thôn Cao Thắng, xã Thạch Thắng</t>
  </si>
  <si>
    <t>Thôn Nam Thắng, xã Thạch Thắng</t>
  </si>
  <si>
    <t>Thôn Yên Lạc, xã Thạch Thắng</t>
  </si>
  <si>
    <t>Thôn Hòa Bình, xã Thạch Thắng</t>
  </si>
  <si>
    <t>Xóm Phúc Lạc, xã Thạch Thanh</t>
  </si>
  <si>
    <t>Xóm Hòa Hợp, xã Thạch Thanh</t>
  </si>
  <si>
    <t>Xóm Thanh Mỹ, xã Thạch Thanh</t>
  </si>
  <si>
    <t>Xóm Thanh Châu, xã Thạch Thanh</t>
  </si>
  <si>
    <t>Thôn Phúc, xã Thạch Tiến</t>
  </si>
  <si>
    <t>Lồi Ao, thôn Trần Phú, xã Thạch Trị</t>
  </si>
  <si>
    <t>Ngọ Tứ, thôn Bắc Trị, xã Thạch Trị</t>
  </si>
  <si>
    <t xml:space="preserve"> Thôn Đại Tiến, xã Thạch Trị</t>
  </si>
  <si>
    <t>Thôn Vĩnh An, xã Thạch Vĩnh</t>
  </si>
  <si>
    <t>Thôn Phú Sơn, xã Tượng Sơn</t>
  </si>
  <si>
    <t>Thôn Kỳ Các, xã Thạch Lâm</t>
  </si>
  <si>
    <t>Thôn Tân Thanh, Quyết Tiến, Đồng Sơn, Lộc Nội, Đông Sơn, xã Thạch Xuân</t>
  </si>
  <si>
    <t>QH khu nhà ở đô thị ĐQT</t>
  </si>
  <si>
    <t>xã Thạch Tân</t>
  </si>
  <si>
    <t>Thôn Nam Văn, xã Thạch Văn</t>
  </si>
  <si>
    <t>Thôn Tân Văn, xã Thạch Văn</t>
  </si>
  <si>
    <t>Thôn Đông Văn, xã Thạch Văn</t>
  </si>
  <si>
    <t>Thôn Trung Văn, xã Thạch Văn</t>
  </si>
  <si>
    <t>Thông Khang, xã Thạch Liên</t>
  </si>
  <si>
    <t>Đất tôn giáo</t>
  </si>
  <si>
    <t>Chùa Phúc Linh</t>
  </si>
  <si>
    <t>Thôn Bàu Láng, xã Thạch Đài</t>
  </si>
  <si>
    <t>Mở rộng chùa Quỳnh Viên</t>
  </si>
  <si>
    <t>Núi Nam dưới thôn Tân Phong, xã Thạch Bàn</t>
  </si>
  <si>
    <t>Mở rộng khuôn viên chùa Phúc Linh</t>
  </si>
  <si>
    <t>Thôn Đan Khê</t>
  </si>
  <si>
    <t>Nhà văn hóa thôn</t>
  </si>
  <si>
    <t>Thôn Sơn Vĩnh, xã Thạch Bàn</t>
  </si>
  <si>
    <t>Thôn Thanh Long, xã Thạch Bàn</t>
  </si>
  <si>
    <t>Thôn Bắc Thai, xã Thạch Hội</t>
  </si>
  <si>
    <t>Thôn Quyết Tiến, xã Thạch Lạc</t>
  </si>
  <si>
    <t>Sân thể thao</t>
  </si>
  <si>
    <t>Thạch Tân</t>
  </si>
  <si>
    <t>Thôn Tân Hợp, Song Hải</t>
  </si>
  <si>
    <t>Đường vào chăn nuôi tập trung kết hợp đường giao thông nội đồng xã Thạch Liên</t>
  </si>
  <si>
    <t>Mở rộng Đường Cồn Cháy</t>
  </si>
  <si>
    <t>Mở rộng đường Tân Tiến đến Quý Hải</t>
  </si>
  <si>
    <t>Mở rộng đường Thôn Đình Hàn đi Thạch Kênh</t>
  </si>
  <si>
    <t>Đường vào khu chăn nuôi tập trung</t>
  </si>
  <si>
    <t>QH đường Thanh Niên nắn tuyến</t>
  </si>
  <si>
    <t>Trạm biến áp 110 kV</t>
  </si>
  <si>
    <t>Thôn Tân Thanh, Đồng Sơn, xã Thạch Xuân</t>
  </si>
  <si>
    <t>Mở rộng nâng cấp đê Hữu Phủ</t>
  </si>
  <si>
    <t>Thủy lợi nội đồng</t>
  </si>
  <si>
    <t>3 vung khe Trung Miệu, thôn Tân Phong, xã Thạch Bàn</t>
  </si>
  <si>
    <t>Cù Vải, xã Thạch Đài</t>
  </si>
  <si>
    <t>Đồng Dưng, thôn Tân Tiến, xã Thạch Hương</t>
  </si>
  <si>
    <t>Thôn Bắc Thượng, xã Thạch Đài</t>
  </si>
  <si>
    <t>Thôn Kỳ Phong, xã Thạch Đài</t>
  </si>
  <si>
    <t>Thôn Nam Thượng, xã Thạch Đài</t>
  </si>
  <si>
    <t>Thôn Liên Mỹ, xã Thạch Hội</t>
  </si>
  <si>
    <t>Thôn Liên Yên, xã Thạch Hội</t>
  </si>
  <si>
    <t>Thôn Minh Đình, xã Thạch Hương</t>
  </si>
  <si>
    <t>Thôn Nam Giang, xã Thạch Long</t>
  </si>
  <si>
    <t>Thôn Tân Tiến, xã Thạch Ngọc</t>
  </si>
  <si>
    <t>Thôn Trằm Đèn, thôn Tân Hợp, xã Thạch Sơn</t>
  </si>
  <si>
    <t>Thôn Tri Khê, xã Thạch Sơn</t>
  </si>
  <si>
    <t>Thôn Đồng Sơn, xã Thạch Xuân</t>
  </si>
  <si>
    <t>Thôn Đại Long, xã Thạch Ngọc</t>
  </si>
  <si>
    <t>Mở rộng khuôn viên trung tâm UBND xã</t>
  </si>
  <si>
    <t>Thôn Sơn Hà, xã Thạch Sơn</t>
  </si>
  <si>
    <t>Mở rộng khuôn viên nhà thờ giáo họ Tiến Thủy</t>
  </si>
  <si>
    <t>Thôn Sông Hải, xã Thạch Sơn</t>
  </si>
  <si>
    <t>Thôn Tri Lễ, xã Thạch Kênh</t>
  </si>
  <si>
    <t>XD Lò đốt rác Sơn Quang</t>
  </si>
  <si>
    <t>Dự án đầu tư Lò đốt rác thải sinh hoạt tại khu KT Cửa khẩu câu treo</t>
  </si>
  <si>
    <t>Kỳ Nam</t>
  </si>
  <si>
    <t>Kỳ Hà</t>
  </si>
  <si>
    <t>QH mở rộng SVĐ</t>
  </si>
  <si>
    <t>Đường ven biển đoạn qua Kỳ Ninh</t>
  </si>
  <si>
    <t>Kỳ Ninh</t>
  </si>
  <si>
    <t>Điểm trung chuyển rác tại Ba Đồng Kỳ Phương, Minh Huệ Kỳ Nam</t>
  </si>
  <si>
    <t>Kỳ lợi</t>
  </si>
  <si>
    <t>Điểm trung chuyển rác tại Kỳ Trinh</t>
  </si>
  <si>
    <t>Điểm trung chuyển  rác tại thôn Hải Phong, Hải Thanh Kỳ Trinh</t>
  </si>
  <si>
    <t>Điểm trung chuyển rác</t>
  </si>
  <si>
    <t>Kỳ phương</t>
  </si>
  <si>
    <t>QH xen dắm dân cư</t>
  </si>
  <si>
    <t>QH dân cư thôn Tam Hải 2</t>
  </si>
  <si>
    <t>Kỳ Hoa</t>
  </si>
  <si>
    <t>QH đất ở dân cư</t>
  </si>
  <si>
    <t>Kỳ Liên</t>
  </si>
  <si>
    <t xml:space="preserve">QH đất ở </t>
  </si>
  <si>
    <t>Kỳ Phương</t>
  </si>
  <si>
    <t>Quy hoạch đất ở dự phòng  TDP Tây Yên</t>
  </si>
  <si>
    <t>Kỳ Thịnh</t>
  </si>
  <si>
    <t>Quy hoạch đất ở dự phòng đối diện chợ Kỳ Thịnh (Nam Phong)</t>
  </si>
  <si>
    <t>Quy hoạch dân cư Kỳ Trinh</t>
  </si>
  <si>
    <t>Kỳ Trinh</t>
  </si>
  <si>
    <t>Quy hoạch dân cư tổ dân phố 1</t>
  </si>
  <si>
    <t>Sông Trí</t>
  </si>
  <si>
    <t>Quy hoạch dân cư tổ dân phố 2</t>
  </si>
  <si>
    <t>Kỳ Long</t>
  </si>
  <si>
    <t>Quy hoạch đất ở TDP
 Liên Minh</t>
  </si>
  <si>
    <t>Khu nhà ở hộ gia đình cho nhân viên Cty TNHH gang thép Hưng nghiệp Fomosa FHS</t>
  </si>
  <si>
    <t xml:space="preserve">Quy hoạch đất ở dự phòng  </t>
  </si>
  <si>
    <t>Quy hoạch đất ở Cánh Buồm</t>
  </si>
  <si>
    <t>Kỳ Hưng</t>
  </si>
  <si>
    <t>QH khu dân cư Mang Tang giai đoạn 2 thôn Minh Huệ</t>
  </si>
  <si>
    <t>Quy hoạch dân cư đường trục ngang Kỳ Ninh</t>
  </si>
  <si>
    <t>Mở rộng trường mầm non (Con Mối)</t>
  </si>
  <si>
    <t>QH sân vận động phường</t>
  </si>
  <si>
    <t>Kỳ Lợi</t>
  </si>
  <si>
    <t>Tiểu hợp phần xây dựng hạ tầng kỹ thuật tái định cư thôn Tân Phúc Thành</t>
  </si>
  <si>
    <t>Mở rộng hầm đèo ngang</t>
  </si>
  <si>
    <t>Đường nội vùng (từ ủy ban đi Tam Hải)</t>
  </si>
  <si>
    <t>MR đường  Hải Hà đi Tân
 Tiến (DA 106)</t>
  </si>
  <si>
    <t>Bến xe TX Kỳ Anh</t>
  </si>
  <si>
    <t>Đê ngăn mặn Eo bù đoạn từ cầu cũ thôn Tân Thắng đến thôn Tân Thành</t>
  </si>
  <si>
    <t>Hệ thống kênh tách nước phân lũ cho các xã phía Nam huyện Kỳ Anh (giai đoạn 2 và 3 từ cầu Tây Yên đến Hòa Lộc)</t>
  </si>
  <si>
    <t>Hệ thống thu gom xử lý nước thải KKT Vũng Áng (giai đoạn 1)</t>
  </si>
  <si>
    <t xml:space="preserve">Điểm trung chuyển rác </t>
  </si>
  <si>
    <t>Khu đền thờ Liệt sỹ và công viên cảnh quan trung tâm thị xã Kỳ Anh</t>
  </si>
  <si>
    <t>Mở rộng khuôn viên UBND phường Kỳ Long</t>
  </si>
  <si>
    <t>Trạm y tế</t>
  </si>
  <si>
    <t>Đường vào hầm đèo ngang</t>
  </si>
  <si>
    <t>Mở rộng các tuyến đương</t>
  </si>
  <si>
    <t>Đường công viên Hồ Mộc Hương đi khu sản xuất chăn nuôi  Mũi Động, phường Kỳ trinh dài 1,4km, rộng 10m</t>
  </si>
  <si>
    <t>Đường liên khu vực từ khu tổ dân phố Hưng Bình đi Châu Phố, phường Sông Trí (dài 5km, rộng 41m)</t>
  </si>
  <si>
    <t>Đường từ cụm CN-TTCN Lợi Châu đi cơ quan BHXH cũ nối công viên Nguyễn Trọng Bình (3km)</t>
  </si>
  <si>
    <t>Xây dựng tuyến đường từ công viên Nguyễn Trọng Bình đi chợ TX Kỳ Anh (2,5km)</t>
  </si>
  <si>
    <t>Củng cố nâng cấp hồ chứa nước Khe Bò xã Kỳ Nam</t>
  </si>
  <si>
    <t>Xây dựng Đường dây 500kV Vũng Áng-Quảng Trạch, đoạn đi qua địa bàn tỉnh Hà Tĩnh</t>
  </si>
  <si>
    <t>Kỳ Trinh, 
Kỳ Hưng, 
Kỳ Hoa</t>
  </si>
  <si>
    <t>Công trình sữa chữa cầu Hải Ninh và đường đấu nối DT.555 vào trục chính khu đô thị  Kỳ Ninh</t>
  </si>
  <si>
    <t>Kỳ Hải</t>
  </si>
  <si>
    <t>Đường liên xã Kỳ Đồng - Kỳ Trung</t>
  </si>
  <si>
    <t>Thôn Bắc Sơn -Kỳ Trung</t>
  </si>
  <si>
    <t>Văn bản 2441/TB-SGTVT ngày 30/8/2017 của Sở Giao thông vận Tải</t>
  </si>
  <si>
    <t>Xây dựng tuyến đường huyện lộ ĐH.137 đoạn từ Cồn Bụi Trộp đến đường tuần tra ven biển</t>
  </si>
  <si>
    <t>xã Kỳ Xuân</t>
  </si>
  <si>
    <t>Mở rộng đường giao thông trục xã</t>
  </si>
  <si>
    <t>Kỳ Văn</t>
  </si>
  <si>
    <t>các xã: Kỳ Tây, Kỳ Tân, Kỳ Khang,  Kỳ Văn</t>
  </si>
  <si>
    <t>Dự án chống quá tải lưới điện</t>
  </si>
  <si>
    <t>Đất bưu chính VT</t>
  </si>
  <si>
    <t>Bưu điện văn hoá xã
 (thay bưu điện cũ)</t>
  </si>
  <si>
    <t>Kỳ Sơn</t>
  </si>
  <si>
    <t xml:space="preserve">Đất ở nông thôn </t>
  </si>
  <si>
    <t>Thôn Thượng Hải - 
Kỳ Hải</t>
  </si>
  <si>
    <t>QH dân cư Đồng Đưng</t>
  </si>
  <si>
    <t>QH đất ở vùng Cửa Chùa</t>
  </si>
  <si>
    <t>QĐ số 1184/QĐ-UBND ngày 
27/4/2011 của UBND huyện</t>
  </si>
  <si>
    <t>QH đất ở vùng Đồng Bến Sơn Bắc</t>
  </si>
  <si>
    <t>QH Khu dân cư vùng Trạch Chè</t>
  </si>
  <si>
    <t>Thôn Quảng Ích -
 Kỳ Khang</t>
  </si>
  <si>
    <t>QĐ 1652/QĐ-UBND huyện ngày 23/3/2017</t>
  </si>
  <si>
    <t>QH đất ở nông thôn đồng Cây Cừa</t>
  </si>
  <si>
    <t>Quyết định số 2486/QĐ-UBND ngày 10/3/2013 của UBND huyện</t>
  </si>
  <si>
    <t>QH đất ở nông thôn Khe Cầu (2.5)</t>
  </si>
  <si>
    <t>Quyết định số 1365/QĐ-UBND ngày 28/12/2016 của UBND huyện</t>
  </si>
  <si>
    <t>Cửa Tuyền - Thôn Sơn Thịnh
 - Kỳ Tiến</t>
  </si>
  <si>
    <t>Đất TDTT</t>
  </si>
  <si>
    <t>Đất thể thao - Làng thanh niên lập nghiệp</t>
  </si>
  <si>
    <t>Thôn Đất Đỏ,
 xã Kỳ Trung</t>
  </si>
  <si>
    <t>Xây dựng Hạ tầng Chợ huyện</t>
  </si>
  <si>
    <t>Kỳ Đồng</t>
  </si>
  <si>
    <t>QH chợ Kỳ Xuân</t>
  </si>
  <si>
    <t>Thôn Xuân Thắng - 
Kỳ Xuân</t>
  </si>
  <si>
    <t>QĐ 871/QĐ-UBND huyện ngày 15/5/2012</t>
  </si>
  <si>
    <t>Mở rộng chợ Kỳ Giang</t>
  </si>
  <si>
    <t>Thôn Tân Giang
Kỳ Giang</t>
  </si>
  <si>
    <t>Nhà Văn hoá Thôn Lạc Thắng</t>
  </si>
  <si>
    <t>Nhà Văn hoá thôn Lạc Tiến</t>
  </si>
  <si>
    <t>Thôn Lạc Tiến
Kỳ Lạc</t>
  </si>
  <si>
    <t xml:space="preserve">QH mở rộng nhà văn hóa thôn </t>
  </si>
  <si>
    <t>Thôn Hưng phú, xã Kỳ Tiến</t>
  </si>
  <si>
    <t>Xây dựng NVH thôn Tân Khê</t>
  </si>
  <si>
    <t>Thôn Tân Khê
Kỳ Giang</t>
  </si>
  <si>
    <t>QĐ 706/QQĐ- UBND ngày 
24/3/2016 của UBND tỉnh</t>
  </si>
  <si>
    <t>Đất giáo duc ĐT</t>
  </si>
  <si>
    <t>QH mới Trường mầm non</t>
  </si>
  <si>
    <t>Mở rộng trường mầm non xã Kỳ Lạc</t>
  </si>
  <si>
    <t>QH trường mầm non Kỳ Khang</t>
  </si>
  <si>
    <t>Thôn Hoàng Dụ
Kỳ Khang</t>
  </si>
  <si>
    <t>Mở rộng khuôn viên trường Nầm non</t>
  </si>
  <si>
    <t>Thôn Mỹ Liên
Kỳ Văn</t>
  </si>
  <si>
    <t>Đất khu vui chơi giải trí</t>
  </si>
  <si>
    <t>Khu vui chơi, giải trí</t>
  </si>
  <si>
    <t>Thôn Hồng Xuân, xã Kỳ Tây</t>
  </si>
  <si>
    <t>Khu vui chơi giải trí thôn Phú Thượng</t>
  </si>
  <si>
    <t>Thôn Phú Thượng
Kỳ Phú</t>
  </si>
  <si>
    <t>Khu vui chơi giải trí thôn Phú Trung</t>
  </si>
  <si>
    <t>Thôn Phú Trung
Kỳ Phú</t>
  </si>
  <si>
    <t>Viện Kiểm Sát nhân dân</t>
  </si>
  <si>
    <t>Thôn Đồng Tiến, xã Kỳ Đồng</t>
  </si>
  <si>
    <t>Chi Cục Thi Hành Án</t>
  </si>
  <si>
    <t>Đất rác thải</t>
  </si>
  <si>
    <t>Thôn kim Nam Tiến, xã Kỳ Tiến</t>
  </si>
  <si>
    <t>Thôn Tân Giang, xã Kỳ Giang</t>
  </si>
  <si>
    <t>Quy hoạch đất ở vùng Cồn Đung</t>
  </si>
  <si>
    <t>Quyết định số 1360/QĐ-UBND ngày 01/4/2016 của UBND huyện Kỳ Anh</t>
  </si>
  <si>
    <t>Xã Kỳ Phú</t>
  </si>
  <si>
    <t>Khu dân cư Đồng Chùa</t>
  </si>
  <si>
    <t>Kỳ Phong</t>
  </si>
  <si>
    <t>QH dân cư vùng Hạ Phòng, 
Ổ Ga, Đồng Tưng</t>
  </si>
  <si>
    <t>Thôn Phương Giai, xã Kỳ Bắc</t>
  </si>
  <si>
    <t>QH dân cư đồng Cựa Sau Bờ Hồ</t>
  </si>
  <si>
    <t>Thôn Kim Sơn, xã Kỳ Bắc</t>
  </si>
  <si>
    <t xml:space="preserve">QH dân cư đồng Cựa Sau </t>
  </si>
  <si>
    <t>Thôn Lạc Tiến, xã Kỳ Bắc</t>
  </si>
  <si>
    <t>QHDC vùng Đồng Cao</t>
  </si>
  <si>
    <t>Thôn Kim Hà, xã Kỳ Lâm</t>
  </si>
  <si>
    <t>QH đất ở</t>
  </si>
  <si>
    <t>Đồng Cựa Tuyền, xã Kỳ Tiến</t>
  </si>
  <si>
    <t>Quyết định số 1999/QĐ-UBND ngày 15/10/2015 của UBND huyện Kỳ Anh</t>
  </si>
  <si>
    <t>Ngân hàng chính sách huyện</t>
  </si>
  <si>
    <t>Xã Kỳ Đồng</t>
  </si>
  <si>
    <t xml:space="preserve">Công văn  số 153 ngày UBND huyện trình HĐND tỉnh </t>
  </si>
  <si>
    <t>Trụ sở các hội xã hội</t>
  </si>
  <si>
    <t>Trung tâm bồi dưỡng chính trị</t>
  </si>
  <si>
    <t>Bảo hiểm xã hội huyện</t>
  </si>
  <si>
    <t>Trụ sở Trung tâm hành chính huyện</t>
  </si>
  <si>
    <t>QĐ 3077/UBND tỉnh ngày 31/10/2016</t>
  </si>
  <si>
    <t>Các trụ sở, cơ quan trong khu đô thị Kỳ Đồng (gồm nhiều công trình)</t>
  </si>
  <si>
    <t>Đường trục Chính Liên khu vực - Đường 70m (bổ sung Kỳ Phú)</t>
  </si>
  <si>
    <t>Quyết định số 676/QĐ-UBND ngày 18/3/2016 của UBND tỉnh</t>
  </si>
  <si>
    <t>Xã Kỳ Giang</t>
  </si>
  <si>
    <t>Đất giáo dục ĐT</t>
  </si>
  <si>
    <t>XD Trường THCS Kỳ Tây</t>
  </si>
  <si>
    <t>Xã Kỳ Tây</t>
  </si>
  <si>
    <t>QH sân vận động trung tâm tại vùng Giếng Chợ</t>
  </si>
  <si>
    <t>Thôn Hợp Tiến, Kỳ Bắc</t>
  </si>
  <si>
    <t>QH khu vui chơi giải trí, công viên cây xanh</t>
  </si>
  <si>
    <t>Thôn Hợp Tiến, xã Kỳ Bắc</t>
  </si>
  <si>
    <t>Mở rộng trạm Y tế</t>
  </si>
  <si>
    <t>Hưng Phú, xã Kỳ Tiến</t>
  </si>
  <si>
    <t>Hội quán thôn</t>
  </si>
  <si>
    <t>Thôn Đồng Văn, xã Kỳ Tân</t>
  </si>
  <si>
    <t xml:space="preserve">Quy hoạch dân cư vùng Cồn Chợ </t>
  </si>
  <si>
    <t>Thôn Tân Thọ, xã Kỳ Thọ</t>
  </si>
  <si>
    <t>Quyết định số 2710/QĐ-UBND ngày 23/5/2017 của UBND huyện Kỳ Anh</t>
  </si>
  <si>
    <t>Xây dựng kè kết hợp đường 2 bên bờ sông trí</t>
  </si>
  <si>
    <t xml:space="preserve">CV số 238/VPCP-QHQT ngày 14/3/2017 V/v đề xuất Dự án phát triển tổng hợp các đô thị động lực vốn WB </t>
  </si>
  <si>
    <t>PHỤ LỤC 1b: DANH MỤC CÁC CÔNG TRÌNH, DỰ ÁN CẦN THU HỒI ĐẤT (ĐÃ ĐƯỢC CHẤP THUẬN TẠI CÁC NGHỊ QUYẾT CỦA HĐND TỈNH NAY CHUYỂN SANG NĂM 2018) CỦA TỈNH HÀ TĨNH</t>
  </si>
  <si>
    <t xml:space="preserve">Quy hoạch Cụm công nghiệp Bắc Cẩm Xuyên
 </t>
  </si>
  <si>
    <t>Khu dân cư đô thi và thương mại - dịch vụ Cẩm Vịnh</t>
  </si>
  <si>
    <t>Thôn Đông Hạ, xã Cẩm Vịnh</t>
  </si>
  <si>
    <t>Quyết định số 3132/QĐ-UBND ngày 19/10/2012 của UBND tỉnh về việc phê duyệt Kế hoạch thực hiện Đề án Phát triển quỹ đất phục vụ phát triển kinh tế - xã hội huyện Cẩm Xuyên, giai đoạn 2012 - 2020</t>
  </si>
  <si>
    <t>Xã Cẩm Quang, Cẩm Yên, Cẩm Hòa</t>
  </si>
  <si>
    <t>Xã Cẩm Duệ, Cẩm Thạch</t>
  </si>
  <si>
    <t>Xã Cẩm Lộc, Cẩm Lĩnh</t>
  </si>
  <si>
    <t>Mở rộng Đường cứu hộ, cứu nạn và PCLB hồ Kẻ Gỗ</t>
  </si>
  <si>
    <t>Quy hoạch Nhà máy nước</t>
  </si>
  <si>
    <t>Nằm ngoài QH điều chỉnh</t>
  </si>
  <si>
    <t>Đê Lộc Hà</t>
  </si>
  <si>
    <t>Cẩm Thịnh, Cẩm Hà</t>
  </si>
  <si>
    <t>QĐ số 1178/QĐ-UBND ngày 6/4/2011 của UBND tỉnh</t>
  </si>
  <si>
    <t>Số 703/QĐ -UBND ngày 17/3/2017 của UBND tỉnh</t>
  </si>
  <si>
    <t xml:space="preserve"> Đất năng lượng</t>
  </si>
  <si>
    <t xml:space="preserve">Dự án xây dựng Nhà máy điện mặt trời </t>
  </si>
  <si>
    <t>Xã Cẩm Hòa</t>
  </si>
  <si>
    <t xml:space="preserve">QĐ số 3185/QĐ -UBND ngày 31/10/2017 của UBND tỉnh </t>
  </si>
  <si>
    <t xml:space="preserve">Quy hoạch chợ </t>
  </si>
  <si>
    <t>Thôn Đông Vinh, xã Cẩm Vịnh</t>
  </si>
  <si>
    <t xml:space="preserve">Quyết định số 5466/QĐ-UBND ngày 25/01/2016 của </t>
  </si>
  <si>
    <t>Thôn Vinh Thái, Đông Vinh, Bình Minh, Tân An, Nam Tiến, Bắc Tiến, Nam Lý, Trung Trạm, Bình Luật, xã Cẩm Bình</t>
  </si>
  <si>
    <t>Thôn 3, 5, 6, 7, xã Cẩm Huy</t>
  </si>
  <si>
    <t>QĐ số 3240/QĐ-UBND ngày 17/05/2016 của huyện; QĐ số 5752/QĐ-UBND ngày 16/9/2014 của huyện</t>
  </si>
  <si>
    <t>Thôn Lạc Thọ, Hoa Thám, Trần Phú, , Hưng Đạo, xã Cẩm Lạc</t>
  </si>
  <si>
    <t>QĐ số 4431/QĐ-UBND ngày 6/8/2012 của UBND huyện; QĐ số 6467/QĐ-UBND ngày 18/11/2013 của UNMD huyện</t>
  </si>
  <si>
    <t>Thôn Đinh Phùng, Quang Trung 2, Yên Lạc, xã Cẩm Lạc</t>
  </si>
  <si>
    <t>Thôn 1, thôn 3, thôn 6, xã Cẩm Lộc</t>
  </si>
  <si>
    <t>QĐ số 2080/QĐ-UBND ngày 01/04/2013 của UBND tỉnh; QĐ số 3693/QĐ-UBND huyện ngày 4/10/2017</t>
  </si>
  <si>
    <t>QĐ số 224QĐ-UBND ngày 22/1/2016 (NTM)</t>
  </si>
  <si>
    <t>Thôn 4, 5, xã Cẩm Sơn</t>
  </si>
  <si>
    <t>Thôn Yên Trung, xã Cẩm Thịnh</t>
  </si>
  <si>
    <t>QĐ số 3630/QĐ-UBND ngày 05/6/2012 của huyện</t>
  </si>
  <si>
    <t>Thôn Yên Thành, Tiến Hưng, xã Cẩm Nam</t>
  </si>
  <si>
    <t>Cụm công nghiệp Cẩm Nhượng</t>
  </si>
  <si>
    <t>Quy hoạch Trường tiểu học</t>
  </si>
  <si>
    <t>Thôn Tân Mỹ Cẩm Duệ</t>
  </si>
  <si>
    <t xml:space="preserve">Thôn Phương Trứ,  </t>
  </si>
  <si>
    <t>Xuân Hạ Cẩm Hà</t>
  </si>
  <si>
    <t>Thôn 3 Cẩm Huy</t>
  </si>
  <si>
    <t>Thôn Yên Thanh, xã Cẩm Nam</t>
  </si>
  <si>
    <t>Thôn 1 Cẩm Phúc</t>
  </si>
  <si>
    <t>Thôn 2 Cẩm Phúc</t>
  </si>
  <si>
    <t>Thôn 3 Cẩm Phúc</t>
  </si>
  <si>
    <t>Thôn 6 Cẩm Quang</t>
  </si>
  <si>
    <t xml:space="preserve">Thôn Cẩm Đồng, xã Cẩm Thạch </t>
  </si>
  <si>
    <t xml:space="preserve">Thôn Na Trung, xã Cẩm Thạch </t>
  </si>
  <si>
    <t>Thôn Xuân Lâu , xã Cẩm Thạch</t>
  </si>
  <si>
    <t xml:space="preserve">Thôn Đại Tăng, xã Cẩm Thạch </t>
  </si>
  <si>
    <t xml:space="preserve">Thôn Mỹ Thành, xã Cẩm Thạch </t>
  </si>
  <si>
    <t xml:space="preserve">Thôn Đông Nam, xã Cẩm Thành </t>
  </si>
  <si>
    <t>Thôn Trường Xuân, xã Cẩm Thịnh</t>
  </si>
  <si>
    <t>Thôn Tam Đồng, Đồng Hạ, Đông Vịnh, xã Cẩm Vịnh</t>
  </si>
  <si>
    <t>Quy hoạch Bảo hiểm Xã hội</t>
  </si>
  <si>
    <t>Thôn Nam Hữu Quyền, xã
Cẩm Huy</t>
  </si>
  <si>
    <t>Quy hoạch trụ sở UB xã</t>
  </si>
  <si>
    <t>ThônTrung Tiến, xã Cẩm Hà</t>
  </si>
  <si>
    <t>Quy hoạch hội trường TT văn hóa thôn</t>
  </si>
  <si>
    <t>Quy hoạch TT văn hóa thôn</t>
  </si>
  <si>
    <t>QĐ số 2101/QĐ-UBND ngày 27/7/2017 của UBND tỉnh về việc phê duyệt báo cáo kinh tế KT</t>
  </si>
  <si>
    <t>Dự án “Phát triển tổng hợp các đô thị động lực”</t>
  </si>
  <si>
    <t>xã Kỳ Châu</t>
  </si>
  <si>
    <t>Quyết định số 938/QĐ-UBND 10/4/2017 UBND tỉnh Hà Tĩnh</t>
  </si>
  <si>
    <t>Thôn Tân Phong - 
Kỳ Giang</t>
  </si>
  <si>
    <t>Thôn Sơn Bắc 
- Kỳ Thọ</t>
  </si>
  <si>
    <t>Thôn Nam Xuân -
 Kỳ Tây</t>
  </si>
  <si>
    <t>Thôn Trung Xuân 
- Kỳ Tây</t>
  </si>
  <si>
    <t>Thôn Lạc Thắng - 
Kỳ Lạc</t>
  </si>
  <si>
    <t>Thôn Phúc Môn, 
xã Kỳ Thượng</t>
  </si>
  <si>
    <t>Thôn Lạc Vinh,
 xã Kỳ Lạc</t>
  </si>
  <si>
    <t>Đất cơ sở giáo dục đào tạo</t>
  </si>
  <si>
    <t>Đất thể dục thể thao</t>
  </si>
  <si>
    <t>Đất bải thải, xử lý rác thải</t>
  </si>
  <si>
    <t>Quy hoạch nhà văn hóa phường</t>
  </si>
  <si>
    <t>Đất bãi thải xử lý rác thải</t>
  </si>
  <si>
    <t xml:space="preserve">Quy hoạch đất ở dự phòng </t>
  </si>
  <si>
    <t>QH đất ở Rộc Phụ</t>
  </si>
  <si>
    <t>QH đất ở vùng Tân Hà</t>
  </si>
  <si>
    <t>Quy hoạch đất ở (Khu tái định cư)</t>
  </si>
  <si>
    <t>Quy hoạch ở Hải Hà</t>
  </si>
  <si>
    <t>Qh đất ở Tam Hải 1</t>
  </si>
  <si>
    <t>Quy hoạch đất ở Hồi xã</t>
  </si>
  <si>
    <t>Quy hoạch Chợ Kỳ Trinh</t>
  </si>
  <si>
    <t>QH nhà văn hóa thôn Quyền Hành</t>
  </si>
  <si>
    <t>Khái toán kinh phí BTGPMB (tỷ đồng)</t>
  </si>
  <si>
    <t>Đất trụ sở cơ quan, công trình sự nghiệp khác</t>
  </si>
  <si>
    <t>Khu dân cư phía đông nam Ngã Tư Trổ</t>
  </si>
  <si>
    <t>Quyết định số 2671/QĐ-UBND ngày 13/9/2012 của UBND tỉnh về việc phê duyệt Kế hoạch thực hiện Đề án Phát triển quỹ đất phục vụ phát triển kinh tế - xã hội huyện Đức Thọ, giai đoạn 2012 - 2020</t>
  </si>
  <si>
    <t>Quy hoạch ở Phật mây dưới thôn Ninh thái</t>
  </si>
  <si>
    <t>QH nhà Văn Hóa Tân mỹ</t>
  </si>
  <si>
    <t>QH nhà Văn Hóa Tân Tiến</t>
  </si>
  <si>
    <t>QH đất ở thôn Văn Khang</t>
  </si>
  <si>
    <t>Quy hoạch mở rộng UBND xã</t>
  </si>
  <si>
    <t>Đất vật liệu xây dựng</t>
  </si>
  <si>
    <t>QH dân ở Đội Vườn</t>
  </si>
  <si>
    <t>QH đất ở xen dắm</t>
  </si>
  <si>
    <t>DA Ngàn Trươi - Cẩm Trang</t>
  </si>
  <si>
    <t>Nhà văn hóa thôn Bình Tiến A</t>
  </si>
  <si>
    <t>Nhà văn hóa thôn Bình Tiến B</t>
  </si>
  <si>
    <t>Nhà văn hóa thôn Bình Hà</t>
  </si>
  <si>
    <t>Nhà văn hóa thôn Bình Tân</t>
  </si>
  <si>
    <t>Nhà văn hóa thôn Bình Định</t>
  </si>
  <si>
    <t>Các lô đất thuộc qui hoạch khu công nghiệp Gia Lách</t>
  </si>
  <si>
    <t>QĐ số 3282/QĐ-UBND ngày 17/12/2007 của UBND tỉnh phê duyệt qui hoạch</t>
  </si>
  <si>
    <t>Tiểu dự án thành phần khắc phục, sữa chữa đường vào trung tâm các xã Sơn Lộc, Mỹ Lộc huyện Can Lộc</t>
  </si>
  <si>
    <t>xã Sơn Lộc, Mỹ Lộc</t>
  </si>
  <si>
    <t>QĐ 849/QĐ-UBND ngày 30/3/2017 V/v Phê duyệt chủ trương đầu tư của UBND tỉnh</t>
  </si>
  <si>
    <t>Đất Năng Lượng</t>
  </si>
  <si>
    <t>Chống quá tải và giảm tổn thất điện năng</t>
  </si>
  <si>
    <t>QH đất ở Dăm Lẽ</t>
  </si>
  <si>
    <t>QH đất ở Bãi Cát thôn Sơn Thành</t>
  </si>
  <si>
    <t xml:space="preserve">QH đất ở Đồng Biền, Đồng Vịnh </t>
  </si>
  <si>
    <t>QH đất ở Đồng Cồn</t>
  </si>
  <si>
    <t>QH đất ở Thịnh Cường</t>
  </si>
  <si>
    <t>QH đất ở Đông Vịnh</t>
  </si>
  <si>
    <t>QH đất ở Lanh Cù</t>
  </si>
  <si>
    <t>Đường giao thông Thuận Tiến (mới 2 tuyến)</t>
  </si>
  <si>
    <t>Đập nước Bàu Tiên( Hồ biến đổi khí hậu)</t>
  </si>
  <si>
    <t>Kè khe Bình Lạng</t>
  </si>
  <si>
    <t>Phường Bắc Hồng</t>
  </si>
  <si>
    <t>tổ dp thuận tiến P. Đức Thuận</t>
  </si>
  <si>
    <t>Tổ dp đồng thuận, P. Đức Thuận</t>
  </si>
  <si>
    <t>Mở rộng đường từ ông Sơn đến ông Túy</t>
  </si>
  <si>
    <t xml:space="preserve">Sân thể dục thể thao </t>
  </si>
  <si>
    <t>Hạ tầng giao thông khu nuôi trồng thủy sản mặn, lợ</t>
  </si>
  <si>
    <t>Xã Hộ Độ</t>
  </si>
  <si>
    <t>Quyết định số 4005/QĐ-UBND ngày 15/10/2015 của UBND tỉnh Hà Tĩnh</t>
  </si>
  <si>
    <t>Đường giao thông Jika</t>
  </si>
  <si>
    <t>MR đường giao thông Hồng Lộc - Thịnh Lộc</t>
  </si>
  <si>
    <t>Xã Hồng Lộc, Thịnh Lộc</t>
  </si>
  <si>
    <t>MR đường giao thông vào khu trang trại kết hợp cứu hộ đập Khe Quả xã Thịnh Lộc</t>
  </si>
  <si>
    <t xml:space="preserve"> Xã Thịnh Lộc</t>
  </si>
  <si>
    <t>QĐ số: 3298/QĐ-UBND ngày 21/8/2015 của UBND tỉnh Hà Tĩnh</t>
  </si>
  <si>
    <t>MR đường giao thông nông thôn kết hợp vào khu chăn nuôi các xã Thịnh Lộc, Phù Lưu</t>
  </si>
  <si>
    <t>Xã Thịnh Lộc, xã Phù Lưu</t>
  </si>
  <si>
    <t>QĐ số: 3117/QĐ-UBND ngày 11/8/2015 của UBND tỉnh Hà Tĩnh</t>
  </si>
  <si>
    <t>Hạ tầng đấu giá huyện Lộc Hà (phần diện tích đất giao thông)</t>
  </si>
  <si>
    <t xml:space="preserve"> Xã Thạch Bằng</t>
  </si>
  <si>
    <t>Mở rộng đường vào chùa Triều Sơn</t>
  </si>
  <si>
    <t xml:space="preserve"> Xã Mai Phụ</t>
  </si>
  <si>
    <t>Đường giao thông kết hợp đê sông huyện Lộc Hà</t>
  </si>
  <si>
    <t xml:space="preserve"> Xã Thạch Kim, Mai Phụ, Hộ Độ</t>
  </si>
  <si>
    <t xml:space="preserve"> Dự án ADB hoàn thiện hệ thống hạ tầng Miền trung</t>
  </si>
  <si>
    <t xml:space="preserve">Đường từ cửa nhà thờ họ Nguyễn Duy vào mường cầu chợ mới
</t>
  </si>
  <si>
    <t>Đất ở nông thôn vùng Phát Lát (đấu giá )</t>
  </si>
  <si>
    <t>Đất ở nông thôn ruộng Cố Xoan</t>
  </si>
  <si>
    <t>Đất ở nông thôn vùng Hạ Đường</t>
  </si>
  <si>
    <t>Đất ở nông thôn vùng Cơn Dừa</t>
  </si>
  <si>
    <t>Đất ở nông thôn đồng Trộp</t>
  </si>
  <si>
    <t>Đất ở nông thôn đồng Mý, dặm dân, đấu giá</t>
  </si>
  <si>
    <t>Đất ở nông thôn vùng đồng Lúa, đường 22/12</t>
  </si>
  <si>
    <t>Đất ở nông thôn vùng đồng Cửa Tây</t>
  </si>
  <si>
    <t>Đất ở nông thôn phía Tây đường lên Thạch Châu</t>
  </si>
  <si>
    <t xml:space="preserve"> Đất ở nông thôn vùng phía Tây đường 70 tuyến 3-6 (đấu giá)</t>
  </si>
  <si>
    <t>Đất ở nông thôn (quy hoạch, đấu giá)</t>
  </si>
  <si>
    <t>Hạ tầng đấu giá huyện Lộc Hà (phần diện tích đất ở)</t>
  </si>
  <si>
    <t>Đất ở nông thôn vùng Sâm và trước Nghĩa trang huyện</t>
  </si>
  <si>
    <t>Đất ở nông thôn vùng Trạm Xá (đấu giá)</t>
  </si>
  <si>
    <t>Đất ở nông thôn vùng Sâm (đấu giá)</t>
  </si>
  <si>
    <t>Mở rộng khuôn viên UB xã</t>
  </si>
  <si>
    <t>Xã Thịnh Lộc, xã Thạch Bằng</t>
  </si>
  <si>
    <t>Đất ở nông thôn vùng đồng Cựa, nhà văn hóa</t>
  </si>
  <si>
    <t>Đất ở nông thôn vùng cựa ông Thiệu</t>
  </si>
  <si>
    <t>Đất ở nông thôn và đấu giá quyền sử dụng đất vùng Tỉnh lộ 9</t>
  </si>
  <si>
    <t>Đất ở nông thôn từ vườn ô Phúc đến cống đồng Ngóc</t>
  </si>
  <si>
    <t>Đất ở nông thôn vùng Hạ Lụy trên</t>
  </si>
  <si>
    <t>Đất ở nông thôn ở dọc đường 22/12 (đấu giá)</t>
  </si>
  <si>
    <t>Tiểu dự án thành phần khắc phục, sữa chữa, nâng cấp tuyến đê Đồng Môn từ cầu sông Cụt đến Cầu Phủ</t>
  </si>
  <si>
    <t>Phường Đại Nài, phường Văn Yên</t>
  </si>
  <si>
    <t>Quyết định số 849/QĐ-UBND ngày 30/3/2017 của UBND tỉnh phê duyệt báo cáo khả thi tiểu dự án thuộc Hà Tĩnh</t>
  </si>
  <si>
    <t>Khu đất ở nông thôn</t>
  </si>
  <si>
    <t>Thôn Trung Thượng, Đông Văn xã Kỳ Tân</t>
  </si>
  <si>
    <t>Quyết định số 2344/QĐ-UBND ngày 7/12/2015 của UBND huyện</t>
  </si>
  <si>
    <t>QĐ 4256 UBND ngày 5/11/2015 của UBND tỉnh</t>
  </si>
  <si>
    <t xml:space="preserve">CV số1430/CV- UBND thị xã Kỳ Anh, ngày 26/10/2017 </t>
  </si>
  <si>
    <t>Trường tiểu học HBE</t>
  </si>
  <si>
    <t>QH khu thể thao xã</t>
  </si>
  <si>
    <t>QH đường kết nối đô thị từ Kỳ Trinh đi Kỳ Châu</t>
  </si>
  <si>
    <t>XD cảng âu tránh bảo</t>
  </si>
  <si>
    <t xml:space="preserve">CV số 1509/CV- UBND thị xã Kỳ Anh, ngày 11/11/2015 </t>
  </si>
  <si>
    <t>Nhà máy xử  lý rác thải sinh hoạt trên địa bàn thị xã Kỳ Anh</t>
  </si>
  <si>
    <t>Văn bản số 1477/UBND-TNMT, ngày 01/11/2017</t>
  </si>
  <si>
    <t xml:space="preserve">QH xen dắm dân cư </t>
  </si>
  <si>
    <t>QH 1 trạm điện</t>
  </si>
  <si>
    <t>Các xã, phường: Kỳ Thịnh, Kỳ Trinh, Kỳ Long, Kỳ Liên, Kỳ Nam, Sông Trí</t>
  </si>
  <si>
    <t>Sửa chữa và nâng cao an toàn đập Cha Chạm</t>
  </si>
  <si>
    <t>Quyết định số 4638/QĐ-BNN-HTQT ngày 09/11/2015 của Bộ Nông nghiệp và PTNT phê duyệt Báo cáo nghiên cứu khả thi dự án “Sửa chữa và nâng cao an toàn đập” do Ngân hàng Thế giới (WB) tài trợ</t>
  </si>
  <si>
    <t>Sửa chữa và nâng cao an toàn đập Khe Tráng</t>
  </si>
  <si>
    <t>QH Đất ở Vùng Cửa Chửa</t>
  </si>
  <si>
    <t>XVI</t>
  </si>
  <si>
    <t>Cải tạo, nâng cấp đường tỉnh ĐT,553 đoạn từ KM49+900-Km74+680 (Đường vào đồn biên phòng Bản Giàng 575)</t>
  </si>
  <si>
    <t>Hương Đô</t>
  </si>
  <si>
    <t>(3)=(4)+...(7)</t>
  </si>
  <si>
    <t>Đất cơ sở sản xuất kinh doanh</t>
  </si>
  <si>
    <t>Cẩm Quan</t>
  </si>
  <si>
    <t>Cẩm Quag</t>
  </si>
  <si>
    <t>Thôn Tiến Sầm, Nhân Hòa, Hoàng Hoa, Liên Phượng,Yên Hà, Trọt nước Trần Phú, TT Thiên Cầm</t>
  </si>
  <si>
    <t>Thôn Trần Phú Cẩm Duệ</t>
  </si>
  <si>
    <t>Cầu chợ Vực tại Km19+307 đường ĐT.551</t>
  </si>
  <si>
    <t>Cẩm Duệ</t>
  </si>
  <si>
    <t>Nâng cấp Quốc lộ 8C từ TTCX đi TT T Cầm</t>
  </si>
  <si>
    <t>VB 318</t>
  </si>
  <si>
    <t>Thôn Đông Châu, xã Cẩm Bình</t>
  </si>
  <si>
    <t xml:space="preserve">Tiểu dự án thành phần Khôi phục đường tỉnh ĐT.552 đoạn từ cầu chợ Bộng đến Thị trấn Vũ Quang </t>
  </si>
  <si>
    <t>Xã Đức Bồng, thị trấn Vũ Quang</t>
  </si>
  <si>
    <t>Quyết định số 849/QĐ-UBND ngày 30/3/2017 của UBND tỉnh Hà Tĩnh</t>
  </si>
  <si>
    <t>Hồ Đập Bượm</t>
  </si>
  <si>
    <t>Xã Hương Thọ, huyện Vũ Quang</t>
  </si>
  <si>
    <t xml:space="preserve">Quyết định số 4638/QĐ-BNN-HTQT ngày 09/11/2015 của Bộ Nông nghiệp và PTNT </t>
  </si>
  <si>
    <t>QH, MR đường Ninh Tiến</t>
  </si>
  <si>
    <t>Sơn Ninh, Sơn Hòa, Sơn An, Sơn Tiến</t>
  </si>
  <si>
    <t>QĐ số 3273/QĐ-UBND ngày 03/11/2017 của UBND tỉnh Hà Tĩnh</t>
  </si>
  <si>
    <t>QH, MR đường Lễ - An - Tiến</t>
  </si>
  <si>
    <t>Sơn An, Sơn Lễ, Sơn Tiến</t>
  </si>
  <si>
    <t>QH,MR đường Sơn Long - Chợ Bộng</t>
  </si>
  <si>
    <t>Mở rộng đường GTNT thôn 2, 3</t>
  </si>
  <si>
    <t>Bãi đổ đất thừa khu vực cửa khẩu Cầu Treo</t>
  </si>
  <si>
    <t>VB số 2369/UBND-TM ngày 25/7/2012 của UBND tỉnh Hà Tĩnh V/v đổ đất thừa của các dự án xây dựng tại khu vực cửa khẩu quốc tế Cầu Treo</t>
  </si>
  <si>
    <t>Đất ở mới (Đồng Vại)</t>
  </si>
  <si>
    <t>Sơn Kim 1, Sơn Tây</t>
  </si>
  <si>
    <t>Sơn Hồng, Sơn Lĩnh, Sơn Tây</t>
  </si>
  <si>
    <t>Đất ở mới (thôn Nam Đoài)</t>
  </si>
  <si>
    <t>Đất ở mới (thôn Bình Hòa)</t>
  </si>
  <si>
    <t>Mở rộng nghĩa trang thôn Lâm Giang</t>
  </si>
  <si>
    <t>Quy hoạch khu dân cư nông thôn mới thôn Bắc Sơn</t>
  </si>
  <si>
    <t>NQ30 
(Đã thực hiện 2ha, chuyển 2018: 2,6ha)</t>
  </si>
  <si>
    <t>NQ30 
(bỏ 11ha ra khỏi KH, đưa vào KH 2018: 12ha)</t>
  </si>
  <si>
    <t>NQ30 
(Đã thực hiện 3,9 ha, chuyển 2018: 0,1ha)</t>
  </si>
  <si>
    <t>Nâng cấp tuyến đường liên xã An - Viên - Mỹ - Thành</t>
  </si>
  <si>
    <t>Xã Xuân Viên, Xuân Mỹ, Xuân Thành, TT Xuân An</t>
  </si>
  <si>
    <t>Nâng cấp tuyến đường giao thông liên xã Viên - Lĩnh</t>
  </si>
  <si>
    <t>Xã Xuân Viên, Xuân Lĩnh</t>
  </si>
  <si>
    <t>NQ30 
(bỏ 1,67ha ra khỏi KH, đưa vào KH 2018: 0,33ha)</t>
  </si>
  <si>
    <t>QĐ số 7918/QĐ-UBND huyện ngày 14/6/2017; QĐ số 2021/QĐ-UBND ngày 13/4/2016 của UBND huyện</t>
  </si>
  <si>
    <t>QĐ số 509/QĐ-UBND ngày 4/3/2011của UBND huyện; QĐ số 3549/QĐ-UBND ngày 3/5/2013 của UBND huyện; QĐ số 2273/QĐ-UBND ngày 4/4/2014 của UBND huyện</t>
  </si>
  <si>
    <t>QĐ số 6272/QĐ-UBND ngày 7/11/2013 của huyện</t>
  </si>
  <si>
    <t>QĐ số 223/QĐ-UBND ngày 13/01/2017 cuarUBND huyện</t>
  </si>
  <si>
    <t>QĐ số 6273/QĐ-UBND ngày 7/11/2013 của UBND huyện; QĐ số 2070/QĐ-UBND ngày 30/5/2017 của UBND huyện</t>
  </si>
  <si>
    <t>tiểu dự án thành phần khắc phục, sửa chữa đường vào trung tâm các xã Sơn Lộc, Mỹ Lộc, Thạch Đài</t>
  </si>
  <si>
    <t xml:space="preserve">Tiểu dự án thành phần khắc phục, sửa chữa, nâng cấp tuyến đê Hữu Nghèn </t>
  </si>
  <si>
    <t>Thạch Kênh, Thạch Sơn</t>
  </si>
  <si>
    <t>Nâng cấp hố đá đen</t>
  </si>
  <si>
    <t xml:space="preserve">QH đất ở 2 dãy dọc đường tỉnh lộ 3 (phía tây) </t>
  </si>
  <si>
    <t xml:space="preserve">Sân thể thao </t>
  </si>
  <si>
    <t xml:space="preserve">Đường vào khu dân cư </t>
  </si>
  <si>
    <t xml:space="preserve">Đường Giao Thông Thạch Long, Phù Việt </t>
  </si>
  <si>
    <t xml:space="preserve">Hệ thống thủy lợi Ngàn Trươi -Cẩm Trang </t>
  </si>
  <si>
    <t>Thôn Liên Thành, Tân Hải, Tân Dinh, Chùa, Hải Nam xã Cẩm Nhượng</t>
  </si>
  <si>
    <t>Thạch Thanh,
Thị trấn</t>
  </si>
  <si>
    <t>Thôn Trung Tâm, xã
Ngọc Sơn</t>
  </si>
  <si>
    <t>Thôn Tân Lộc
Thạch Điền</t>
  </si>
  <si>
    <t>Thôn Thanh Sơn
Thạch Lạc</t>
  </si>
  <si>
    <t>Thôn Hòa Lạc
Thạch Lạc</t>
  </si>
  <si>
    <t>Thôn Bắc Lạc, 
xã Thạch Lạc</t>
  </si>
  <si>
    <t xml:space="preserve">
Thạch Liên</t>
  </si>
  <si>
    <t>Thôn Tây Sơn, 
xã Bắc Sơn</t>
  </si>
  <si>
    <t xml:space="preserve">Thôn Hòa Mỹ
Tượng Sơn </t>
  </si>
  <si>
    <t xml:space="preserve">Thôn Phú Sơn
Tượng Sơn </t>
  </si>
  <si>
    <t xml:space="preserve">Công văn số 5628/UBND-CL1 ngày 06/9/2018
Công văn số 2088 BQL-KTDA ngày 18/10/2016 của Sở Xây dựng
</t>
  </si>
  <si>
    <t xml:space="preserve">
Thạch Bàn</t>
  </si>
  <si>
    <t>Thôn Đan Trung
Thạch Long</t>
  </si>
  <si>
    <t xml:space="preserve">
Thạch Long</t>
  </si>
  <si>
    <t>Thôn Chi Lưu
Thạch Kênh</t>
  </si>
  <si>
    <t>Thôn Trung Lạc
Thạch Lạc</t>
  </si>
  <si>
    <t>Xóm 18
Thạch Tân</t>
  </si>
  <si>
    <t>Thôn Nam Sơn
Ngọc Sơn</t>
  </si>
  <si>
    <t xml:space="preserve">
Thạch Ngọc</t>
  </si>
  <si>
    <t xml:space="preserve">
Thạch Sơn</t>
  </si>
  <si>
    <t xml:space="preserve">
Thạch Xuân</t>
  </si>
  <si>
    <t xml:space="preserve">
TT Thạch Hà</t>
  </si>
  <si>
    <t>Thạch Bàn
Thạch Đỉnh</t>
  </si>
  <si>
    <t>Đồng Sơn-Tân Thanh
Thạch Xuân</t>
  </si>
  <si>
    <t>Đan Trung
Thạch Long</t>
  </si>
  <si>
    <t>Rai Rai
Thạch Ngọc</t>
  </si>
  <si>
    <t>Thô Việt Yên
Nam Hương</t>
  </si>
  <si>
    <t>Thôn Hòa Bình
Nam Hương</t>
  </si>
  <si>
    <t>Thôn Tây Hương
Nam Hương</t>
  </si>
  <si>
    <t>Thôn Thống Nhất
Nam Hương</t>
  </si>
  <si>
    <t>Thôn Yên Thượng
Nam Hương</t>
  </si>
  <si>
    <t>Thôn Ngọc Hà, 
thôn Khe Giao II
 và thôn Trung Tâm
Ngọc Sơn</t>
  </si>
  <si>
    <t xml:space="preserve">Nhà văn hóa Liên Hương cũ
Thạch Đài </t>
  </si>
  <si>
    <t xml:space="preserve">Đội Cầu, thôn Liên Hương
Thạch Đài </t>
  </si>
  <si>
    <t>Đồng Mua đường 17
Thạch Điền</t>
  </si>
  <si>
    <t>Thôn Trung Long
Thạch Điền</t>
  </si>
  <si>
    <t>Thôn Tùng Lâm
Thạch Điền</t>
  </si>
  <si>
    <t>Hồi ô. Hoan
Thạch Đỉnh</t>
  </si>
  <si>
    <t>Vùng Đội Kẹ, thôn Liên Phố
Thạch Hội</t>
  </si>
  <si>
    <t>Hồi ô. Tuệ, tThôn Liên Đồng
Thạch Khê</t>
  </si>
  <si>
    <t>anh Mậu Huấn, thôn Tân Hương
Thạch Khê</t>
  </si>
  <si>
    <t>Trường THPT, thôn Tây Hồ
Thạch Khê</t>
  </si>
  <si>
    <t>Đồng mương Khai
Thạch Lạc</t>
  </si>
  <si>
    <t>Đồng Vụng, thôn Lộc Ân
Thạch Lưu</t>
  </si>
  <si>
    <t>Thôn Yên Nghĩa
Thạch Lưu</t>
  </si>
  <si>
    <t>Thôn Đông Châu
Thạch Ngọc</t>
  </si>
  <si>
    <t>Thôn Ngọc Sơn
Thạch Ngọc</t>
  </si>
  <si>
    <t>Thôn Đình Hàn
Thạch Sơn</t>
  </si>
  <si>
    <t>Thôn Sơn Hà
Thạch Sơn</t>
  </si>
  <si>
    <t>Vùng Kè Vẹt
Thạch Tiến</t>
  </si>
  <si>
    <t>Thôn Hương Xá
Thạch Vĩnh</t>
  </si>
  <si>
    <t>Thôn Thiên Thai
Thạch Vĩnh</t>
  </si>
  <si>
    <t>Thôn Lộc Nội
Thạch Xuân</t>
  </si>
  <si>
    <t>Thôn Quyết Tiến
Thạch Xuân</t>
  </si>
  <si>
    <t>TDP 9
TT Thạch Hà</t>
  </si>
  <si>
    <t>vùng đối diện Bệnh viện tuyến 2 Quốc lộ 1A, Tổ dân phố 9
TT Thạch Hà</t>
  </si>
  <si>
    <t>Tây Sơn đập Mụ Bùa
Thạch Đỉnh</t>
  </si>
  <si>
    <t>Thôn Lam Hưng
Nam Hương</t>
  </si>
  <si>
    <t>Thôn Trung Phú
Thạch Thắng</t>
  </si>
  <si>
    <t>Thôn Cao Thắng
Thạch Thắng</t>
  </si>
  <si>
    <t>Thôn Thái Sơn
Thạch Thắng</t>
  </si>
  <si>
    <t xml:space="preserve">Quyết định số 5070/QĐ-UBND ngày 6/10/2017 của UBND huyện Kỳ Anh về việc phê duyệt chủ trương đầu tư </t>
  </si>
  <si>
    <t>Dự án Nâng cấp tuyến ven biển Xuân Hội - Thạch Khê - Vũng Áng, tỉnh Hà Tĩnh</t>
  </si>
  <si>
    <t>Kỳ Phú, Kỳ Xuân, Kỳ Khang</t>
  </si>
  <si>
    <t>Quyết định 1758/QĐ-UBND ngày 26/6/2017 của UBND tỉnh</t>
  </si>
  <si>
    <t>UBND tỉnh phê duyệt Quy hoạch chi tiết ngày 29/5/2017</t>
  </si>
  <si>
    <t>Mở rộng đất UB xã Kỳ Nam</t>
  </si>
  <si>
    <t>Địa điểm
 (đến cấp xã)</t>
  </si>
  <si>
    <t>Công văn số 1919/SXD-KTKT ngày 27/9/2017 của Sở Xây dựng</t>
  </si>
  <si>
    <t>Mở rộng trên khuôn viên trạm y tế củ (Trạm y tế đang làm thủ tục chuyển vị trí mới)</t>
  </si>
  <si>
    <t>Quyết định số 33/QĐ-QBTĐB ngày 29/9/2017 của Quỹ bảo trì đường bộ về việc phê duyệt danh mục công trình bảo trì, sử dụng nguồn Quỹ bảo trì đường bộ trung ương cấp bổ sung năm 2017</t>
  </si>
  <si>
    <t>Quyết định số 849/QĐ-UBND ngày 30/3/2017 của UBND tỉnh</t>
  </si>
  <si>
    <t>Quyết định số 3188/QĐ-UBND ngày 31/10/2017 của UBND tỉnh về việc phê duyệt dự án</t>
  </si>
  <si>
    <t>Quyết định số 4638/QĐ-UBND ngày 30/3/2017 của UBND tỉnh</t>
  </si>
  <si>
    <t>Quyết định số 597/QĐ-PCHT ngày 22/02/2017 của Công ty Điện lực Hà Tĩnh</t>
  </si>
  <si>
    <t xml:space="preserve">Quyết định số 2342/QĐ-UBND ngày 16/8/2017 của UBND Tỉnh về việc giới thiệu điểm khảo sát lập QH mở rộng khuôn viên Trụ sở làm việc UBND  xã Thạch Liên huyện Thạch Hà </t>
  </si>
  <si>
    <t>Văn bản số 1945/UBND ngày 18/8/2017 của UBND huyện Thạch Hà về việc xin chủ trương mở rộng chùa Quỳnh Viên tại xã Thạch Bàn</t>
  </si>
  <si>
    <t>Văn bản số 12/UBND-NV ngày 5/1/2017 của UBND huyện Thạch Hà về việc tôn tạo, tu bổ chùa Phúc Linh, xã Thạch Khê.</t>
  </si>
  <si>
    <t xml:space="preserve">Văn bản số 2072/UBND-TCKH ngày 30 tháng 8 năm 2017 của UBND thành phố Hà Tĩnh </t>
  </si>
  <si>
    <t>Phường 
Nguyễn Du</t>
  </si>
  <si>
    <t>Phường 
Trần Phú</t>
  </si>
  <si>
    <t>Phường
 Bắc Hà</t>
  </si>
  <si>
    <t> NQ 51</t>
  </si>
  <si>
    <t>QĐ số 3411/QĐ-UBND ngày 29/11/2016 của UBND tỉnh v/v thành lập cụm</t>
  </si>
  <si>
    <t>Mở rộng trườngTHCS Hà Hải</t>
  </si>
  <si>
    <t>Quyết định số 2343QĐ/UBND ngày 16/8/2017 của UBND tỉnh về việc QH mở rộng khuôn viên Trạm y tế xã Thạch Liên</t>
  </si>
  <si>
    <t>Phú Sơn, xã Bắc Sơn</t>
  </si>
  <si>
    <t>Thôn Vĩnh Sơn, Thạch Bàn</t>
  </si>
  <si>
    <t>Hội quán các thôn, Thạch Đỉnh</t>
  </si>
  <si>
    <t>Từ QL 15 đến quán anh Long Kính thôn Đồng Giang, Thạch Khê</t>
  </si>
  <si>
    <t>Văn bản số 3536/UNBD-NL2 ngày 13/6/2017 của UBND tỉnh</t>
  </si>
  <si>
    <t>Toàn xã, Thạch Xuân</t>
  </si>
  <si>
    <t>Cụm công nghiệp Th Bằng</t>
  </si>
  <si>
    <t xml:space="preserve">
Căn cứ pháp lý
</t>
  </si>
  <si>
    <t>Đức Dũng, Đức An, Đức Lập, Đức Lập</t>
  </si>
  <si>
    <t>Thạch Tiến, Việt Xuyên, Thạch Ngọc</t>
  </si>
  <si>
    <t>Thạch Đài</t>
  </si>
  <si>
    <t>Trụ sở Bảo tàng và Trung Tâm Thanh Thiếu nhi</t>
  </si>
  <si>
    <t>Đường trục chính từ QL 1A đến trung tâm khu kinh tế Vũng Áng dài 2,8km; rộng 36 m</t>
  </si>
  <si>
    <t>QH nhà máy thủy điện Hương Sơn 2</t>
  </si>
  <si>
    <t>QĐ 929/QĐ-BCT ngày 10/3/2016 của Bộ Công Thương</t>
  </si>
  <si>
    <t>Xây dựng khu dân cư nông thôn mới Trường, Trường Vĩnh, Trường Hải xã Xuân Trường</t>
  </si>
  <si>
    <t>VB số 318</t>
  </si>
  <si>
    <t>Xã Xuân Lam, Xã Xuân Hồng, TT Xuân An</t>
  </si>
  <si>
    <r>
      <t>Văn bản số 1777/SNN-XDTT ngày 7/9/2017 của Sở NN về thẩm định báo cáo nghiên cứu khả thi dự án hạ tầng phục vụ nuôi trồng thủy sản (B</t>
    </r>
    <r>
      <rPr>
        <vertAlign val="subscript"/>
        <sz val="10"/>
        <rFont val="Times New Roman"/>
        <family val="1"/>
      </rPr>
      <t>II</t>
    </r>
    <r>
      <rPr>
        <sz val="10"/>
        <rFont val="Times New Roman"/>
        <family val="1"/>
      </rPr>
      <t xml:space="preserve"> G</t>
    </r>
    <r>
      <rPr>
        <vertAlign val="subscript"/>
        <sz val="10"/>
        <rFont val="Times New Roman"/>
        <family val="1"/>
      </rPr>
      <t>II</t>
    </r>
    <r>
      <rPr>
        <sz val="10"/>
        <rFont val="Times New Roman"/>
        <family val="1"/>
      </rPr>
      <t>)</t>
    </r>
  </si>
  <si>
    <t>Bãi trông giữ ngày và đêm</t>
  </si>
  <si>
    <t>Đồng Lấm, Xã Kỳ Hoa</t>
  </si>
  <si>
    <t>Xây dựng mới trường mầm non Kỳ Tây</t>
  </si>
  <si>
    <t>Thôn Hoồng Xuân, xã Kỳ Tây</t>
  </si>
  <si>
    <t>Đường trục chính trung tâm Đô thị Kỳ Đồng</t>
  </si>
  <si>
    <t>Dự án Chợ, hạ tầng đất ở của Công ty Cổ phần Tư vấn và Đầu tư 36</t>
  </si>
  <si>
    <t xml:space="preserve"> CHẤP THUẬN TẠI VĂN BẢN SỐ 283/HĐND NGÀY 30/8/2017 VÀ VĂN BẢN SỐ 318/HĐND NGÀY 09/10/2017</t>
  </si>
  <si>
    <t>NAY ĐÃ THỰC HIỆN TRÊN ĐỊA BÀN TỈNH HÀ TĨNH</t>
  </si>
  <si>
    <t>(9)=(10)+....+(14)</t>
  </si>
  <si>
    <t>Kênh trục 19-5</t>
  </si>
  <si>
    <t>Thôn Thuận sơn, Tân Hòa, Hồng Lam, xã Thuận Lộc</t>
  </si>
  <si>
    <t>Quyết định số 1232/QĐ-BNN-XD ngày 09/6/2011 của Bộ Nông nghiệp và Phát triển nông thôn</t>
  </si>
  <si>
    <t>VB 283</t>
  </si>
  <si>
    <t>Khu dân cư thôn Tân Hòa (Tái định cư cho dự án Kênh trục 19-5)</t>
  </si>
  <si>
    <t>Thôn Tân Hòa, xã Thuận Lộc</t>
  </si>
  <si>
    <t>Hạ tầng Trung tâm hành chính xã Thạch Hưng</t>
  </si>
  <si>
    <t>Xã Thạch Hưng, thành phố Hà Tĩnh</t>
  </si>
  <si>
    <t>Quyết định số 1272/QĐ-UBND ngày 18/7/2017 của UBND Thành phố Hà Tĩnh</t>
  </si>
  <si>
    <t>Khu dân cư nông thôn mới xã Xuân Hội</t>
  </si>
  <si>
    <t>Xã Xuân Hội, huyện Nghi Xuân</t>
  </si>
  <si>
    <t>Quyết định số 2418/QĐ-UBND ngày 22/8/2017 của UBND tỉnh Hà Tĩnh</t>
  </si>
  <si>
    <t>Tổng số</t>
  </si>
  <si>
    <t>PHỤ LỤC 1.14: TỔNG HỢP DANH MỤC CÔNG TRÌNH, DỰ ÁN CẦN THU HỒI ĐẤT NĂM 2017 ĐÃ ĐƯỢC THƯỜNG TRỰC HĐND TỈNH</t>
  </si>
  <si>
    <t>Quyết định số 3209/QĐ-UBND ngày 31/10/2007 của UBND tỉnh về việc chấp thuận chủ trương đầu tư</t>
  </si>
  <si>
    <t>Quyết định số 2473/QĐ-UBND ngày 24/8/2017 của UBND tỉnh về việc chấp thuận chủ trương đầu tư</t>
  </si>
  <si>
    <t xml:space="preserve">Địa điểm            </t>
  </si>
  <si>
    <t>Kỳ Trinh;
 Kỳ Hưng</t>
  </si>
  <si>
    <t>Sông Trí; 
Kỳ Hoa</t>
  </si>
  <si>
    <t>Tồng B:</t>
  </si>
  <si>
    <t>Tổng A+B:</t>
  </si>
  <si>
    <t>Tổng A:</t>
  </si>
  <si>
    <t xml:space="preserve"> Tổng A:</t>
  </si>
  <si>
    <t xml:space="preserve"> Tổng B:</t>
  </si>
  <si>
    <t xml:space="preserve"> Tổng A+B:</t>
  </si>
  <si>
    <t>B. Công trình, dự án cần thu hồi đất đã được HĐND tỉnh thông qua tại các Nghị quyết số 30/NQ-HĐND ngày 15/12/2016, Nghị quyết số 51/NQ-HĐND ngày 15/7/2017 nay chuyển sang thực hiện trong năm 2018</t>
  </si>
  <si>
    <t>NS cấp thị xã</t>
  </si>
  <si>
    <t>Mở rộng Trường tiểu học</t>
  </si>
  <si>
    <t>Các xã: Đức Lâm, Đức Lạng, Đức Nhân, Liên Minh, Đức Long, Đức Thủy, Thái Yên, Đức Thịnh, Trung Lễ, Trường Sơn và TT. Đức Thọ</t>
  </si>
  <si>
    <t>Quyết đinh 2277/QĐ-PCHT ngày 12/10/2017 của Công ty Điện lực Hà Tĩnh</t>
  </si>
  <si>
    <t>Quyết định số 2279/QĐ-PCHT ngày 12/10/2017 của Công ty Điện lực Hà Tĩnh</t>
  </si>
  <si>
    <t>Xây dựng đường dây, trạm biến áp chống quá tải và giảm tổn thất điện năng các xã lân cận thành phố Hà Tĩnh</t>
  </si>
  <si>
    <t>P. Nam Hà, xã Thạch Môn, xã Thạch Hưng</t>
  </si>
  <si>
    <t>Quyết định số 2276/QĐ-PCHT ngày 12/10/2017 của Công ty Điện lực Hà Tĩnh</t>
  </si>
  <si>
    <t>Nhà trực vận hành điện lực</t>
  </si>
  <si>
    <t>P. Kỳ Liên</t>
  </si>
  <si>
    <t>Quyết định số 333/QĐ-EVNNPC ngày 04/02/2016 của Tổng Công ty Điện lực miền Bắc</t>
  </si>
  <si>
    <t>Xây dựng đường dây, trạm biến áp chống quá tải và giảm tổn thất điện năng</t>
  </si>
  <si>
    <t>P. Kỳ Thịnh, P. Kỳ Trinh</t>
  </si>
  <si>
    <t>Quyết định số 2274/QĐ-PCHT ngày 12/10/2017 của Công ty Điện lực Hà Tĩnh</t>
  </si>
  <si>
    <t>Khu du lịch tổng hợp và dân cư Trung Hoa</t>
  </si>
  <si>
    <t>Xã Kỳ Hoa</t>
  </si>
  <si>
    <t>Quyết định số 3489/QĐ-UBND ngày 27/11/2017 của UBND tỉnh</t>
  </si>
  <si>
    <t>Đường nối ĐT. 555 vào đường trục chính Khu đô thị Kỳ Ninh thuộc công trình sửa chữa cầu Hải Ninh và đường nối ĐT.555</t>
  </si>
  <si>
    <t>Xã Kỳ Hà</t>
  </si>
  <si>
    <t>Xây dựng đường dây, trạm biến áp chống quá tải và giảm tổn thất điện năng các xã phía Tây, phía Đông huyện Thạch Hà</t>
  </si>
  <si>
    <t>Các xã: Thạch Xuân, Phù Việt, Thạch Trị, Thạch Vĩnh, Thạch Sơn, Thạch Bàn, Thạch Khê, Thạch Liên, Thạch Điền, Bắc Sơn, Thạch Ngọc, Thạch Hương, Thạch Lạc, Thạch Hội, Thạch Tân và TT Thạch Hà</t>
  </si>
  <si>
    <t>Quyết định số 2273/QĐ-PCHT ngày 12/10/2017 của Công ty Điện lực Hà Tĩnh</t>
  </si>
  <si>
    <t xml:space="preserve">Xây dựng đường dây, trạm biến áp chống quá tải và giảm tổn thất điện năng </t>
  </si>
  <si>
    <t>Các xã: Cẩm Thăng, Cẩm Hưng, Cẩm Lộc, Cẩm Quan, Cẩm Quang, Cẩm Huy, Cẩm Hòa, Cẩm Dương và TT. Cẩm Xuyên</t>
  </si>
  <si>
    <t>Quyết định số 2272/QĐ-PCHT ngày 12/10/2017 của Công ty Điện lực Hà Tĩnh</t>
  </si>
  <si>
    <t>Xây dựng đường dây, trạm biến áp chống quá tải và giảm tổn thất điện năng các xã phía Đông Bắc huyện Hương Sơn</t>
  </si>
  <si>
    <t>Quyết định số 2271/QĐ-PCHT ngày 12/10/2017 của Công ty Điện lực Hà Tĩnh</t>
  </si>
  <si>
    <t>Sơn Thủy, Sơn Châu, Sơn Giang, Sơn Lễ, Sơn Diệm, Sơn Thịnh, Sơn Tây, Sơn Trà, Sơn Trường, Sơn Trung, Sơn Bình, Sơn Tiến và các TT: Phố Châu, Tây Sơn</t>
  </si>
  <si>
    <t xml:space="preserve">III </t>
  </si>
  <si>
    <t>Đường dây và trạm biến áp 110Kv Hồng Lĩnh</t>
  </si>
  <si>
    <t>Xã Kim Lộc</t>
  </si>
  <si>
    <t>Dự án chống quá tải và tổn thất điện năng</t>
  </si>
  <si>
    <t>Các xã: Đồng Lộc, Mỹ Lộc, Phú Lộc, Xuân Lộc</t>
  </si>
  <si>
    <t>Quyết định số 2278/QĐ-PCHT ngày 12/10/2017 của Công ty Điện lực Hà Tĩnh</t>
  </si>
  <si>
    <t>Năng cấp Kênh tưới Bắc Thạch Hà</t>
  </si>
  <si>
    <t>Xã Sơn Lộc</t>
  </si>
  <si>
    <t>Quyết định số 1577/QĐ-BCT ngày 4/5/2017 của Bộ Công thương</t>
  </si>
  <si>
    <t>Quyết định số 1556/QĐ-UBND ngày 15/6/2016 của UBND tỉnh</t>
  </si>
  <si>
    <t>Dự án đường đấu nối DT.555 vào đường trục chính khu đô thị Kỳ Ninh</t>
  </si>
  <si>
    <t>Xã Kỳ Hải</t>
  </si>
  <si>
    <t>Quyết định số 2101/QĐ-UBND ngày 27/7/2017 của UBND tỉnh</t>
  </si>
  <si>
    <t>Các xã: Kỳ Hợp, Kỳ Sơn, Kỳ Thượng, Kỳ Khang, Kỳ Phong, Kỳ Xuân, Kỳ Lâm, Kỳ Phú, Kỳ Thọ, Kỳ Tiến</t>
  </si>
  <si>
    <t>Quyết định số 2275/QĐ-PCHT ngày 12/10/2017 của Công ty Điện lực Hà Tĩnh</t>
  </si>
  <si>
    <t>Trường THCS Giang Đồng</t>
  </si>
  <si>
    <t>Quyết định số 2106/QĐ-UBND ngày 27/7/2017 của UBND tỉnh</t>
  </si>
  <si>
    <t xml:space="preserve">ỦY BAN NHÂN DÂN TỈNH </t>
  </si>
  <si>
    <t>( Kèm theo Tờ trình số 398/TTr-UBND ngày 05 tháng 12 năm 2017 của UBND tỉnh)</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</si>
</sst>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4" formatCode="_(&quot;$&quot;* #,##0.00_);_(&quot;$&quot;* \(#,##0.00\);_(&quot;$&quot;* &quot;-&quot;??_);_(@_)"/>
    <numFmt numFmtId="43" formatCode="_(* #,##0.00_);_(* \(#,##0.00\);_(* &quot;-&quot;??_);_(@_)"/>
    <numFmt numFmtId="164" formatCode="#,##0\ &quot;₫&quot;;\-#,##0\ &quot;₫&quot;"/>
    <numFmt numFmtId="165" formatCode="0.0"/>
    <numFmt numFmtId="166" formatCode="0.00;[Red]0.00"/>
    <numFmt numFmtId="167" formatCode="0.000"/>
    <numFmt numFmtId="168" formatCode="0.0000"/>
    <numFmt numFmtId="169" formatCode="0;[Red]0"/>
    <numFmt numFmtId="170" formatCode="_(* #,##0_);_(* \(#,##0\);_(* &quot;-&quot;??_);_(@_)"/>
    <numFmt numFmtId="171" formatCode="0_);\(0\)"/>
    <numFmt numFmtId="172" formatCode="0.0_);\(0.0\)"/>
    <numFmt numFmtId="173" formatCode="0.00_);\(0.00\)"/>
    <numFmt numFmtId="174" formatCode="#,##0.0"/>
    <numFmt numFmtId="175" formatCode="0.000_);\(0.000\)"/>
    <numFmt numFmtId="176" formatCode="0.0000_);\(0.0000\)"/>
    <numFmt numFmtId="177" formatCode="_(* #,##0.0_);_(* \(#,##0.0\);_(* &quot;-&quot;?_);_(@_)"/>
    <numFmt numFmtId="178" formatCode="#,##0.00_ ;\-#,##0.00\ "/>
    <numFmt numFmtId="179" formatCode="0.0;[Red]0.0"/>
  </numFmts>
  <fonts count="47" x14ac:knownFonts="1">
    <font>
      <sz val="10"/>
      <name val="Arial"/>
    </font>
    <font>
      <sz val="10"/>
      <name val="Arial"/>
      <family val="2"/>
    </font>
    <font>
      <b/>
      <sz val="12"/>
      <name val="Arial"/>
      <family val="2"/>
    </font>
    <font>
      <sz val="8"/>
      <name val="Arial"/>
      <family val="2"/>
    </font>
    <font>
      <sz val="10"/>
      <name val="Arial"/>
      <family val="2"/>
    </font>
    <font>
      <sz val="12"/>
      <name val="Times New Roman"/>
      <family val="1"/>
    </font>
    <font>
      <b/>
      <sz val="12"/>
      <name val="Times New Roman"/>
      <family val="1"/>
    </font>
    <font>
      <b/>
      <sz val="10"/>
      <name val="Times New Roman"/>
      <family val="1"/>
    </font>
    <font>
      <sz val="10"/>
      <name val="Times New Roman"/>
      <family val="1"/>
    </font>
    <font>
      <sz val="11"/>
      <name val="Times New Roman"/>
      <family val="1"/>
    </font>
    <font>
      <i/>
      <sz val="12"/>
      <name val="Times New Roman"/>
      <family val="1"/>
    </font>
    <font>
      <sz val="9"/>
      <name val="Times New Roman"/>
      <family val="1"/>
    </font>
    <font>
      <sz val="8"/>
      <name val="Times New Roman"/>
      <family val="1"/>
    </font>
    <font>
      <sz val="11"/>
      <name val="Arial"/>
      <family val="2"/>
    </font>
    <font>
      <sz val="12"/>
      <name val=".VnTime"/>
      <family val="2"/>
    </font>
    <font>
      <sz val="10"/>
      <name val="Arial"/>
      <family val="2"/>
    </font>
    <font>
      <b/>
      <sz val="10"/>
      <name val="Arial"/>
      <family val="2"/>
    </font>
    <font>
      <sz val="12"/>
      <name val=".VnArial"/>
      <family val="2"/>
    </font>
    <font>
      <sz val="14"/>
      <name val="Times New Roman"/>
      <family val="1"/>
    </font>
    <font>
      <sz val="10"/>
      <name val="Arial"/>
      <family val="2"/>
      <charset val="163"/>
    </font>
    <font>
      <sz val="10"/>
      <name val="Arial"/>
      <family val="2"/>
    </font>
    <font>
      <b/>
      <sz val="9"/>
      <name val="Times New Roman"/>
      <family val="1"/>
    </font>
    <font>
      <sz val="9"/>
      <name val="Arial"/>
      <family val="2"/>
    </font>
    <font>
      <sz val="13"/>
      <name val="Times New Roman"/>
      <family val="1"/>
    </font>
    <font>
      <sz val="13"/>
      <name val="Arial"/>
      <family val="2"/>
      <charset val="163"/>
    </font>
    <font>
      <b/>
      <sz val="11"/>
      <name val="Times New Roman"/>
      <family val="1"/>
    </font>
    <font>
      <b/>
      <sz val="12"/>
      <color indexed="8"/>
      <name val=".VnBook-Antiqua"/>
      <family val="2"/>
    </font>
    <font>
      <b/>
      <sz val="9"/>
      <color indexed="81"/>
      <name val="Tahoma"/>
      <family val="2"/>
    </font>
    <font>
      <sz val="9"/>
      <color indexed="81"/>
      <name val="Tahoma"/>
      <family val="2"/>
    </font>
    <font>
      <b/>
      <sz val="10"/>
      <color indexed="8"/>
      <name val="Times New Roman"/>
      <family val="1"/>
    </font>
    <font>
      <sz val="10"/>
      <color indexed="8"/>
      <name val="Times New Roman"/>
      <family val="1"/>
    </font>
    <font>
      <sz val="9"/>
      <color indexed="8"/>
      <name val="Times New Roman"/>
      <family val="1"/>
    </font>
    <font>
      <b/>
      <sz val="9"/>
      <color indexed="8"/>
      <name val="Times New Roman"/>
      <family val="1"/>
    </font>
    <font>
      <sz val="7"/>
      <name val=".VnArial"/>
      <family val="2"/>
    </font>
    <font>
      <sz val="11"/>
      <name val=".VnArial"/>
      <family val="2"/>
    </font>
    <font>
      <sz val="10"/>
      <color indexed="10"/>
      <name val="Times New Roman"/>
      <family val="1"/>
    </font>
    <font>
      <sz val="10"/>
      <color indexed="12"/>
      <name val="Times New Roman"/>
      <family val="1"/>
    </font>
    <font>
      <vertAlign val="subscript"/>
      <sz val="10"/>
      <name val="Times New Roman"/>
      <family val="1"/>
    </font>
    <font>
      <sz val="10"/>
      <color theme="1"/>
      <name val="Arial"/>
      <family val="2"/>
    </font>
    <font>
      <b/>
      <sz val="10"/>
      <color theme="1"/>
      <name val="Times New Roman"/>
      <family val="1"/>
    </font>
    <font>
      <sz val="10"/>
      <color theme="1"/>
      <name val="Times New Roman"/>
      <family val="1"/>
    </font>
    <font>
      <sz val="10"/>
      <color rgb="FF000000"/>
      <name val="Times New Roman"/>
      <family val="1"/>
    </font>
    <font>
      <sz val="9"/>
      <color theme="1"/>
      <name val="Times New Roman"/>
      <family val="1"/>
    </font>
    <font>
      <b/>
      <sz val="9"/>
      <color theme="1"/>
      <name val="Times New Roman"/>
      <family val="1"/>
    </font>
    <font>
      <sz val="8"/>
      <color theme="1"/>
      <name val="Times New Roman"/>
      <family val="1"/>
    </font>
    <font>
      <b/>
      <sz val="12"/>
      <color theme="1"/>
      <name val="Times New Roman"/>
      <family val="1"/>
    </font>
    <font>
      <sz val="12"/>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rgb="FF000000"/>
      </patternFill>
    </fill>
    <fill>
      <patternFill patternType="solid">
        <fgColor rgb="FFFFFFFF"/>
        <bgColor indexed="64"/>
      </patternFill>
    </fill>
  </fills>
  <borders count="1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9">
    <xf numFmtId="0" fontId="0" fillId="0" borderId="0"/>
    <xf numFmtId="43" fontId="1" fillId="0" borderId="0" applyFont="0" applyFill="0" applyBorder="0" applyAlignment="0" applyProtection="0"/>
    <xf numFmtId="43" fontId="26"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2" fillId="0" borderId="1" applyNumberFormat="0" applyAlignment="0" applyProtection="0">
      <alignment horizontal="left" vertical="center"/>
    </xf>
    <xf numFmtId="0" fontId="2" fillId="0" borderId="2">
      <alignment horizontal="left" vertical="center"/>
    </xf>
    <xf numFmtId="0" fontId="19" fillId="0" borderId="0"/>
    <xf numFmtId="0" fontId="19" fillId="0" borderId="0"/>
    <xf numFmtId="0" fontId="19" fillId="0" borderId="0"/>
    <xf numFmtId="0" fontId="19" fillId="0" borderId="0"/>
    <xf numFmtId="0" fontId="19" fillId="0" borderId="0"/>
    <xf numFmtId="0" fontId="15" fillId="0" borderId="0"/>
    <xf numFmtId="0" fontId="19" fillId="0" borderId="0"/>
    <xf numFmtId="0" fontId="4" fillId="0" borderId="0"/>
    <xf numFmtId="0" fontId="19" fillId="0" borderId="0"/>
    <xf numFmtId="0" fontId="19" fillId="0" borderId="0"/>
    <xf numFmtId="0" fontId="19" fillId="0" borderId="0"/>
    <xf numFmtId="0" fontId="4" fillId="0" borderId="0"/>
    <xf numFmtId="0" fontId="17" fillId="0" borderId="0"/>
    <xf numFmtId="0" fontId="20" fillId="0" borderId="0"/>
    <xf numFmtId="0" fontId="19" fillId="0" borderId="0"/>
    <xf numFmtId="0" fontId="15" fillId="0" borderId="0"/>
    <xf numFmtId="0" fontId="4" fillId="0" borderId="0"/>
    <xf numFmtId="0" fontId="4"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0" fillId="0" borderId="0"/>
    <xf numFmtId="0" fontId="19" fillId="0" borderId="0"/>
    <xf numFmtId="0" fontId="4" fillId="0" borderId="0"/>
    <xf numFmtId="0" fontId="19" fillId="0" borderId="0"/>
    <xf numFmtId="0" fontId="19" fillId="0" borderId="0"/>
    <xf numFmtId="0" fontId="19" fillId="0" borderId="0"/>
    <xf numFmtId="0" fontId="19" fillId="0" borderId="0"/>
    <xf numFmtId="0" fontId="4"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20" fillId="0" borderId="0"/>
    <xf numFmtId="0" fontId="19" fillId="0" borderId="0"/>
    <xf numFmtId="0" fontId="19" fillId="0" borderId="0"/>
    <xf numFmtId="0" fontId="4" fillId="0" borderId="0"/>
    <xf numFmtId="0" fontId="19" fillId="0" borderId="0"/>
    <xf numFmtId="0" fontId="4" fillId="0" borderId="0"/>
    <xf numFmtId="0" fontId="14" fillId="0" borderId="0"/>
    <xf numFmtId="0" fontId="4" fillId="0" borderId="0"/>
    <xf numFmtId="0" fontId="17" fillId="0" borderId="0"/>
    <xf numFmtId="0" fontId="34" fillId="0" borderId="0"/>
  </cellStyleXfs>
  <cellXfs count="713">
    <xf numFmtId="0" fontId="0" fillId="0" borderId="0" xfId="0"/>
    <xf numFmtId="0" fontId="8" fillId="0" borderId="3" xfId="0" applyFont="1" applyFill="1" applyBorder="1" applyAlignment="1">
      <alignment horizontal="left" vertical="center" wrapText="1"/>
    </xf>
    <xf numFmtId="171" fontId="12" fillId="0" borderId="3" xfId="0" applyNumberFormat="1" applyFont="1" applyBorder="1" applyAlignment="1">
      <alignment horizontal="center" vertical="center" wrapText="1"/>
    </xf>
    <xf numFmtId="2" fontId="7" fillId="0" borderId="3"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11" fillId="2" borderId="0" xfId="0" applyNumberFormat="1" applyFont="1" applyFill="1" applyBorder="1" applyAlignment="1">
      <alignment horizontal="center" vertical="center" wrapText="1"/>
    </xf>
    <xf numFmtId="4" fontId="11" fillId="2" borderId="0" xfId="0" applyNumberFormat="1" applyFont="1" applyFill="1" applyBorder="1" applyAlignment="1">
      <alignment horizontal="center" vertical="center" wrapText="1"/>
    </xf>
    <xf numFmtId="0" fontId="11" fillId="2" borderId="0" xfId="0" applyNumberFormat="1" applyFont="1" applyFill="1" applyBorder="1" applyAlignment="1">
      <alignment horizontal="left" vertical="center" wrapText="1"/>
    </xf>
    <xf numFmtId="0" fontId="21" fillId="0" borderId="3" xfId="0" applyFont="1" applyFill="1" applyBorder="1" applyAlignment="1">
      <alignment horizontal="center" vertical="center" wrapText="1"/>
    </xf>
    <xf numFmtId="2" fontId="8" fillId="0" borderId="3" xfId="0" applyNumberFormat="1" applyFont="1" applyFill="1" applyBorder="1" applyAlignment="1">
      <alignment horizontal="center" vertical="center" wrapText="1"/>
    </xf>
    <xf numFmtId="0" fontId="0" fillId="0" borderId="0" xfId="0" applyAlignment="1">
      <alignment horizontal="center" vertical="center"/>
    </xf>
    <xf numFmtId="171" fontId="0" fillId="0" borderId="0" xfId="0" applyNumberFormat="1" applyAlignment="1">
      <alignment horizontal="center" vertical="center"/>
    </xf>
    <xf numFmtId="43" fontId="0" fillId="0" borderId="0" xfId="1" applyFont="1" applyAlignment="1">
      <alignment horizontal="center" vertical="center"/>
    </xf>
    <xf numFmtId="2" fontId="0" fillId="0" borderId="0" xfId="0" applyNumberFormat="1" applyAlignment="1">
      <alignment horizontal="center" vertical="center"/>
    </xf>
    <xf numFmtId="1" fontId="8" fillId="0" borderId="3" xfId="0" applyNumberFormat="1" applyFont="1" applyFill="1" applyBorder="1" applyAlignment="1">
      <alignment horizontal="center" vertical="center" wrapText="1"/>
    </xf>
    <xf numFmtId="0" fontId="4" fillId="0" borderId="0" xfId="0" applyFont="1" applyAlignment="1">
      <alignment horizontal="center" vertical="center"/>
    </xf>
    <xf numFmtId="2" fontId="7" fillId="0" borderId="3" xfId="0" applyNumberFormat="1" applyFont="1" applyFill="1" applyBorder="1" applyAlignment="1">
      <alignment horizontal="center" vertical="center"/>
    </xf>
    <xf numFmtId="0" fontId="16" fillId="0" borderId="0" xfId="0" applyFont="1" applyAlignment="1">
      <alignment horizontal="center" vertical="center"/>
    </xf>
    <xf numFmtId="1" fontId="0" fillId="0" borderId="0" xfId="0" applyNumberFormat="1" applyAlignment="1">
      <alignment horizontal="center" vertical="center"/>
    </xf>
    <xf numFmtId="0" fontId="13" fillId="0" borderId="0" xfId="0" applyFont="1" applyFill="1" applyAlignment="1">
      <alignment horizontal="center" vertical="center"/>
    </xf>
    <xf numFmtId="0" fontId="4" fillId="0" borderId="0" xfId="0" applyFont="1" applyFill="1" applyAlignment="1">
      <alignment horizontal="center" vertical="center"/>
    </xf>
    <xf numFmtId="2" fontId="4" fillId="0" borderId="0" xfId="0" applyNumberFormat="1" applyFont="1" applyFill="1" applyAlignment="1">
      <alignment horizontal="center" vertical="center"/>
    </xf>
    <xf numFmtId="0" fontId="18" fillId="0" borderId="0" xfId="0" applyFont="1" applyFill="1" applyAlignment="1">
      <alignment horizontal="center" vertical="center"/>
    </xf>
    <xf numFmtId="0" fontId="11" fillId="2" borderId="0" xfId="0" applyFont="1" applyFill="1" applyAlignment="1">
      <alignment horizontal="center" vertical="center" wrapText="1"/>
    </xf>
    <xf numFmtId="0" fontId="4" fillId="0" borderId="0" xfId="0" applyFont="1" applyFill="1" applyAlignment="1">
      <alignment horizontal="left" vertical="center"/>
    </xf>
    <xf numFmtId="0" fontId="13" fillId="0" borderId="0" xfId="0" applyFont="1" applyFill="1" applyAlignment="1">
      <alignment horizontal="left" vertical="center"/>
    </xf>
    <xf numFmtId="0" fontId="18" fillId="0" borderId="0" xfId="20" applyFont="1" applyAlignment="1">
      <alignment horizontal="center" vertical="center"/>
    </xf>
    <xf numFmtId="0" fontId="18" fillId="0" borderId="0" xfId="20" applyFont="1" applyAlignment="1">
      <alignment horizontal="left" vertical="center"/>
    </xf>
    <xf numFmtId="0" fontId="7" fillId="0" borderId="3" xfId="0" applyFont="1" applyFill="1" applyBorder="1" applyAlignment="1">
      <alignment horizontal="left" vertical="center" wrapText="1"/>
    </xf>
    <xf numFmtId="0" fontId="8" fillId="0" borderId="3" xfId="0" applyFont="1" applyFill="1" applyBorder="1" applyAlignment="1">
      <alignment horizontal="center" vertical="center" wrapText="1"/>
    </xf>
    <xf numFmtId="171" fontId="8" fillId="0" borderId="3" xfId="0" applyNumberFormat="1" applyFont="1" applyFill="1" applyBorder="1" applyAlignment="1">
      <alignment horizontal="left" vertical="center" wrapText="1"/>
    </xf>
    <xf numFmtId="171" fontId="7" fillId="0" borderId="3" xfId="0" applyNumberFormat="1" applyFont="1" applyFill="1" applyBorder="1" applyAlignment="1">
      <alignment horizontal="left" vertical="center" wrapText="1"/>
    </xf>
    <xf numFmtId="2" fontId="8" fillId="0" borderId="3" xfId="0" applyNumberFormat="1" applyFont="1" applyFill="1" applyBorder="1" applyAlignment="1">
      <alignment horizontal="left" vertical="center" wrapText="1"/>
    </xf>
    <xf numFmtId="171" fontId="12" fillId="0" borderId="3" xfId="0" applyNumberFormat="1" applyFont="1" applyFill="1" applyBorder="1" applyAlignment="1">
      <alignment horizontal="center" vertical="center" wrapText="1"/>
    </xf>
    <xf numFmtId="173" fontId="7" fillId="0" borderId="3" xfId="0" applyNumberFormat="1" applyFont="1" applyFill="1" applyBorder="1" applyAlignment="1">
      <alignment horizontal="left" vertical="center" wrapText="1"/>
    </xf>
    <xf numFmtId="4" fontId="8" fillId="0" borderId="3" xfId="0" applyNumberFormat="1" applyFont="1" applyFill="1" applyBorder="1" applyAlignment="1">
      <alignment horizontal="center" vertical="center" wrapText="1"/>
    </xf>
    <xf numFmtId="2" fontId="7" fillId="0" borderId="3" xfId="0" applyNumberFormat="1" applyFont="1" applyFill="1" applyBorder="1" applyAlignment="1">
      <alignment horizontal="left" vertical="center" wrapText="1"/>
    </xf>
    <xf numFmtId="43" fontId="4" fillId="0" borderId="0" xfId="1" applyFont="1" applyAlignment="1">
      <alignment horizontal="center" vertical="center"/>
    </xf>
    <xf numFmtId="171" fontId="4" fillId="0" borderId="0" xfId="0" applyNumberFormat="1" applyFont="1" applyAlignment="1">
      <alignment horizontal="center" vertical="center"/>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22" fillId="0" borderId="0" xfId="0" applyFont="1" applyFill="1" applyAlignment="1">
      <alignment vertical="center" wrapText="1"/>
    </xf>
    <xf numFmtId="0" fontId="4" fillId="0" borderId="0" xfId="0" applyFont="1" applyFill="1" applyAlignment="1">
      <alignment horizontal="right" vertical="center" wrapText="1"/>
    </xf>
    <xf numFmtId="2" fontId="4" fillId="0" borderId="0" xfId="0" applyNumberFormat="1" applyFont="1" applyFill="1" applyAlignment="1">
      <alignment horizontal="right" vertical="center" wrapText="1"/>
    </xf>
    <xf numFmtId="2" fontId="4" fillId="0" borderId="0" xfId="0" applyNumberFormat="1" applyFont="1" applyFill="1" applyAlignment="1">
      <alignment vertical="center" wrapText="1"/>
    </xf>
    <xf numFmtId="0" fontId="5" fillId="0" borderId="0" xfId="23" applyFont="1" applyFill="1" applyAlignment="1">
      <alignment horizontal="left" vertical="center" wrapText="1"/>
    </xf>
    <xf numFmtId="0" fontId="23" fillId="0" borderId="0" xfId="0" applyFont="1" applyFill="1" applyBorder="1" applyAlignment="1">
      <alignment horizontal="left"/>
    </xf>
    <xf numFmtId="0" fontId="23" fillId="0" borderId="0" xfId="0" applyFont="1" applyFill="1" applyBorder="1" applyAlignment="1"/>
    <xf numFmtId="0" fontId="23" fillId="0" borderId="0" xfId="0" applyFont="1" applyFill="1" applyBorder="1" applyAlignment="1">
      <alignment horizontal="right"/>
    </xf>
    <xf numFmtId="0" fontId="23" fillId="0" borderId="0" xfId="0" applyFont="1" applyFill="1" applyBorder="1" applyAlignment="1">
      <alignment horizontal="center"/>
    </xf>
    <xf numFmtId="0" fontId="24" fillId="0" borderId="0" xfId="0" applyFont="1" applyFill="1" applyBorder="1" applyAlignment="1">
      <alignment horizontal="center"/>
    </xf>
    <xf numFmtId="166" fontId="24" fillId="0" borderId="0" xfId="0" applyNumberFormat="1" applyFont="1" applyFill="1" applyBorder="1" applyAlignment="1">
      <alignment horizontal="right"/>
    </xf>
    <xf numFmtId="0" fontId="24" fillId="0" borderId="0" xfId="0" applyFont="1" applyFill="1" applyBorder="1"/>
    <xf numFmtId="166" fontId="24" fillId="0" borderId="0" xfId="0" applyNumberFormat="1" applyFont="1" applyFill="1" applyBorder="1"/>
    <xf numFmtId="0" fontId="18" fillId="0" borderId="0" xfId="0" applyFont="1" applyAlignment="1">
      <alignment horizontal="center"/>
    </xf>
    <xf numFmtId="0" fontId="18" fillId="0" borderId="0" xfId="0" applyFont="1"/>
    <xf numFmtId="2" fontId="18" fillId="0" borderId="0" xfId="0" applyNumberFormat="1" applyFont="1" applyAlignment="1">
      <alignment horizontal="center"/>
    </xf>
    <xf numFmtId="0" fontId="38" fillId="0" borderId="0" xfId="0" applyFont="1" applyAlignment="1">
      <alignment horizontal="center" vertical="center"/>
    </xf>
    <xf numFmtId="0" fontId="7" fillId="0" borderId="3" xfId="0" applyFont="1" applyFill="1" applyBorder="1" applyAlignment="1">
      <alignment horizontal="center" vertical="center"/>
    </xf>
    <xf numFmtId="0" fontId="7" fillId="0" borderId="3" xfId="0" applyFont="1" applyFill="1" applyBorder="1" applyAlignment="1">
      <alignment horizontal="left" vertical="center"/>
    </xf>
    <xf numFmtId="2" fontId="8" fillId="0" borderId="3" xfId="0" applyNumberFormat="1" applyFont="1" applyFill="1" applyBorder="1" applyAlignment="1">
      <alignment horizontal="center" vertical="center"/>
    </xf>
    <xf numFmtId="2" fontId="8" fillId="0" borderId="3" xfId="23" applyNumberFormat="1" applyFont="1" applyFill="1" applyBorder="1" applyAlignment="1">
      <alignment horizontal="center" vertical="center"/>
    </xf>
    <xf numFmtId="1" fontId="8" fillId="0" borderId="3" xfId="0" applyNumberFormat="1" applyFont="1" applyFill="1" applyBorder="1" applyAlignment="1">
      <alignment horizontal="center" vertical="center"/>
    </xf>
    <xf numFmtId="0" fontId="0" fillId="0" borderId="0" xfId="0" applyFill="1" applyAlignment="1">
      <alignment horizontal="center" vertical="center"/>
    </xf>
    <xf numFmtId="43" fontId="0" fillId="0" borderId="0" xfId="1" applyFont="1" applyFill="1" applyAlignment="1">
      <alignment horizontal="center" vertical="center"/>
    </xf>
    <xf numFmtId="171" fontId="0" fillId="0" borderId="0" xfId="0" applyNumberFormat="1" applyFill="1" applyAlignment="1">
      <alignment horizontal="center" vertical="center"/>
    </xf>
    <xf numFmtId="0" fontId="16" fillId="0" borderId="0" xfId="0" applyFont="1" applyFill="1" applyAlignment="1">
      <alignment horizontal="center" vertical="center"/>
    </xf>
    <xf numFmtId="1" fontId="0" fillId="0" borderId="0" xfId="0" applyNumberFormat="1" applyFill="1" applyAlignment="1">
      <alignment horizontal="center" vertical="center"/>
    </xf>
    <xf numFmtId="2" fontId="0" fillId="0" borderId="0" xfId="0" applyNumberFormat="1" applyFill="1" applyAlignment="1">
      <alignment horizontal="center" vertical="center"/>
    </xf>
    <xf numFmtId="0" fontId="0" fillId="0" borderId="0" xfId="0" applyFill="1" applyAlignment="1">
      <alignment horizontal="left" vertical="center"/>
    </xf>
    <xf numFmtId="0" fontId="0" fillId="0" borderId="0" xfId="0" applyFill="1" applyBorder="1" applyAlignment="1">
      <alignment horizontal="center" vertical="center"/>
    </xf>
    <xf numFmtId="2" fontId="11" fillId="0" borderId="3" xfId="23" applyNumberFormat="1" applyFont="1" applyFill="1" applyBorder="1" applyAlignment="1">
      <alignment horizontal="center" vertical="center"/>
    </xf>
    <xf numFmtId="0" fontId="6" fillId="2" borderId="0" xfId="0" applyFont="1" applyFill="1" applyBorder="1" applyAlignment="1">
      <alignment vertical="center" wrapText="1"/>
    </xf>
    <xf numFmtId="1" fontId="7" fillId="0" borderId="3" xfId="0" applyNumberFormat="1" applyFont="1" applyFill="1" applyBorder="1" applyAlignment="1">
      <alignment horizontal="center" vertical="center" wrapText="1"/>
    </xf>
    <xf numFmtId="167" fontId="8" fillId="0" borderId="3" xfId="0" applyNumberFormat="1" applyFont="1" applyFill="1" applyBorder="1" applyAlignment="1">
      <alignment horizontal="center" vertical="center" wrapText="1"/>
    </xf>
    <xf numFmtId="168" fontId="8" fillId="0" borderId="3" xfId="0" applyNumberFormat="1" applyFont="1" applyFill="1" applyBorder="1" applyAlignment="1">
      <alignment horizontal="center" vertical="center"/>
    </xf>
    <xf numFmtId="168" fontId="8" fillId="0" borderId="3" xfId="0" applyNumberFormat="1" applyFont="1" applyFill="1" applyBorder="1" applyAlignment="1">
      <alignment horizontal="center" vertical="center" wrapText="1"/>
    </xf>
    <xf numFmtId="167" fontId="8" fillId="0" borderId="3" xfId="0" applyNumberFormat="1" applyFont="1" applyFill="1" applyBorder="1" applyAlignment="1">
      <alignment horizontal="center" vertical="center"/>
    </xf>
    <xf numFmtId="1" fontId="7" fillId="0" borderId="3" xfId="0" applyNumberFormat="1" applyFont="1" applyFill="1" applyBorder="1" applyAlignment="1">
      <alignment horizontal="center" vertical="center"/>
    </xf>
    <xf numFmtId="0" fontId="0" fillId="0" borderId="0" xfId="0" applyBorder="1" applyAlignment="1">
      <alignment horizontal="center" vertical="center" wrapText="1"/>
    </xf>
    <xf numFmtId="2" fontId="11" fillId="0" borderId="3" xfId="0" applyNumberFormat="1" applyFont="1" applyFill="1" applyBorder="1" applyAlignment="1">
      <alignment horizontal="center" vertical="center" wrapText="1"/>
    </xf>
    <xf numFmtId="2" fontId="21" fillId="0" borderId="3" xfId="0" applyNumberFormat="1" applyFont="1" applyFill="1" applyBorder="1" applyAlignment="1">
      <alignment horizontal="center" vertical="center" wrapText="1"/>
    </xf>
    <xf numFmtId="49" fontId="7" fillId="0" borderId="3" xfId="0" applyNumberFormat="1" applyFont="1" applyFill="1" applyBorder="1" applyAlignment="1">
      <alignment horizontal="left" vertical="center" wrapText="1"/>
    </xf>
    <xf numFmtId="0" fontId="39" fillId="0" borderId="3" xfId="15" applyNumberFormat="1" applyFont="1" applyFill="1" applyBorder="1" applyAlignment="1">
      <alignment horizontal="center" vertical="center" wrapText="1"/>
    </xf>
    <xf numFmtId="0" fontId="39" fillId="0" borderId="3" xfId="15" applyNumberFormat="1" applyFont="1" applyFill="1" applyBorder="1" applyAlignment="1">
      <alignment horizontal="left" vertical="center" wrapText="1"/>
    </xf>
    <xf numFmtId="2" fontId="39" fillId="0" borderId="3" xfId="15" applyNumberFormat="1" applyFont="1" applyFill="1" applyBorder="1" applyAlignment="1">
      <alignment horizontal="center" vertical="center" wrapText="1"/>
    </xf>
    <xf numFmtId="0" fontId="40" fillId="0" borderId="3" xfId="15" applyNumberFormat="1" applyFont="1" applyFill="1" applyBorder="1" applyAlignment="1">
      <alignment horizontal="center" vertical="center" wrapText="1"/>
    </xf>
    <xf numFmtId="0" fontId="40" fillId="0" borderId="3" xfId="15" applyNumberFormat="1" applyFont="1" applyFill="1" applyBorder="1" applyAlignment="1">
      <alignment horizontal="left" vertical="center" wrapText="1"/>
    </xf>
    <xf numFmtId="2" fontId="40" fillId="0" borderId="3" xfId="15" applyNumberFormat="1" applyFont="1" applyFill="1" applyBorder="1" applyAlignment="1">
      <alignment horizontal="center" vertical="center" wrapText="1"/>
    </xf>
    <xf numFmtId="44" fontId="39" fillId="0" borderId="3" xfId="6" applyFont="1" applyFill="1" applyBorder="1" applyAlignment="1">
      <alignment horizontal="center" vertical="center" wrapText="1"/>
    </xf>
    <xf numFmtId="178" fontId="39" fillId="0" borderId="3" xfId="6" applyNumberFormat="1" applyFont="1" applyFill="1" applyBorder="1" applyAlignment="1">
      <alignment horizontal="center" vertical="center" wrapText="1"/>
    </xf>
    <xf numFmtId="178" fontId="39" fillId="0" borderId="3" xfId="6" applyNumberFormat="1" applyFont="1" applyFill="1" applyBorder="1" applyAlignment="1">
      <alignment horizontal="left" vertical="center" wrapText="1"/>
    </xf>
    <xf numFmtId="1" fontId="40" fillId="0" borderId="3" xfId="6" applyNumberFormat="1" applyFont="1" applyFill="1" applyBorder="1" applyAlignment="1">
      <alignment horizontal="center" vertical="center" wrapText="1"/>
    </xf>
    <xf numFmtId="44" fontId="40" fillId="0" borderId="3" xfId="6" applyFont="1" applyFill="1" applyBorder="1" applyAlignment="1">
      <alignment vertical="center" wrapText="1"/>
    </xf>
    <xf numFmtId="178" fontId="40" fillId="0" borderId="3" xfId="6" applyNumberFormat="1" applyFont="1" applyFill="1" applyBorder="1" applyAlignment="1">
      <alignment horizontal="center" vertical="center" wrapText="1"/>
    </xf>
    <xf numFmtId="2" fontId="39" fillId="0" borderId="3" xfId="6" applyNumberFormat="1" applyFont="1" applyFill="1" applyBorder="1" applyAlignment="1">
      <alignment horizontal="center" vertical="center" wrapText="1"/>
    </xf>
    <xf numFmtId="2" fontId="40" fillId="0" borderId="3" xfId="6" applyNumberFormat="1" applyFont="1" applyFill="1" applyBorder="1" applyAlignment="1">
      <alignment horizontal="center" vertical="center" wrapText="1"/>
    </xf>
    <xf numFmtId="44" fontId="40" fillId="0" borderId="3" xfId="6" applyFont="1" applyFill="1" applyBorder="1" applyAlignment="1">
      <alignment horizontal="left" vertical="center" wrapText="1"/>
    </xf>
    <xf numFmtId="0" fontId="40" fillId="0" borderId="3" xfId="25" applyNumberFormat="1" applyFont="1" applyFill="1" applyBorder="1" applyAlignment="1">
      <alignment horizontal="left" vertical="center" wrapText="1"/>
    </xf>
    <xf numFmtId="0" fontId="40" fillId="0" borderId="3" xfId="15" applyFont="1" applyFill="1" applyBorder="1" applyAlignment="1">
      <alignment vertical="center" wrapText="1"/>
    </xf>
    <xf numFmtId="0" fontId="40" fillId="0" borderId="3" xfId="15" applyFont="1" applyFill="1" applyBorder="1" applyAlignment="1">
      <alignment wrapText="1"/>
    </xf>
    <xf numFmtId="1" fontId="39" fillId="0" borderId="3" xfId="6" applyNumberFormat="1" applyFont="1" applyFill="1" applyBorder="1" applyAlignment="1">
      <alignment horizontal="center" vertical="center" wrapText="1"/>
    </xf>
    <xf numFmtId="0" fontId="39" fillId="0" borderId="3" xfId="15" applyFont="1" applyFill="1" applyBorder="1"/>
    <xf numFmtId="2" fontId="40" fillId="0" borderId="3" xfId="15" applyNumberFormat="1" applyFont="1" applyFill="1" applyBorder="1" applyAlignment="1">
      <alignment horizontal="left" vertical="center" wrapText="1"/>
    </xf>
    <xf numFmtId="0" fontId="40" fillId="0" borderId="3" xfId="25" applyFont="1" applyFill="1" applyBorder="1" applyAlignment="1">
      <alignment horizontal="left" vertical="center" wrapText="1"/>
    </xf>
    <xf numFmtId="0" fontId="39" fillId="0" borderId="3" xfId="25" applyNumberFormat="1" applyFont="1" applyFill="1" applyBorder="1" applyAlignment="1">
      <alignment horizontal="left" vertical="center" wrapText="1"/>
    </xf>
    <xf numFmtId="2" fontId="39" fillId="0" borderId="3" xfId="15" applyNumberFormat="1" applyFont="1" applyFill="1" applyBorder="1" applyAlignment="1">
      <alignment horizontal="left" vertical="center" wrapText="1"/>
    </xf>
    <xf numFmtId="2" fontId="40" fillId="0" borderId="3" xfId="15" applyNumberFormat="1" applyFont="1" applyFill="1" applyBorder="1" applyAlignment="1">
      <alignment wrapText="1"/>
    </xf>
    <xf numFmtId="44" fontId="8" fillId="0" borderId="3" xfId="6" applyFont="1" applyBorder="1" applyAlignment="1">
      <alignment vertical="center" wrapText="1"/>
    </xf>
    <xf numFmtId="2" fontId="40" fillId="0" borderId="3" xfId="25" applyNumberFormat="1" applyFont="1" applyFill="1" applyBorder="1" applyAlignment="1">
      <alignment horizontal="left" vertical="center" wrapText="1"/>
    </xf>
    <xf numFmtId="4" fontId="40" fillId="0" borderId="3" xfId="25" applyNumberFormat="1" applyFont="1" applyFill="1" applyBorder="1" applyAlignment="1">
      <alignment horizontal="left" vertical="center" wrapText="1"/>
    </xf>
    <xf numFmtId="166" fontId="40" fillId="0" borderId="3" xfId="15" applyNumberFormat="1" applyFont="1" applyFill="1" applyBorder="1" applyAlignment="1">
      <alignment horizontal="center" vertical="center" wrapText="1"/>
    </xf>
    <xf numFmtId="49" fontId="39" fillId="0" borderId="3" xfId="15" applyNumberFormat="1" applyFont="1" applyFill="1" applyBorder="1" applyAlignment="1">
      <alignment horizontal="left" vertical="center" wrapText="1"/>
    </xf>
    <xf numFmtId="171" fontId="40" fillId="0" borderId="3" xfId="25" applyNumberFormat="1" applyFont="1" applyFill="1" applyBorder="1" applyAlignment="1">
      <alignment horizontal="left" vertical="center" wrapText="1"/>
    </xf>
    <xf numFmtId="2" fontId="40" fillId="0" borderId="3" xfId="25" applyNumberFormat="1" applyFont="1" applyFill="1" applyBorder="1" applyAlignment="1">
      <alignment horizontal="center" vertical="center" wrapText="1"/>
    </xf>
    <xf numFmtId="2" fontId="40" fillId="0" borderId="3" xfId="25" applyNumberFormat="1" applyFont="1" applyFill="1" applyBorder="1" applyAlignment="1">
      <alignment vertical="center" wrapText="1"/>
    </xf>
    <xf numFmtId="49" fontId="39" fillId="0" borderId="3" xfId="25" applyNumberFormat="1" applyFont="1" applyFill="1" applyBorder="1" applyAlignment="1">
      <alignment horizontal="left" vertical="center" wrapText="1"/>
    </xf>
    <xf numFmtId="2" fontId="39" fillId="0" borderId="3" xfId="6" applyNumberFormat="1" applyFont="1" applyFill="1" applyBorder="1" applyAlignment="1">
      <alignment horizontal="left" vertical="center" wrapText="1"/>
    </xf>
    <xf numFmtId="0" fontId="39" fillId="0" borderId="3" xfId="15" applyFont="1" applyFill="1" applyBorder="1" applyAlignment="1">
      <alignment horizontal="center" vertical="center" wrapText="1"/>
    </xf>
    <xf numFmtId="2" fontId="39" fillId="0" borderId="3" xfId="25" applyNumberFormat="1" applyFont="1" applyFill="1" applyBorder="1" applyAlignment="1">
      <alignment horizontal="left" vertical="center" wrapText="1"/>
    </xf>
    <xf numFmtId="2" fontId="39" fillId="0" borderId="3" xfId="25" applyNumberFormat="1" applyFont="1" applyFill="1" applyBorder="1" applyAlignment="1">
      <alignment horizontal="center" vertical="center" wrapText="1"/>
    </xf>
    <xf numFmtId="169" fontId="40" fillId="0" borderId="3" xfId="25" applyNumberFormat="1" applyFont="1" applyFill="1" applyBorder="1" applyAlignment="1">
      <alignment horizontal="center" vertical="center" wrapText="1"/>
    </xf>
    <xf numFmtId="166" fontId="40" fillId="0" borderId="3" xfId="25" applyNumberFormat="1" applyFont="1" applyFill="1" applyBorder="1" applyAlignment="1">
      <alignment horizontal="center" vertical="center" wrapText="1"/>
    </xf>
    <xf numFmtId="171" fontId="39" fillId="0" borderId="3" xfId="15" applyNumberFormat="1" applyFont="1" applyFill="1" applyBorder="1" applyAlignment="1">
      <alignment horizontal="center" vertical="center" wrapText="1"/>
    </xf>
    <xf numFmtId="171" fontId="39" fillId="0" borderId="3" xfId="15" applyNumberFormat="1" applyFont="1" applyFill="1" applyBorder="1" applyAlignment="1">
      <alignment horizontal="left" vertical="center" wrapText="1"/>
    </xf>
    <xf numFmtId="0" fontId="8" fillId="0" borderId="3" xfId="15" applyNumberFormat="1" applyFont="1" applyFill="1" applyBorder="1" applyAlignment="1">
      <alignment horizontal="center" vertical="center" wrapText="1"/>
    </xf>
    <xf numFmtId="171" fontId="40" fillId="0" borderId="3" xfId="15" applyNumberFormat="1" applyFont="1" applyFill="1" applyBorder="1" applyAlignment="1">
      <alignment horizontal="left" vertical="center" wrapText="1"/>
    </xf>
    <xf numFmtId="2" fontId="40" fillId="0" borderId="3" xfId="5" applyNumberFormat="1" applyFont="1" applyFill="1" applyBorder="1" applyAlignment="1">
      <alignment horizontal="center" vertical="center" wrapText="1"/>
    </xf>
    <xf numFmtId="171" fontId="40" fillId="0" borderId="3" xfId="15" applyNumberFormat="1" applyFont="1" applyFill="1" applyBorder="1" applyAlignment="1">
      <alignment vertical="center" wrapText="1"/>
    </xf>
    <xf numFmtId="2" fontId="39" fillId="0" borderId="3" xfId="15" quotePrefix="1" applyNumberFormat="1" applyFont="1" applyFill="1" applyBorder="1" applyAlignment="1">
      <alignment horizontal="center" vertical="center"/>
    </xf>
    <xf numFmtId="0" fontId="40" fillId="0" borderId="3" xfId="15" applyFont="1" applyFill="1" applyBorder="1" applyAlignment="1">
      <alignment horizontal="left" vertical="center" wrapText="1"/>
    </xf>
    <xf numFmtId="4" fontId="40" fillId="0" borderId="3" xfId="15" applyNumberFormat="1" applyFont="1" applyFill="1" applyBorder="1" applyAlignment="1">
      <alignment horizontal="left" vertical="center" wrapText="1"/>
    </xf>
    <xf numFmtId="49" fontId="39" fillId="0" borderId="3" xfId="5" applyNumberFormat="1" applyFont="1" applyFill="1" applyBorder="1" applyAlignment="1">
      <alignment horizontal="left" vertical="center" wrapText="1"/>
    </xf>
    <xf numFmtId="2" fontId="40" fillId="0" borderId="3" xfId="71" applyNumberFormat="1" applyFont="1" applyFill="1" applyBorder="1" applyAlignment="1">
      <alignment horizontal="center" vertical="center" wrapText="1"/>
    </xf>
    <xf numFmtId="2" fontId="39" fillId="0" borderId="3" xfId="15" applyNumberFormat="1" applyFont="1" applyFill="1" applyBorder="1" applyAlignment="1">
      <alignment vertical="center" wrapText="1"/>
    </xf>
    <xf numFmtId="171" fontId="40" fillId="0" borderId="3" xfId="15" applyNumberFormat="1" applyFont="1" applyFill="1" applyBorder="1" applyAlignment="1">
      <alignment horizontal="center" vertical="center" wrapText="1"/>
    </xf>
    <xf numFmtId="2" fontId="40" fillId="0" borderId="3" xfId="15" applyNumberFormat="1" applyFont="1" applyFill="1" applyBorder="1" applyAlignment="1">
      <alignment vertical="center" wrapText="1"/>
    </xf>
    <xf numFmtId="0" fontId="39" fillId="0" borderId="3" xfId="20" applyFont="1" applyFill="1" applyBorder="1" applyAlignment="1">
      <alignment horizontal="left" vertical="center"/>
    </xf>
    <xf numFmtId="2" fontId="39" fillId="0" borderId="3" xfId="20" applyNumberFormat="1" applyFont="1" applyFill="1" applyBorder="1" applyAlignment="1">
      <alignment horizontal="center" vertical="center"/>
    </xf>
    <xf numFmtId="0" fontId="40" fillId="0" borderId="3" xfId="0" applyFont="1" applyFill="1" applyBorder="1" applyAlignment="1">
      <alignment wrapText="1"/>
    </xf>
    <xf numFmtId="173" fontId="40" fillId="3" borderId="3" xfId="0" applyNumberFormat="1" applyFont="1" applyFill="1" applyBorder="1" applyAlignment="1">
      <alignment horizontal="center" vertical="center" wrapText="1"/>
    </xf>
    <xf numFmtId="0" fontId="40" fillId="0" borderId="3" xfId="0" applyFont="1" applyFill="1" applyBorder="1" applyAlignment="1">
      <alignment vertical="center" wrapText="1"/>
    </xf>
    <xf numFmtId="171" fontId="40" fillId="3" borderId="3" xfId="0" applyNumberFormat="1" applyFont="1" applyFill="1" applyBorder="1" applyAlignment="1">
      <alignment horizontal="left" vertical="center" wrapText="1"/>
    </xf>
    <xf numFmtId="0" fontId="40" fillId="3" borderId="3" xfId="0" applyFont="1" applyFill="1" applyBorder="1" applyAlignment="1">
      <alignment horizontal="left" vertical="center" wrapText="1"/>
    </xf>
    <xf numFmtId="0" fontId="40" fillId="3" borderId="3" xfId="0" applyFont="1" applyFill="1" applyBorder="1" applyAlignment="1">
      <alignment horizontal="center" vertical="center" wrapText="1"/>
    </xf>
    <xf numFmtId="171" fontId="39" fillId="3" borderId="3" xfId="0" applyNumberFormat="1" applyFont="1" applyFill="1" applyBorder="1" applyAlignment="1">
      <alignment horizontal="left" vertical="center" wrapText="1"/>
    </xf>
    <xf numFmtId="173" fontId="39" fillId="3"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2" fontId="31" fillId="0" borderId="3" xfId="0" applyNumberFormat="1" applyFont="1" applyFill="1" applyBorder="1" applyAlignment="1">
      <alignment horizontal="center" vertical="center" wrapText="1"/>
    </xf>
    <xf numFmtId="1" fontId="30" fillId="0" borderId="3" xfId="6" applyNumberFormat="1" applyFont="1" applyFill="1" applyBorder="1" applyAlignment="1">
      <alignment horizontal="center" vertical="center" wrapText="1"/>
    </xf>
    <xf numFmtId="44" fontId="30" fillId="0" borderId="3" xfId="6" applyFont="1" applyFill="1" applyBorder="1" applyAlignment="1">
      <alignment vertical="center" wrapText="1"/>
    </xf>
    <xf numFmtId="2" fontId="29" fillId="0" borderId="3" xfId="6" applyNumberFormat="1" applyFont="1" applyFill="1" applyBorder="1" applyAlignment="1">
      <alignment horizontal="center" vertical="center" wrapText="1"/>
    </xf>
    <xf numFmtId="2" fontId="8" fillId="0" borderId="3" xfId="78" quotePrefix="1" applyNumberFormat="1" applyFont="1" applyFill="1" applyBorder="1" applyAlignment="1" applyProtection="1">
      <alignment horizontal="center" vertical="center" readingOrder="1"/>
      <protection locked="0"/>
    </xf>
    <xf numFmtId="44" fontId="30" fillId="0" borderId="3" xfId="6" applyFont="1" applyFill="1" applyBorder="1" applyAlignment="1">
      <alignment horizontal="left" vertical="center" wrapText="1"/>
    </xf>
    <xf numFmtId="178" fontId="30" fillId="0" borderId="3" xfId="6" applyNumberFormat="1" applyFont="1" applyFill="1" applyBorder="1" applyAlignment="1">
      <alignment horizontal="center" vertical="center" wrapText="1"/>
    </xf>
    <xf numFmtId="178" fontId="29" fillId="0" borderId="3" xfId="6" applyNumberFormat="1" applyFont="1" applyFill="1" applyBorder="1" applyAlignment="1">
      <alignment horizontal="center" vertical="center" wrapText="1"/>
    </xf>
    <xf numFmtId="0" fontId="40" fillId="0" borderId="3" xfId="0" applyFont="1" applyFill="1" applyBorder="1" applyAlignment="1">
      <alignment horizontal="center" wrapText="1"/>
    </xf>
    <xf numFmtId="165" fontId="40" fillId="0" borderId="3"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2" fontId="7" fillId="3" borderId="3" xfId="0" applyNumberFormat="1" applyFont="1" applyFill="1" applyBorder="1" applyAlignment="1">
      <alignment horizontal="center" vertical="center" wrapText="1"/>
    </xf>
    <xf numFmtId="173" fontId="8" fillId="3" borderId="3" xfId="0" applyNumberFormat="1" applyFont="1" applyFill="1" applyBorder="1" applyAlignment="1">
      <alignment horizontal="center" vertical="center" wrapText="1"/>
    </xf>
    <xf numFmtId="173" fontId="7" fillId="3" borderId="3" xfId="0" applyNumberFormat="1" applyFont="1" applyFill="1" applyBorder="1" applyAlignment="1">
      <alignment horizontal="center" vertical="center" wrapText="1"/>
    </xf>
    <xf numFmtId="171" fontId="7" fillId="3" borderId="3" xfId="0" applyNumberFormat="1" applyFont="1" applyFill="1" applyBorder="1" applyAlignment="1">
      <alignment horizontal="center" vertical="center" wrapText="1"/>
    </xf>
    <xf numFmtId="0" fontId="8" fillId="3" borderId="3" xfId="0" applyFont="1" applyFill="1" applyBorder="1" applyAlignment="1">
      <alignment horizontal="left" vertical="center" wrapText="1"/>
    </xf>
    <xf numFmtId="171" fontId="8" fillId="3" borderId="3" xfId="0" applyNumberFormat="1" applyFont="1" applyFill="1" applyBorder="1" applyAlignment="1">
      <alignment horizontal="left" vertical="center" wrapText="1"/>
    </xf>
    <xf numFmtId="173" fontId="7" fillId="3" borderId="3" xfId="0" applyNumberFormat="1" applyFont="1" applyFill="1" applyBorder="1" applyAlignment="1">
      <alignment horizontal="center" vertical="center"/>
    </xf>
    <xf numFmtId="0" fontId="7" fillId="3" borderId="3" xfId="0" applyFont="1" applyFill="1" applyBorder="1" applyAlignment="1">
      <alignment horizontal="center" vertical="center"/>
    </xf>
    <xf numFmtId="0" fontId="39" fillId="3" borderId="3" xfId="0" applyFont="1" applyFill="1" applyBorder="1" applyAlignment="1">
      <alignment horizontal="center"/>
    </xf>
    <xf numFmtId="172" fontId="40" fillId="3" borderId="3" xfId="0" applyNumberFormat="1" applyFont="1" applyFill="1" applyBorder="1" applyAlignment="1">
      <alignment horizontal="center" vertical="center" wrapText="1"/>
    </xf>
    <xf numFmtId="171" fontId="40" fillId="3" borderId="3" xfId="0" applyNumberFormat="1" applyFont="1" applyFill="1" applyBorder="1" applyAlignment="1">
      <alignment horizontal="center" vertical="center" wrapText="1"/>
    </xf>
    <xf numFmtId="2" fontId="29" fillId="3" borderId="3" xfId="0" applyNumberFormat="1" applyFont="1" applyFill="1" applyBorder="1" applyAlignment="1">
      <alignment horizontal="center" vertical="center" wrapText="1"/>
    </xf>
    <xf numFmtId="43" fontId="40" fillId="3" borderId="3" xfId="1" applyNumberFormat="1" applyFont="1" applyFill="1" applyBorder="1" applyAlignment="1">
      <alignment horizontal="center" vertical="center" wrapText="1"/>
    </xf>
    <xf numFmtId="0" fontId="41" fillId="4" borderId="3" xfId="0" applyFont="1" applyFill="1" applyBorder="1" applyAlignment="1">
      <alignment horizontal="left" vertical="center" wrapText="1"/>
    </xf>
    <xf numFmtId="0" fontId="41" fillId="4" borderId="3" xfId="0" applyFont="1" applyFill="1" applyBorder="1" applyAlignment="1">
      <alignment horizontal="center" vertical="center" wrapText="1"/>
    </xf>
    <xf numFmtId="43" fontId="40" fillId="3" borderId="3" xfId="1" applyNumberFormat="1" applyFont="1" applyFill="1" applyBorder="1" applyAlignment="1">
      <alignment vertical="center" wrapText="1"/>
    </xf>
    <xf numFmtId="49" fontId="8" fillId="3" borderId="3" xfId="0" applyNumberFormat="1" applyFont="1" applyFill="1" applyBorder="1" applyAlignment="1">
      <alignment horizontal="left" vertical="center" wrapText="1"/>
    </xf>
    <xf numFmtId="2" fontId="8" fillId="3" borderId="3" xfId="0" applyNumberFormat="1" applyFont="1" applyFill="1" applyBorder="1" applyAlignment="1">
      <alignment horizontal="center" vertical="center" wrapText="1"/>
    </xf>
    <xf numFmtId="0" fontId="29" fillId="3" borderId="3" xfId="0" applyFont="1" applyFill="1" applyBorder="1" applyAlignment="1">
      <alignment horizontal="left" vertical="center" wrapText="1"/>
    </xf>
    <xf numFmtId="171" fontId="21" fillId="0" borderId="3" xfId="0" applyNumberFormat="1" applyFont="1" applyFill="1" applyBorder="1" applyAlignment="1">
      <alignment horizontal="center" vertical="center" wrapText="1"/>
    </xf>
    <xf numFmtId="2" fontId="21" fillId="0" borderId="3" xfId="0" applyNumberFormat="1" applyFont="1" applyFill="1" applyBorder="1" applyAlignment="1">
      <alignment vertical="center" wrapText="1"/>
    </xf>
    <xf numFmtId="0" fontId="7" fillId="0" borderId="3" xfId="43" applyFont="1" applyFill="1" applyBorder="1" applyAlignment="1">
      <alignment vertical="center" wrapText="1"/>
    </xf>
    <xf numFmtId="0" fontId="8" fillId="0" borderId="3" xfId="43" applyFont="1" applyFill="1" applyBorder="1" applyAlignment="1">
      <alignment vertical="center" wrapText="1"/>
    </xf>
    <xf numFmtId="173" fontId="8" fillId="0" borderId="3" xfId="11" applyNumberFormat="1" applyFont="1" applyFill="1" applyBorder="1" applyAlignment="1">
      <alignment horizontal="center" vertical="center" wrapText="1"/>
    </xf>
    <xf numFmtId="0" fontId="8" fillId="0" borderId="3" xfId="11" applyFont="1" applyFill="1" applyBorder="1" applyAlignment="1">
      <alignment horizontal="center" vertical="center" wrapText="1"/>
    </xf>
    <xf numFmtId="0" fontId="7" fillId="0" borderId="3" xfId="11" applyFont="1" applyFill="1" applyBorder="1" applyAlignment="1">
      <alignment horizontal="center" vertical="center" wrapText="1"/>
    </xf>
    <xf numFmtId="171" fontId="8" fillId="0" borderId="3" xfId="11" applyNumberFormat="1" applyFont="1" applyFill="1" applyBorder="1" applyAlignment="1">
      <alignment horizontal="center" vertical="center" wrapText="1"/>
    </xf>
    <xf numFmtId="171" fontId="7" fillId="0" borderId="3" xfId="11" applyNumberFormat="1" applyFont="1" applyFill="1" applyBorder="1" applyAlignment="1">
      <alignment horizontal="center" vertical="center" wrapText="1"/>
    </xf>
    <xf numFmtId="0" fontId="7" fillId="0" borderId="3" xfId="43" applyFont="1" applyFill="1" applyBorder="1" applyAlignment="1">
      <alignment horizontal="center" vertical="center" wrapText="1"/>
    </xf>
    <xf numFmtId="171" fontId="11" fillId="0" borderId="3" xfId="0" applyNumberFormat="1" applyFont="1" applyFill="1" applyBorder="1" applyAlignment="1">
      <alignment horizontal="center" vertical="center" wrapText="1"/>
    </xf>
    <xf numFmtId="171" fontId="11" fillId="0" borderId="3" xfId="0" applyNumberFormat="1" applyFont="1" applyFill="1" applyBorder="1" applyAlignment="1">
      <alignment horizontal="left" vertical="center" wrapText="1"/>
    </xf>
    <xf numFmtId="171" fontId="21" fillId="0" borderId="3" xfId="0" applyNumberFormat="1"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21" fillId="0" borderId="3" xfId="0" applyFont="1" applyFill="1" applyBorder="1" applyAlignment="1">
      <alignment horizontal="left" vertical="center" wrapText="1"/>
    </xf>
    <xf numFmtId="171" fontId="42" fillId="0" borderId="3" xfId="0" applyNumberFormat="1" applyFont="1" applyFill="1" applyBorder="1" applyAlignment="1">
      <alignment horizontal="left" vertical="center" wrapText="1"/>
    </xf>
    <xf numFmtId="173" fontId="21" fillId="0" borderId="3" xfId="0" applyNumberFormat="1" applyFont="1" applyFill="1" applyBorder="1" applyAlignment="1">
      <alignment horizontal="center" vertical="center" wrapText="1"/>
    </xf>
    <xf numFmtId="0" fontId="21" fillId="0" borderId="3" xfId="0" applyFont="1" applyFill="1" applyBorder="1" applyAlignment="1">
      <alignment horizontal="left"/>
    </xf>
    <xf numFmtId="0" fontId="21" fillId="0" borderId="3" xfId="0" applyFont="1" applyFill="1" applyBorder="1"/>
    <xf numFmtId="2" fontId="11" fillId="0" borderId="3" xfId="0" applyNumberFormat="1" applyFont="1" applyFill="1" applyBorder="1" applyAlignment="1">
      <alignment vertical="center" wrapText="1"/>
    </xf>
    <xf numFmtId="171" fontId="11" fillId="0" borderId="3" xfId="0" applyNumberFormat="1" applyFont="1" applyFill="1" applyBorder="1" applyAlignment="1">
      <alignment vertical="center" wrapText="1"/>
    </xf>
    <xf numFmtId="2" fontId="21" fillId="0" borderId="3" xfId="76" applyNumberFormat="1" applyFont="1" applyFill="1" applyBorder="1" applyAlignment="1">
      <alignment horizontal="left" vertical="center" wrapText="1"/>
    </xf>
    <xf numFmtId="173" fontId="21" fillId="0" borderId="3" xfId="0" applyNumberFormat="1" applyFont="1" applyFill="1" applyBorder="1" applyAlignment="1">
      <alignment horizontal="left" vertical="center" wrapText="1"/>
    </xf>
    <xf numFmtId="173" fontId="11" fillId="0" borderId="3" xfId="0" applyNumberFormat="1" applyFont="1" applyFill="1" applyBorder="1" applyAlignment="1">
      <alignment horizontal="left" vertical="center" wrapText="1"/>
    </xf>
    <xf numFmtId="0" fontId="31" fillId="0" borderId="3" xfId="16" applyNumberFormat="1" applyFont="1" applyFill="1" applyBorder="1" applyAlignment="1">
      <alignment horizontal="left"/>
    </xf>
    <xf numFmtId="0" fontId="11" fillId="0" borderId="3" xfId="77" applyNumberFormat="1" applyFont="1" applyFill="1" applyBorder="1" applyAlignment="1">
      <alignment horizontal="left" vertical="center" wrapText="1"/>
    </xf>
    <xf numFmtId="0" fontId="31" fillId="0" borderId="3" xfId="16" applyNumberFormat="1" applyFont="1" applyFill="1" applyBorder="1" applyAlignment="1">
      <alignment vertical="center" wrapText="1"/>
    </xf>
    <xf numFmtId="0" fontId="11" fillId="0" borderId="3" xfId="0" applyFont="1" applyFill="1" applyBorder="1" applyAlignment="1">
      <alignment vertical="center" wrapText="1"/>
    </xf>
    <xf numFmtId="0" fontId="31" fillId="0" borderId="0" xfId="16" applyFont="1" applyFill="1" applyBorder="1"/>
    <xf numFmtId="0" fontId="11" fillId="0" borderId="3" xfId="0" applyFont="1" applyFill="1" applyBorder="1" applyAlignment="1">
      <alignment horizontal="left" vertical="center"/>
    </xf>
    <xf numFmtId="2" fontId="11" fillId="0" borderId="3" xfId="0" applyNumberFormat="1" applyFont="1" applyFill="1" applyBorder="1" applyAlignment="1">
      <alignment horizontal="center" vertical="center"/>
    </xf>
    <xf numFmtId="2" fontId="11" fillId="0" borderId="3" xfId="0" applyNumberFormat="1" applyFont="1" applyFill="1" applyBorder="1" applyAlignment="1">
      <alignment vertical="center"/>
    </xf>
    <xf numFmtId="0" fontId="21" fillId="0" borderId="3" xfId="0" applyFont="1" applyFill="1" applyBorder="1" applyAlignment="1">
      <alignment vertical="center" wrapText="1"/>
    </xf>
    <xf numFmtId="2" fontId="11" fillId="0" borderId="3" xfId="35" applyNumberFormat="1" applyFont="1" applyFill="1" applyBorder="1" applyAlignment="1">
      <alignment horizontal="center" vertical="center" wrapText="1"/>
    </xf>
    <xf numFmtId="173" fontId="11" fillId="0" borderId="3" xfId="35" applyNumberFormat="1" applyFont="1" applyFill="1" applyBorder="1" applyAlignment="1">
      <alignment horizontal="center" vertical="center" wrapText="1"/>
    </xf>
    <xf numFmtId="171" fontId="11" fillId="0" borderId="3" xfId="35" applyNumberFormat="1" applyFont="1" applyFill="1" applyBorder="1" applyAlignment="1">
      <alignment vertical="center" wrapText="1"/>
    </xf>
    <xf numFmtId="171" fontId="21" fillId="0" borderId="3" xfId="35" applyNumberFormat="1" applyFont="1" applyFill="1" applyBorder="1" applyAlignment="1">
      <alignment vertical="center" wrapText="1"/>
    </xf>
    <xf numFmtId="173" fontId="21" fillId="0" borderId="3" xfId="35" applyNumberFormat="1" applyFont="1" applyFill="1" applyBorder="1" applyAlignment="1">
      <alignment horizontal="center" vertical="center" wrapText="1"/>
    </xf>
    <xf numFmtId="4" fontId="11" fillId="0" borderId="3" xfId="75" applyNumberFormat="1" applyFont="1" applyFill="1" applyBorder="1" applyAlignment="1">
      <alignment vertical="center" wrapText="1"/>
    </xf>
    <xf numFmtId="2" fontId="11" fillId="0" borderId="3" xfId="36" applyNumberFormat="1" applyFont="1" applyFill="1" applyBorder="1" applyAlignment="1">
      <alignment horizontal="center" vertical="center" wrapText="1"/>
    </xf>
    <xf numFmtId="173" fontId="11" fillId="0" borderId="3" xfId="36" applyNumberFormat="1" applyFont="1" applyFill="1" applyBorder="1" applyAlignment="1">
      <alignment horizontal="center" vertical="center" wrapText="1"/>
    </xf>
    <xf numFmtId="171" fontId="11" fillId="0" borderId="3" xfId="37" applyNumberFormat="1" applyFont="1" applyFill="1" applyBorder="1" applyAlignment="1">
      <alignment vertical="center" wrapText="1"/>
    </xf>
    <xf numFmtId="2" fontId="11" fillId="0" borderId="3" xfId="37" applyNumberFormat="1" applyFont="1" applyFill="1" applyBorder="1" applyAlignment="1">
      <alignment horizontal="center" vertical="center" wrapText="1"/>
    </xf>
    <xf numFmtId="0" fontId="11" fillId="0" borderId="3" xfId="40" applyNumberFormat="1" applyFont="1" applyFill="1" applyBorder="1" applyAlignment="1">
      <alignment vertical="center" wrapText="1"/>
    </xf>
    <xf numFmtId="2" fontId="11" fillId="0" borderId="3" xfId="40" applyNumberFormat="1" applyFont="1" applyFill="1" applyBorder="1" applyAlignment="1">
      <alignment horizontal="center" vertical="center" wrapText="1"/>
    </xf>
    <xf numFmtId="173" fontId="11" fillId="0" borderId="3" xfId="40" applyNumberFormat="1" applyFont="1" applyFill="1" applyBorder="1" applyAlignment="1">
      <alignment horizontal="center" vertical="center" wrapText="1"/>
    </xf>
    <xf numFmtId="171" fontId="21" fillId="0" borderId="3" xfId="40" applyNumberFormat="1" applyFont="1" applyFill="1" applyBorder="1" applyAlignment="1">
      <alignment vertical="center" wrapText="1"/>
    </xf>
    <xf numFmtId="173" fontId="21" fillId="0" borderId="3" xfId="40" applyNumberFormat="1" applyFont="1" applyFill="1" applyBorder="1" applyAlignment="1">
      <alignment horizontal="center" vertical="center" wrapText="1"/>
    </xf>
    <xf numFmtId="0" fontId="11" fillId="0" borderId="3" xfId="0" applyFont="1" applyFill="1" applyBorder="1" applyAlignment="1">
      <alignment vertical="center"/>
    </xf>
    <xf numFmtId="171" fontId="8" fillId="0" borderId="3" xfId="0" applyNumberFormat="1" applyFont="1" applyFill="1" applyBorder="1" applyAlignment="1">
      <alignment horizontal="center" vertical="center" wrapText="1"/>
    </xf>
    <xf numFmtId="0" fontId="31" fillId="0" borderId="3" xfId="0" applyFont="1" applyFill="1" applyBorder="1" applyAlignment="1">
      <alignment horizontal="left" vertical="center" wrapText="1"/>
    </xf>
    <xf numFmtId="0" fontId="31" fillId="0" borderId="3" xfId="0" applyFont="1" applyFill="1" applyBorder="1" applyAlignment="1">
      <alignment vertical="center" wrapText="1"/>
    </xf>
    <xf numFmtId="172" fontId="21" fillId="0" borderId="3" xfId="0" applyNumberFormat="1" applyFont="1" applyFill="1" applyBorder="1" applyAlignment="1">
      <alignment horizontal="center" vertical="center" wrapText="1"/>
    </xf>
    <xf numFmtId="173" fontId="11" fillId="0" borderId="3" xfId="0" applyNumberFormat="1" applyFont="1" applyFill="1" applyBorder="1" applyAlignment="1">
      <alignment horizontal="center" vertical="center" wrapText="1"/>
    </xf>
    <xf numFmtId="0" fontId="21" fillId="0" borderId="3" xfId="0" quotePrefix="1" applyFont="1" applyFill="1" applyBorder="1" applyAlignment="1">
      <alignment horizontal="left" vertical="center" wrapText="1"/>
    </xf>
    <xf numFmtId="0" fontId="11" fillId="0" borderId="3" xfId="0" applyFont="1" applyFill="1" applyBorder="1" applyAlignment="1">
      <alignment horizontal="center" vertical="center"/>
    </xf>
    <xf numFmtId="0" fontId="31" fillId="0" borderId="3" xfId="0" applyFont="1" applyBorder="1" applyAlignment="1">
      <alignment vertical="center" wrapText="1"/>
    </xf>
    <xf numFmtId="165" fontId="11" fillId="0" borderId="3" xfId="0" applyNumberFormat="1" applyFont="1" applyFill="1" applyBorder="1" applyAlignment="1">
      <alignment horizontal="center" vertical="center"/>
    </xf>
    <xf numFmtId="2" fontId="21" fillId="0" borderId="3" xfId="0" applyNumberFormat="1" applyFont="1" applyFill="1" applyBorder="1" applyAlignment="1">
      <alignment vertical="center"/>
    </xf>
    <xf numFmtId="2" fontId="11" fillId="0" borderId="3" xfId="5" applyNumberFormat="1" applyFont="1" applyFill="1" applyBorder="1" applyAlignment="1">
      <alignment horizontal="center" vertical="center" wrapText="1"/>
    </xf>
    <xf numFmtId="2" fontId="32" fillId="0" borderId="3" xfId="0" quotePrefix="1" applyNumberFormat="1" applyFont="1" applyFill="1" applyBorder="1" applyAlignment="1">
      <alignment horizontal="center" vertical="center" wrapText="1"/>
    </xf>
    <xf numFmtId="2" fontId="31" fillId="0" borderId="3" xfId="0" quotePrefix="1" applyNumberFormat="1" applyFont="1" applyFill="1" applyBorder="1" applyAlignment="1">
      <alignment horizontal="center" vertical="center" wrapText="1"/>
    </xf>
    <xf numFmtId="0" fontId="21" fillId="0" borderId="3" xfId="0" applyFont="1" applyFill="1" applyBorder="1" applyAlignment="1">
      <alignment horizontal="center" vertical="center"/>
    </xf>
    <xf numFmtId="0" fontId="21" fillId="0" borderId="5" xfId="0" applyFont="1" applyFill="1" applyBorder="1" applyAlignment="1">
      <alignment vertical="center" wrapText="1"/>
    </xf>
    <xf numFmtId="2" fontId="21" fillId="0" borderId="3" xfId="0" applyNumberFormat="1" applyFont="1" applyFill="1" applyBorder="1" applyAlignment="1">
      <alignment horizontal="center" vertical="center"/>
    </xf>
    <xf numFmtId="0" fontId="21" fillId="0" borderId="3" xfId="0" applyFont="1" applyFill="1" applyBorder="1" applyAlignment="1">
      <alignment horizontal="left" vertical="center"/>
    </xf>
    <xf numFmtId="0" fontId="11" fillId="0" borderId="3" xfId="26" applyFont="1" applyFill="1" applyBorder="1" applyAlignment="1">
      <alignment vertical="center" wrapText="1"/>
    </xf>
    <xf numFmtId="0" fontId="11" fillId="0" borderId="3" xfId="0" applyFont="1" applyFill="1" applyBorder="1" applyAlignment="1">
      <alignment wrapText="1"/>
    </xf>
    <xf numFmtId="2" fontId="21" fillId="0" borderId="3" xfId="0" applyNumberFormat="1" applyFont="1" applyFill="1" applyBorder="1" applyAlignment="1">
      <alignment horizontal="left" vertical="center" wrapText="1"/>
    </xf>
    <xf numFmtId="0" fontId="11" fillId="0" borderId="3" xfId="0" applyFont="1" applyFill="1" applyBorder="1" applyAlignment="1">
      <alignment horizontal="center" vertical="center" wrapText="1"/>
    </xf>
    <xf numFmtId="0" fontId="31" fillId="0" borderId="3" xfId="0" applyFont="1" applyBorder="1" applyAlignment="1">
      <alignment horizontal="left" vertical="center" wrapText="1"/>
    </xf>
    <xf numFmtId="0" fontId="11" fillId="0" borderId="3" xfId="20" applyFont="1" applyFill="1" applyBorder="1" applyAlignment="1">
      <alignment vertical="center" wrapText="1"/>
    </xf>
    <xf numFmtId="170" fontId="11" fillId="0" borderId="3" xfId="5" applyNumberFormat="1" applyFont="1" applyFill="1" applyBorder="1" applyAlignment="1">
      <alignment vertical="center" wrapText="1"/>
    </xf>
    <xf numFmtId="2" fontId="11" fillId="0" borderId="3" xfId="74" applyNumberFormat="1" applyFont="1" applyFill="1" applyBorder="1" applyAlignment="1">
      <alignment horizontal="left" vertical="center" wrapText="1"/>
    </xf>
    <xf numFmtId="2" fontId="11" fillId="0" borderId="3" xfId="74" applyNumberFormat="1" applyFont="1" applyFill="1" applyBorder="1" applyAlignment="1">
      <alignment vertical="center" wrapText="1"/>
    </xf>
    <xf numFmtId="0" fontId="21" fillId="0" borderId="3" xfId="0" applyFont="1" applyFill="1" applyBorder="1" applyAlignment="1">
      <alignment wrapText="1"/>
    </xf>
    <xf numFmtId="4" fontId="21" fillId="0" borderId="3" xfId="0" applyNumberFormat="1" applyFont="1" applyFill="1" applyBorder="1" applyAlignment="1">
      <alignment horizontal="center" vertical="center"/>
    </xf>
    <xf numFmtId="171" fontId="21" fillId="0" borderId="3" xfId="0" applyNumberFormat="1" applyFont="1" applyFill="1" applyBorder="1" applyAlignment="1">
      <alignment vertical="center" wrapText="1"/>
    </xf>
    <xf numFmtId="4" fontId="11" fillId="0" borderId="3" xfId="0" applyNumberFormat="1" applyFont="1" applyFill="1" applyBorder="1" applyAlignment="1">
      <alignment vertical="center"/>
    </xf>
    <xf numFmtId="4" fontId="11" fillId="0" borderId="3"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wrapText="1"/>
    </xf>
    <xf numFmtId="0" fontId="21" fillId="0" borderId="3" xfId="23" applyFont="1" applyFill="1" applyBorder="1" applyAlignment="1">
      <alignment vertical="center" wrapText="1"/>
    </xf>
    <xf numFmtId="0" fontId="11" fillId="0" borderId="3" xfId="0" applyFont="1" applyFill="1" applyBorder="1" applyAlignment="1">
      <alignment horizontal="left"/>
    </xf>
    <xf numFmtId="49" fontId="21" fillId="0" borderId="3" xfId="0" applyNumberFormat="1" applyFont="1" applyFill="1" applyBorder="1" applyAlignment="1">
      <alignment vertical="center" wrapText="1"/>
    </xf>
    <xf numFmtId="0" fontId="21" fillId="0" borderId="3" xfId="41" applyFont="1" applyFill="1" applyBorder="1" applyAlignment="1">
      <alignment vertical="center" wrapText="1"/>
    </xf>
    <xf numFmtId="0" fontId="11" fillId="0" borderId="3" xfId="41" applyFont="1" applyFill="1" applyBorder="1" applyAlignment="1">
      <alignment vertical="center" wrapText="1"/>
    </xf>
    <xf numFmtId="49" fontId="11" fillId="0" borderId="3" xfId="0" applyNumberFormat="1" applyFont="1" applyFill="1" applyBorder="1" applyAlignment="1">
      <alignment vertical="center" wrapText="1"/>
    </xf>
    <xf numFmtId="4" fontId="11" fillId="0" borderId="3" xfId="0" applyNumberFormat="1" applyFont="1" applyFill="1" applyBorder="1" applyAlignment="1">
      <alignment vertical="center" wrapText="1"/>
    </xf>
    <xf numFmtId="4" fontId="11" fillId="0" borderId="3" xfId="0" applyNumberFormat="1" applyFont="1" applyFill="1" applyBorder="1" applyAlignment="1" applyProtection="1">
      <alignment horizontal="center" vertical="center"/>
      <protection hidden="1"/>
    </xf>
    <xf numFmtId="0" fontId="11" fillId="0" borderId="3" xfId="0" applyFont="1" applyFill="1" applyBorder="1" applyAlignment="1">
      <alignment horizontal="left" wrapText="1"/>
    </xf>
    <xf numFmtId="0" fontId="11" fillId="0" borderId="0" xfId="0" applyFont="1" applyFill="1" applyAlignment="1">
      <alignment vertical="center" wrapText="1"/>
    </xf>
    <xf numFmtId="0" fontId="21" fillId="0" borderId="3" xfId="0" applyFont="1" applyFill="1" applyBorder="1" applyAlignment="1">
      <alignment horizontal="center"/>
    </xf>
    <xf numFmtId="4" fontId="21" fillId="0" borderId="3" xfId="0" applyNumberFormat="1" applyFont="1" applyFill="1" applyBorder="1" applyAlignment="1">
      <alignment horizontal="center"/>
    </xf>
    <xf numFmtId="0" fontId="21" fillId="0" borderId="3" xfId="0" applyFont="1" applyFill="1" applyBorder="1" applyAlignment="1"/>
    <xf numFmtId="0" fontId="21" fillId="5" borderId="3" xfId="0" applyFont="1" applyFill="1" applyBorder="1" applyAlignment="1">
      <alignment wrapText="1"/>
    </xf>
    <xf numFmtId="49" fontId="11" fillId="0" borderId="3" xfId="0" applyNumberFormat="1" applyFont="1" applyFill="1" applyBorder="1" applyAlignment="1">
      <alignment horizontal="center" vertical="center" wrapText="1"/>
    </xf>
    <xf numFmtId="4" fontId="21" fillId="0" borderId="3" xfId="0" applyNumberFormat="1" applyFont="1" applyFill="1" applyBorder="1"/>
    <xf numFmtId="4" fontId="11" fillId="0" borderId="3" xfId="0" applyNumberFormat="1" applyFont="1" applyFill="1" applyBorder="1"/>
    <xf numFmtId="0" fontId="11" fillId="0" borderId="3" xfId="0" applyFont="1" applyFill="1" applyBorder="1" applyAlignment="1">
      <alignment horizontal="center"/>
    </xf>
    <xf numFmtId="0" fontId="21" fillId="2" borderId="0" xfId="0" applyNumberFormat="1" applyFont="1" applyFill="1" applyBorder="1" applyAlignment="1">
      <alignment horizontal="center" vertical="center" wrapText="1"/>
    </xf>
    <xf numFmtId="0" fontId="21" fillId="0" borderId="6" xfId="0" applyFont="1" applyFill="1" applyBorder="1" applyAlignment="1">
      <alignment vertical="center" wrapText="1"/>
    </xf>
    <xf numFmtId="171" fontId="21" fillId="0" borderId="6" xfId="0" applyNumberFormat="1" applyFont="1" applyFill="1" applyBorder="1" applyAlignment="1">
      <alignment horizontal="center" vertical="center" wrapText="1"/>
    </xf>
    <xf numFmtId="0" fontId="7" fillId="3" borderId="3" xfId="0" applyFont="1" applyFill="1" applyBorder="1" applyAlignment="1">
      <alignment horizontal="left" vertical="center"/>
    </xf>
    <xf numFmtId="0" fontId="11" fillId="0" borderId="3" xfId="0" applyFont="1" applyFill="1" applyBorder="1" applyAlignment="1">
      <alignment vertical="top" wrapText="1"/>
    </xf>
    <xf numFmtId="0" fontId="9" fillId="0" borderId="0" xfId="0" applyFont="1" applyFill="1" applyAlignment="1">
      <alignment horizontal="center" vertical="center" wrapText="1"/>
    </xf>
    <xf numFmtId="0" fontId="7" fillId="3" borderId="3" xfId="0" applyFont="1" applyFill="1" applyBorder="1" applyAlignment="1">
      <alignment horizontal="left" vertical="center" wrapText="1"/>
    </xf>
    <xf numFmtId="171" fontId="8" fillId="3" borderId="3" xfId="0" applyNumberFormat="1" applyFont="1" applyFill="1" applyBorder="1" applyAlignment="1">
      <alignment horizontal="center" vertical="center" wrapText="1"/>
    </xf>
    <xf numFmtId="171" fontId="7" fillId="3" borderId="3" xfId="0" applyNumberFormat="1" applyFont="1" applyFill="1" applyBorder="1" applyAlignment="1">
      <alignment horizontal="left" vertical="center" wrapText="1"/>
    </xf>
    <xf numFmtId="2" fontId="8" fillId="0" borderId="3" xfId="0" applyNumberFormat="1" applyFont="1" applyFill="1" applyBorder="1" applyAlignment="1" applyProtection="1">
      <alignment horizontal="center" vertical="center" wrapText="1"/>
      <protection locked="0"/>
    </xf>
    <xf numFmtId="43" fontId="8" fillId="0" borderId="3" xfId="0" applyNumberFormat="1" applyFont="1" applyFill="1" applyBorder="1" applyAlignment="1" applyProtection="1">
      <alignment horizontal="center" vertical="center" wrapText="1"/>
      <protection hidden="1"/>
    </xf>
    <xf numFmtId="2" fontId="8" fillId="0" borderId="3" xfId="5" applyNumberFormat="1" applyFont="1" applyFill="1" applyBorder="1" applyAlignment="1">
      <alignment horizontal="center" vertical="center" wrapText="1"/>
    </xf>
    <xf numFmtId="171" fontId="8" fillId="3" borderId="3" xfId="0" applyNumberFormat="1" applyFont="1" applyFill="1" applyBorder="1" applyAlignment="1">
      <alignment horizontal="center" vertical="center" wrapText="1"/>
    </xf>
    <xf numFmtId="0" fontId="39" fillId="0" borderId="3" xfId="20" applyFont="1" applyFill="1" applyBorder="1" applyAlignment="1">
      <alignment horizontal="center" vertical="center"/>
    </xf>
    <xf numFmtId="44" fontId="39" fillId="0" borderId="3" xfId="6" applyFont="1" applyFill="1" applyBorder="1" applyAlignment="1">
      <alignment horizontal="left" vertical="center" wrapText="1"/>
    </xf>
    <xf numFmtId="0" fontId="39" fillId="0" borderId="3" xfId="15" applyFont="1" applyFill="1" applyBorder="1" applyAlignment="1">
      <alignment horizontal="left" vertical="center" wrapText="1"/>
    </xf>
    <xf numFmtId="171" fontId="8" fillId="3" borderId="3" xfId="0" applyNumberFormat="1" applyFont="1" applyFill="1" applyBorder="1" applyAlignment="1">
      <alignment horizontal="left" vertical="center" wrapText="1"/>
    </xf>
    <xf numFmtId="0" fontId="7" fillId="3" borderId="3" xfId="0" quotePrefix="1" applyFont="1" applyFill="1" applyBorder="1" applyAlignment="1">
      <alignment horizontal="left" vertical="center" wrapText="1"/>
    </xf>
    <xf numFmtId="171" fontId="7" fillId="3" borderId="3" xfId="0" applyNumberFormat="1" applyFont="1" applyFill="1" applyBorder="1" applyAlignment="1">
      <alignment horizontal="center" vertical="center"/>
    </xf>
    <xf numFmtId="0" fontId="39" fillId="3" borderId="3" xfId="0" applyNumberFormat="1" applyFont="1" applyFill="1" applyBorder="1" applyAlignment="1">
      <alignment horizontal="center" vertical="center"/>
    </xf>
    <xf numFmtId="0" fontId="39" fillId="3" borderId="3" xfId="0" applyFont="1" applyFill="1" applyBorder="1" applyAlignment="1">
      <alignment horizontal="center" vertical="center"/>
    </xf>
    <xf numFmtId="0" fontId="8" fillId="3" borderId="3" xfId="0" applyFont="1" applyFill="1" applyBorder="1" applyAlignment="1">
      <alignment horizontal="center" vertical="center" wrapText="1"/>
    </xf>
    <xf numFmtId="0" fontId="39" fillId="3" borderId="3" xfId="0" applyFont="1" applyFill="1" applyBorder="1" applyAlignment="1">
      <alignment horizontal="center" vertical="center" wrapText="1"/>
    </xf>
    <xf numFmtId="0" fontId="8" fillId="3" borderId="3" xfId="0" applyFont="1" applyFill="1" applyBorder="1" applyAlignment="1">
      <alignment horizontal="center" vertical="center"/>
    </xf>
    <xf numFmtId="0" fontId="40" fillId="3" borderId="3" xfId="0" applyFont="1" applyFill="1" applyBorder="1" applyAlignment="1">
      <alignment horizontal="center" vertical="center"/>
    </xf>
    <xf numFmtId="0" fontId="30" fillId="3" borderId="3" xfId="0" quotePrefix="1" applyNumberFormat="1" applyFont="1" applyFill="1" applyBorder="1" applyAlignment="1">
      <alignment horizontal="center" vertical="center" wrapText="1"/>
    </xf>
    <xf numFmtId="2" fontId="8" fillId="3" borderId="3" xfId="0" applyNumberFormat="1" applyFont="1" applyFill="1" applyBorder="1" applyAlignment="1">
      <alignment horizontal="center" vertical="center"/>
    </xf>
    <xf numFmtId="0" fontId="29" fillId="3" borderId="3" xfId="0" applyNumberFormat="1" applyFont="1" applyFill="1" applyBorder="1" applyAlignment="1">
      <alignment horizontal="center" vertical="center" wrapText="1"/>
    </xf>
    <xf numFmtId="171" fontId="12" fillId="3" borderId="3" xfId="0" applyNumberFormat="1" applyFont="1" applyFill="1" applyBorder="1" applyAlignment="1">
      <alignment horizontal="center" vertical="center" wrapText="1"/>
    </xf>
    <xf numFmtId="0" fontId="3" fillId="0" borderId="0" xfId="0" applyFont="1" applyAlignment="1">
      <alignment horizontal="center" vertical="center"/>
    </xf>
    <xf numFmtId="2" fontId="8" fillId="3" borderId="3" xfId="0" applyNumberFormat="1" applyFont="1" applyFill="1" applyBorder="1" applyAlignment="1">
      <alignment horizontal="left" vertical="center" wrapText="1"/>
    </xf>
    <xf numFmtId="173" fontId="7" fillId="3" borderId="3" xfId="0" applyNumberFormat="1" applyFont="1" applyFill="1" applyBorder="1" applyAlignment="1">
      <alignment horizontal="left" vertical="center" wrapText="1"/>
    </xf>
    <xf numFmtId="0" fontId="29" fillId="3" borderId="3" xfId="0" quotePrefix="1" applyFont="1" applyFill="1" applyBorder="1" applyAlignment="1">
      <alignment horizontal="left" vertical="center" wrapText="1"/>
    </xf>
    <xf numFmtId="171" fontId="8" fillId="3" borderId="3" xfId="0" applyNumberFormat="1" applyFont="1" applyFill="1" applyBorder="1" applyAlignment="1">
      <alignment horizontal="left" vertical="center" wrapText="1"/>
    </xf>
    <xf numFmtId="2" fontId="8" fillId="3" borderId="3" xfId="0" applyNumberFormat="1" applyFont="1" applyFill="1" applyBorder="1" applyAlignment="1">
      <alignment horizontal="left" vertical="center" wrapText="1"/>
    </xf>
    <xf numFmtId="173" fontId="7" fillId="0" borderId="3" xfId="11" applyNumberFormat="1" applyFont="1" applyFill="1" applyBorder="1" applyAlignment="1">
      <alignment horizontal="center" vertical="center" wrapText="1"/>
    </xf>
    <xf numFmtId="173" fontId="7" fillId="0" borderId="3" xfId="11" quotePrefix="1" applyNumberFormat="1" applyFont="1" applyFill="1" applyBorder="1" applyAlignment="1">
      <alignment horizontal="center" vertical="center" wrapText="1"/>
    </xf>
    <xf numFmtId="173" fontId="8" fillId="0" borderId="3" xfId="0" applyNumberFormat="1" applyFont="1" applyFill="1" applyBorder="1" applyAlignment="1">
      <alignment horizontal="center" vertical="center" wrapText="1"/>
    </xf>
    <xf numFmtId="173" fontId="8" fillId="0" borderId="3" xfId="11" quotePrefix="1" applyNumberFormat="1" applyFont="1" applyFill="1" applyBorder="1" applyAlignment="1">
      <alignment horizontal="center" vertical="center" wrapText="1"/>
    </xf>
    <xf numFmtId="173" fontId="8" fillId="0" borderId="3" xfId="4" applyNumberFormat="1" applyFont="1" applyFill="1" applyBorder="1" applyAlignment="1">
      <alignment horizontal="center" vertical="center" wrapText="1"/>
    </xf>
    <xf numFmtId="173" fontId="7" fillId="0" borderId="3" xfId="43" applyNumberFormat="1" applyFont="1" applyFill="1" applyBorder="1" applyAlignment="1">
      <alignment horizontal="center" vertical="center" wrapText="1"/>
    </xf>
    <xf numFmtId="173" fontId="8" fillId="0" borderId="3" xfId="43" applyNumberFormat="1" applyFont="1" applyFill="1" applyBorder="1" applyAlignment="1">
      <alignment horizontal="center" vertical="center" wrapText="1"/>
    </xf>
    <xf numFmtId="173" fontId="8" fillId="0" borderId="3" xfId="20" applyNumberFormat="1" applyFont="1" applyFill="1" applyBorder="1" applyAlignment="1">
      <alignment horizontal="center" vertical="center" wrapText="1"/>
    </xf>
    <xf numFmtId="171" fontId="30" fillId="2" borderId="3" xfId="0" applyNumberFormat="1" applyFont="1" applyFill="1" applyBorder="1" applyAlignment="1">
      <alignment horizontal="center" vertical="center" wrapText="1"/>
    </xf>
    <xf numFmtId="171" fontId="40" fillId="2" borderId="3" xfId="0" applyNumberFormat="1" applyFont="1" applyFill="1" applyBorder="1" applyAlignment="1">
      <alignment horizontal="left" vertical="center" wrapText="1"/>
    </xf>
    <xf numFmtId="173" fontId="40" fillId="2" borderId="3" xfId="0" applyNumberFormat="1" applyFont="1" applyFill="1" applyBorder="1" applyAlignment="1">
      <alignment horizontal="center" vertical="center" wrapText="1"/>
    </xf>
    <xf numFmtId="172" fontId="40" fillId="2" borderId="3" xfId="0" applyNumberFormat="1" applyFont="1" applyFill="1" applyBorder="1" applyAlignment="1">
      <alignment horizontal="center" vertical="center" wrapText="1"/>
    </xf>
    <xf numFmtId="171" fontId="40" fillId="2" borderId="3" xfId="0" applyNumberFormat="1" applyFont="1" applyFill="1" applyBorder="1" applyAlignment="1">
      <alignment horizontal="center" vertical="center" wrapText="1"/>
    </xf>
    <xf numFmtId="173" fontId="40" fillId="3" borderId="3" xfId="0" applyNumberFormat="1" applyFont="1" applyFill="1" applyBorder="1" applyAlignment="1">
      <alignment horizontal="right" vertical="center" wrapText="1"/>
    </xf>
    <xf numFmtId="173" fontId="40" fillId="2" borderId="3" xfId="0" applyNumberFormat="1" applyFont="1" applyFill="1" applyBorder="1" applyAlignment="1">
      <alignment horizontal="right" vertical="center" wrapText="1"/>
    </xf>
    <xf numFmtId="173" fontId="35" fillId="3" borderId="3" xfId="0" applyNumberFormat="1" applyFont="1" applyFill="1" applyBorder="1" applyAlignment="1">
      <alignment horizontal="right" vertical="center" wrapText="1"/>
    </xf>
    <xf numFmtId="171" fontId="35" fillId="3" borderId="3" xfId="0" applyNumberFormat="1" applyFont="1" applyFill="1" applyBorder="1" applyAlignment="1">
      <alignment horizontal="center" vertical="center" wrapText="1"/>
    </xf>
    <xf numFmtId="173" fontId="36" fillId="3" borderId="3" xfId="0" applyNumberFormat="1" applyFont="1" applyFill="1" applyBorder="1" applyAlignment="1">
      <alignment horizontal="right" vertical="center" wrapText="1"/>
    </xf>
    <xf numFmtId="171" fontId="36" fillId="2" borderId="3" xfId="0" applyNumberFormat="1" applyFont="1" applyFill="1" applyBorder="1" applyAlignment="1">
      <alignment horizontal="center" vertical="center" wrapText="1"/>
    </xf>
    <xf numFmtId="173" fontId="35" fillId="3" borderId="3" xfId="0" applyNumberFormat="1" applyFont="1" applyFill="1" applyBorder="1" applyAlignment="1">
      <alignment horizontal="center" vertical="center" wrapText="1"/>
    </xf>
    <xf numFmtId="0" fontId="8" fillId="0" borderId="3" xfId="0" applyFont="1" applyFill="1" applyBorder="1" applyAlignment="1">
      <alignment vertical="center" wrapText="1"/>
    </xf>
    <xf numFmtId="173" fontId="8" fillId="3" borderId="3" xfId="0" applyNumberFormat="1" applyFont="1" applyFill="1" applyBorder="1" applyAlignment="1">
      <alignment horizontal="right" vertical="center" wrapText="1"/>
    </xf>
    <xf numFmtId="0" fontId="8" fillId="2" borderId="3" xfId="0" applyFont="1" applyFill="1" applyBorder="1" applyAlignment="1">
      <alignment vertical="center" wrapText="1"/>
    </xf>
    <xf numFmtId="171" fontId="30" fillId="0" borderId="3" xfId="0" applyNumberFormat="1" applyFont="1" applyFill="1" applyBorder="1" applyAlignment="1">
      <alignment horizontal="center" vertical="center" wrapText="1"/>
    </xf>
    <xf numFmtId="173" fontId="30" fillId="0" borderId="3" xfId="0" applyNumberFormat="1" applyFont="1" applyFill="1" applyBorder="1" applyAlignment="1">
      <alignment horizontal="center" vertical="center" wrapText="1"/>
    </xf>
    <xf numFmtId="173" fontId="30" fillId="3" borderId="3" xfId="0" applyNumberFormat="1" applyFont="1" applyFill="1" applyBorder="1" applyAlignment="1">
      <alignment horizontal="center" vertical="center" wrapText="1"/>
    </xf>
    <xf numFmtId="0" fontId="30" fillId="0" borderId="3" xfId="0" applyFont="1" applyFill="1" applyBorder="1" applyAlignment="1">
      <alignment horizontal="left" vertical="center" wrapText="1"/>
    </xf>
    <xf numFmtId="0" fontId="8" fillId="3" borderId="3" xfId="0" applyFont="1" applyFill="1" applyBorder="1" applyAlignment="1">
      <alignment vertical="center" wrapText="1"/>
    </xf>
    <xf numFmtId="173" fontId="7" fillId="3" borderId="3" xfId="0" applyNumberFormat="1" applyFont="1" applyFill="1" applyBorder="1" applyAlignment="1">
      <alignment horizontal="right" vertical="center" wrapText="1"/>
    </xf>
    <xf numFmtId="0" fontId="8" fillId="3" borderId="3" xfId="0" applyFont="1" applyFill="1" applyBorder="1" applyAlignment="1">
      <alignment horizontal="center"/>
    </xf>
    <xf numFmtId="171" fontId="29" fillId="2" borderId="3" xfId="0" applyNumberFormat="1" applyFont="1" applyFill="1" applyBorder="1" applyAlignment="1">
      <alignment horizontal="center" vertical="center" wrapText="1"/>
    </xf>
    <xf numFmtId="171" fontId="29" fillId="2" borderId="3" xfId="0" applyNumberFormat="1" applyFont="1" applyFill="1" applyBorder="1" applyAlignment="1">
      <alignment horizontal="left" vertical="center" wrapText="1"/>
    </xf>
    <xf numFmtId="2" fontId="29" fillId="2" borderId="3" xfId="0" applyNumberFormat="1" applyFont="1" applyFill="1" applyBorder="1" applyAlignment="1">
      <alignment horizontal="center" vertical="center"/>
    </xf>
    <xf numFmtId="2" fontId="29" fillId="2" borderId="3" xfId="0" applyNumberFormat="1" applyFont="1" applyFill="1" applyBorder="1" applyAlignment="1">
      <alignment horizontal="right" vertical="center"/>
    </xf>
    <xf numFmtId="171" fontId="30" fillId="2" borderId="3" xfId="0" applyNumberFormat="1" applyFont="1" applyFill="1" applyBorder="1" applyAlignment="1">
      <alignment horizontal="left" vertical="center" wrapText="1"/>
    </xf>
    <xf numFmtId="0" fontId="30" fillId="2" borderId="3" xfId="0" applyFont="1" applyFill="1" applyBorder="1" applyAlignment="1">
      <alignment horizontal="center"/>
    </xf>
    <xf numFmtId="2" fontId="30" fillId="2" borderId="3" xfId="0" applyNumberFormat="1" applyFont="1" applyFill="1" applyBorder="1" applyAlignment="1">
      <alignment horizontal="center" vertical="center"/>
    </xf>
    <xf numFmtId="0" fontId="40" fillId="2" borderId="3" xfId="0" applyFont="1" applyFill="1" applyBorder="1" applyAlignment="1">
      <alignment horizontal="center" vertical="center" wrapText="1"/>
    </xf>
    <xf numFmtId="173" fontId="35" fillId="3" borderId="3" xfId="0" applyNumberFormat="1" applyFont="1" applyFill="1" applyBorder="1" applyAlignment="1">
      <alignment horizontal="center"/>
    </xf>
    <xf numFmtId="173" fontId="35" fillId="3" borderId="3" xfId="0" applyNumberFormat="1" applyFont="1" applyFill="1" applyBorder="1" applyAlignment="1">
      <alignment horizontal="right"/>
    </xf>
    <xf numFmtId="0" fontId="7" fillId="0" borderId="3" xfId="0" applyFont="1" applyFill="1" applyBorder="1" applyAlignment="1">
      <alignment vertical="center" wrapText="1"/>
    </xf>
    <xf numFmtId="173" fontId="8" fillId="3" borderId="3" xfId="0" applyNumberFormat="1" applyFont="1" applyFill="1" applyBorder="1" applyAlignment="1">
      <alignment horizontal="center" vertical="center"/>
    </xf>
    <xf numFmtId="173" fontId="40" fillId="2" borderId="3" xfId="0" applyNumberFormat="1" applyFont="1" applyFill="1" applyBorder="1" applyAlignment="1">
      <alignment horizontal="left" vertical="center" wrapText="1"/>
    </xf>
    <xf numFmtId="173" fontId="8" fillId="3" borderId="3" xfId="0" applyNumberFormat="1" applyFont="1" applyFill="1" applyBorder="1" applyAlignment="1">
      <alignment horizontal="left" vertical="center" wrapText="1"/>
    </xf>
    <xf numFmtId="172" fontId="8" fillId="3" borderId="3"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173" fontId="7" fillId="0" borderId="3" xfId="0" applyNumberFormat="1" applyFont="1" applyFill="1" applyBorder="1" applyAlignment="1">
      <alignment horizontal="center" vertical="center" wrapText="1"/>
    </xf>
    <xf numFmtId="171" fontId="11" fillId="3" borderId="3" xfId="0" applyNumberFormat="1" applyFont="1" applyFill="1" applyBorder="1" applyAlignment="1">
      <alignment horizontal="center" vertical="center" wrapText="1"/>
    </xf>
    <xf numFmtId="2" fontId="22" fillId="0" borderId="0" xfId="0" applyNumberFormat="1" applyFont="1" applyFill="1" applyAlignment="1">
      <alignment horizontal="center" vertical="center"/>
    </xf>
    <xf numFmtId="0" fontId="22" fillId="0" borderId="0" xfId="0" applyFont="1" applyFill="1" applyAlignment="1">
      <alignment horizontal="center" vertical="center"/>
    </xf>
    <xf numFmtId="0" fontId="8" fillId="0" borderId="3" xfId="0" applyFont="1" applyBorder="1" applyAlignment="1">
      <alignment horizontal="left" vertical="center" wrapText="1"/>
    </xf>
    <xf numFmtId="2" fontId="7" fillId="0" borderId="3" xfId="0" applyNumberFormat="1" applyFont="1" applyFill="1" applyBorder="1" applyAlignment="1">
      <alignment vertical="center" wrapText="1"/>
    </xf>
    <xf numFmtId="171" fontId="42" fillId="0" borderId="3" xfId="0" applyNumberFormat="1" applyFont="1" applyFill="1" applyBorder="1" applyAlignment="1">
      <alignment horizontal="center" vertical="center" wrapText="1"/>
    </xf>
    <xf numFmtId="0" fontId="22" fillId="0" borderId="0" xfId="0" applyFont="1" applyAlignment="1">
      <alignment horizontal="center" vertical="center"/>
    </xf>
    <xf numFmtId="0" fontId="7" fillId="0" borderId="3" xfId="23" applyFont="1" applyFill="1" applyBorder="1" applyAlignment="1">
      <alignment horizontal="center" vertical="center" wrapText="1"/>
    </xf>
    <xf numFmtId="0" fontId="7" fillId="0" borderId="3" xfId="23" applyFont="1" applyFill="1" applyBorder="1" applyAlignment="1">
      <alignment horizontal="left" vertical="center" wrapText="1"/>
    </xf>
    <xf numFmtId="173" fontId="7" fillId="0" borderId="3" xfId="23" applyNumberFormat="1" applyFont="1" applyFill="1" applyBorder="1" applyAlignment="1">
      <alignment horizontal="center" vertical="center" wrapText="1"/>
    </xf>
    <xf numFmtId="0" fontId="7" fillId="0" borderId="3" xfId="16" applyFont="1" applyFill="1" applyBorder="1" applyAlignment="1">
      <alignment horizontal="center" vertical="center" wrapText="1"/>
    </xf>
    <xf numFmtId="2" fontId="7" fillId="0" borderId="3" xfId="23" applyNumberFormat="1" applyFont="1" applyFill="1" applyBorder="1" applyAlignment="1">
      <alignment horizontal="center" vertical="center" wrapText="1"/>
    </xf>
    <xf numFmtId="0" fontId="7" fillId="0" borderId="3" xfId="23" applyFont="1" applyFill="1" applyBorder="1" applyAlignment="1">
      <alignment vertical="center" wrapText="1"/>
    </xf>
    <xf numFmtId="0" fontId="8" fillId="0" borderId="3" xfId="23" applyFont="1" applyFill="1" applyBorder="1" applyAlignment="1">
      <alignment horizontal="center" vertical="center" wrapText="1"/>
    </xf>
    <xf numFmtId="0" fontId="8" fillId="0" borderId="3" xfId="16" applyFont="1" applyFill="1" applyBorder="1" applyAlignment="1">
      <alignment vertical="center" wrapText="1"/>
    </xf>
    <xf numFmtId="173" fontId="8" fillId="0" borderId="3" xfId="23" applyNumberFormat="1" applyFont="1" applyFill="1" applyBorder="1" applyAlignment="1">
      <alignment horizontal="center" vertical="center" wrapText="1"/>
    </xf>
    <xf numFmtId="2" fontId="8" fillId="0" borderId="3" xfId="23" applyNumberFormat="1" applyFont="1" applyFill="1" applyBorder="1" applyAlignment="1">
      <alignment horizontal="center" vertical="center" wrapText="1"/>
    </xf>
    <xf numFmtId="0" fontId="8" fillId="0" borderId="3" xfId="16" applyFont="1" applyFill="1" applyBorder="1" applyAlignment="1">
      <alignment horizontal="center" vertical="center" wrapText="1"/>
    </xf>
    <xf numFmtId="0" fontId="8" fillId="0" borderId="3" xfId="23" applyFont="1" applyFill="1" applyBorder="1" applyAlignment="1">
      <alignment vertical="center" wrapText="1"/>
    </xf>
    <xf numFmtId="0" fontId="7" fillId="0" borderId="3" xfId="16" applyFont="1" applyFill="1" applyBorder="1" applyAlignment="1">
      <alignment vertical="center" wrapText="1"/>
    </xf>
    <xf numFmtId="173" fontId="7" fillId="0" borderId="3" xfId="23" applyNumberFormat="1" applyFont="1" applyFill="1" applyBorder="1" applyAlignment="1">
      <alignment horizontal="right" vertical="center" wrapText="1"/>
    </xf>
    <xf numFmtId="0" fontId="8" fillId="0" borderId="3" xfId="23" applyFont="1" applyFill="1" applyBorder="1" applyAlignment="1">
      <alignment horizontal="left" vertical="center" wrapText="1"/>
    </xf>
    <xf numFmtId="0" fontId="8" fillId="0" borderId="3" xfId="16" applyFont="1" applyFill="1" applyBorder="1" applyAlignment="1">
      <alignment horizontal="left" vertical="center" wrapText="1"/>
    </xf>
    <xf numFmtId="0" fontId="7" fillId="0" borderId="3" xfId="16" applyFont="1" applyFill="1" applyBorder="1" applyAlignment="1">
      <alignment horizontal="left" vertical="center" wrapText="1"/>
    </xf>
    <xf numFmtId="2" fontId="8" fillId="0" borderId="3" xfId="16" applyNumberFormat="1" applyFont="1" applyFill="1" applyBorder="1" applyAlignment="1">
      <alignment horizontal="left" vertical="center" wrapText="1"/>
    </xf>
    <xf numFmtId="0" fontId="7" fillId="0" borderId="7" xfId="0" applyFont="1" applyFill="1" applyBorder="1" applyAlignment="1">
      <alignment vertical="center" wrapText="1"/>
    </xf>
    <xf numFmtId="0" fontId="5" fillId="0" borderId="0" xfId="23" applyFont="1" applyFill="1" applyAlignment="1">
      <alignment vertical="center" wrapText="1"/>
    </xf>
    <xf numFmtId="0" fontId="4" fillId="0" borderId="0" xfId="0" applyFont="1" applyAlignment="1">
      <alignment horizontal="center" vertical="center" wrapText="1"/>
    </xf>
    <xf numFmtId="0" fontId="7" fillId="0" borderId="6" xfId="0" applyFont="1" applyFill="1" applyBorder="1" applyAlignment="1">
      <alignment horizontal="center" vertical="center" wrapText="1"/>
    </xf>
    <xf numFmtId="171" fontId="42" fillId="0" borderId="3" xfId="0" applyNumberFormat="1" applyFont="1" applyFill="1" applyBorder="1" applyAlignment="1">
      <alignment vertical="center" wrapText="1"/>
    </xf>
    <xf numFmtId="0" fontId="11" fillId="0" borderId="0" xfId="0" applyFont="1" applyFill="1" applyAlignment="1">
      <alignment horizontal="center" vertical="center"/>
    </xf>
    <xf numFmtId="171" fontId="7" fillId="0" borderId="3" xfId="0" applyNumberFormat="1" applyFont="1" applyFill="1" applyBorder="1" applyAlignment="1">
      <alignment horizontal="center" vertical="center" wrapText="1"/>
    </xf>
    <xf numFmtId="171" fontId="7" fillId="0" borderId="3" xfId="0" applyNumberFormat="1" applyFont="1" applyFill="1" applyBorder="1" applyAlignment="1">
      <alignment vertical="center" wrapText="1"/>
    </xf>
    <xf numFmtId="4" fontId="7" fillId="0" borderId="3" xfId="9" applyNumberFormat="1" applyFont="1" applyFill="1" applyBorder="1" applyAlignment="1">
      <alignment vertical="center" wrapText="1"/>
    </xf>
    <xf numFmtId="0" fontId="8" fillId="0" borderId="3" xfId="0" applyFont="1" applyFill="1" applyBorder="1" applyAlignment="1">
      <alignment wrapText="1"/>
    </xf>
    <xf numFmtId="4" fontId="8" fillId="0" borderId="3" xfId="9" applyNumberFormat="1" applyFont="1" applyFill="1" applyBorder="1" applyAlignment="1">
      <alignment vertical="center" wrapText="1"/>
    </xf>
    <xf numFmtId="4" fontId="8" fillId="0" borderId="3" xfId="0" applyNumberFormat="1" applyFont="1" applyFill="1" applyBorder="1" applyAlignment="1">
      <alignment vertical="center" wrapText="1"/>
    </xf>
    <xf numFmtId="2" fontId="8" fillId="0" borderId="3" xfId="0" applyNumberFormat="1" applyFont="1" applyFill="1" applyBorder="1" applyAlignment="1">
      <alignment vertical="center" wrapText="1"/>
    </xf>
    <xf numFmtId="171" fontId="7" fillId="0" borderId="8" xfId="0" applyNumberFormat="1" applyFont="1" applyFill="1" applyBorder="1" applyAlignment="1">
      <alignment horizontal="center" vertical="center" wrapText="1"/>
    </xf>
    <xf numFmtId="4" fontId="7" fillId="0" borderId="8" xfId="9" applyNumberFormat="1" applyFont="1" applyFill="1" applyBorder="1" applyAlignment="1">
      <alignment vertical="center" wrapText="1"/>
    </xf>
    <xf numFmtId="0" fontId="7" fillId="0" borderId="8" xfId="0" applyFont="1" applyFill="1" applyBorder="1" applyAlignment="1">
      <alignment wrapText="1"/>
    </xf>
    <xf numFmtId="171" fontId="7" fillId="0" borderId="8" xfId="0" applyNumberFormat="1" applyFont="1" applyFill="1" applyBorder="1" applyAlignment="1">
      <alignment horizontal="left" vertical="center" wrapText="1"/>
    </xf>
    <xf numFmtId="4" fontId="8" fillId="0" borderId="8" xfId="0" applyNumberFormat="1" applyFont="1" applyFill="1" applyBorder="1" applyAlignment="1">
      <alignment vertical="center" wrapText="1"/>
    </xf>
    <xf numFmtId="0" fontId="7" fillId="0" borderId="8" xfId="0" applyFont="1" applyFill="1" applyBorder="1" applyAlignment="1">
      <alignment horizontal="center" vertical="center" wrapText="1"/>
    </xf>
    <xf numFmtId="4" fontId="7" fillId="0" borderId="8" xfId="0" applyNumberFormat="1" applyFont="1" applyFill="1" applyBorder="1" applyAlignment="1">
      <alignment vertical="center" wrapText="1"/>
    </xf>
    <xf numFmtId="0" fontId="7" fillId="0" borderId="8" xfId="0" applyFont="1" applyFill="1" applyBorder="1" applyAlignment="1">
      <alignment horizontal="center" wrapText="1"/>
    </xf>
    <xf numFmtId="0" fontId="8" fillId="0" borderId="3" xfId="0" applyFont="1" applyFill="1" applyBorder="1" applyAlignment="1">
      <alignment horizontal="center" wrapText="1"/>
    </xf>
    <xf numFmtId="4" fontId="7" fillId="0" borderId="3" xfId="0" applyNumberFormat="1" applyFont="1" applyFill="1" applyBorder="1" applyAlignment="1">
      <alignment vertical="center" wrapText="1"/>
    </xf>
    <xf numFmtId="0" fontId="7" fillId="0" borderId="3" xfId="0" applyFont="1" applyFill="1" applyBorder="1" applyAlignment="1">
      <alignment wrapText="1"/>
    </xf>
    <xf numFmtId="0" fontId="7" fillId="0" borderId="3" xfId="0" applyFont="1" applyFill="1" applyBorder="1" applyAlignment="1">
      <alignment horizontal="center" wrapText="1"/>
    </xf>
    <xf numFmtId="4" fontId="8" fillId="0" borderId="3" xfId="0" applyNumberFormat="1" applyFont="1" applyFill="1" applyBorder="1" applyAlignment="1">
      <alignment horizontal="center"/>
    </xf>
    <xf numFmtId="4" fontId="8" fillId="0" borderId="3" xfId="0" applyNumberFormat="1" applyFont="1" applyFill="1" applyBorder="1" applyAlignment="1"/>
    <xf numFmtId="0" fontId="8" fillId="0" borderId="3" xfId="0" applyFont="1" applyFill="1" applyBorder="1" applyAlignment="1">
      <alignment horizontal="left" wrapText="1"/>
    </xf>
    <xf numFmtId="0" fontId="7" fillId="0" borderId="3" xfId="0" applyFont="1" applyFill="1" applyBorder="1" applyAlignment="1">
      <alignment horizontal="left" wrapText="1"/>
    </xf>
    <xf numFmtId="171" fontId="8" fillId="0" borderId="3" xfId="0" applyNumberFormat="1" applyFont="1" applyFill="1" applyBorder="1" applyAlignment="1">
      <alignment vertical="center" wrapText="1"/>
    </xf>
    <xf numFmtId="4" fontId="8" fillId="0" borderId="3" xfId="0" applyNumberFormat="1" applyFont="1" applyFill="1" applyBorder="1" applyAlignment="1">
      <alignment horizontal="center" wrapText="1"/>
    </xf>
    <xf numFmtId="39" fontId="8" fillId="0" borderId="3" xfId="0" applyNumberFormat="1" applyFont="1" applyFill="1" applyBorder="1" applyAlignment="1">
      <alignment horizontal="center" vertical="center" wrapText="1"/>
    </xf>
    <xf numFmtId="39" fontId="8" fillId="0" borderId="6" xfId="0" applyNumberFormat="1" applyFont="1" applyFill="1" applyBorder="1" applyAlignment="1">
      <alignment horizontal="center" vertical="center" wrapText="1"/>
    </xf>
    <xf numFmtId="0" fontId="8" fillId="0" borderId="3" xfId="0" applyFont="1" applyFill="1" applyBorder="1" applyAlignment="1"/>
    <xf numFmtId="0" fontId="7" fillId="0" borderId="0" xfId="0" applyFont="1" applyFill="1" applyAlignment="1">
      <alignment horizontal="center" vertical="center"/>
    </xf>
    <xf numFmtId="171" fontId="7" fillId="0" borderId="3" xfId="0" applyNumberFormat="1" applyFont="1" applyFill="1" applyBorder="1" applyAlignment="1">
      <alignment horizontal="center" wrapText="1"/>
    </xf>
    <xf numFmtId="2" fontId="7" fillId="0" borderId="3" xfId="9" applyNumberFormat="1" applyFont="1" applyFill="1" applyBorder="1" applyAlignment="1">
      <alignment vertical="center" wrapText="1"/>
    </xf>
    <xf numFmtId="2" fontId="8" fillId="0" borderId="3" xfId="9" applyNumberFormat="1" applyFont="1" applyFill="1" applyBorder="1" applyAlignment="1">
      <alignment vertical="center" wrapText="1"/>
    </xf>
    <xf numFmtId="0" fontId="8" fillId="0" borderId="3" xfId="12" applyFont="1" applyFill="1" applyBorder="1" applyAlignment="1">
      <alignment wrapText="1"/>
    </xf>
    <xf numFmtId="0" fontId="8" fillId="0" borderId="3" xfId="9" applyFont="1" applyFill="1" applyBorder="1" applyAlignment="1">
      <alignment vertical="center" wrapText="1"/>
    </xf>
    <xf numFmtId="0" fontId="8" fillId="0" borderId="3" xfId="9" applyFont="1" applyFill="1" applyBorder="1" applyAlignment="1">
      <alignment horizontal="left" vertical="center" wrapText="1"/>
    </xf>
    <xf numFmtId="2" fontId="8" fillId="0" borderId="3" xfId="0" applyNumberFormat="1" applyFont="1" applyFill="1" applyBorder="1" applyAlignment="1">
      <alignment horizontal="center" wrapText="1"/>
    </xf>
    <xf numFmtId="0" fontId="8" fillId="0" borderId="0" xfId="0" applyFont="1" applyFill="1" applyBorder="1" applyAlignment="1">
      <alignment wrapText="1"/>
    </xf>
    <xf numFmtId="179" fontId="8" fillId="0" borderId="3" xfId="0" applyNumberFormat="1" applyFont="1" applyFill="1" applyBorder="1" applyAlignment="1">
      <alignment horizontal="center" wrapText="1"/>
    </xf>
    <xf numFmtId="0" fontId="8" fillId="0" borderId="3" xfId="0" applyFont="1" applyFill="1" applyBorder="1" applyAlignment="1">
      <alignment vertical="top" wrapText="1"/>
    </xf>
    <xf numFmtId="0" fontId="8" fillId="0" borderId="3" xfId="54" applyFont="1" applyFill="1" applyBorder="1" applyAlignment="1">
      <alignment vertical="center" wrapText="1"/>
    </xf>
    <xf numFmtId="1" fontId="8" fillId="0" borderId="3" xfId="0" applyNumberFormat="1" applyFont="1" applyFill="1" applyBorder="1" applyAlignment="1">
      <alignment horizontal="left" vertical="center" wrapText="1"/>
    </xf>
    <xf numFmtId="173" fontId="8" fillId="0" borderId="3" xfId="0" applyNumberFormat="1" applyFont="1" applyFill="1" applyBorder="1" applyAlignment="1">
      <alignment horizontal="center" vertical="center"/>
    </xf>
    <xf numFmtId="0" fontId="7" fillId="0" borderId="3" xfId="2" applyNumberFormat="1" applyFont="1" applyFill="1" applyBorder="1" applyAlignment="1">
      <alignment horizontal="center" vertical="center" wrapText="1"/>
    </xf>
    <xf numFmtId="0" fontId="7" fillId="0" borderId="3" xfId="2" applyNumberFormat="1" applyFont="1" applyFill="1" applyBorder="1" applyAlignment="1">
      <alignment horizontal="left" vertical="center" wrapText="1"/>
    </xf>
    <xf numFmtId="173" fontId="7" fillId="0" borderId="3" xfId="2" applyNumberFormat="1" applyFont="1" applyFill="1" applyBorder="1" applyAlignment="1">
      <alignment horizontal="center" vertical="center" wrapText="1"/>
    </xf>
    <xf numFmtId="49" fontId="8" fillId="0" borderId="3" xfId="0" applyNumberFormat="1" applyFont="1" applyFill="1" applyBorder="1" applyAlignment="1">
      <alignment vertical="center" wrapText="1"/>
    </xf>
    <xf numFmtId="0" fontId="8" fillId="0" borderId="3" xfId="2" applyNumberFormat="1" applyFont="1" applyFill="1" applyBorder="1" applyAlignment="1">
      <alignment horizontal="center" vertical="center" wrapText="1"/>
    </xf>
    <xf numFmtId="0" fontId="8" fillId="0" borderId="3" xfId="2" applyNumberFormat="1" applyFont="1" applyFill="1" applyBorder="1" applyAlignment="1">
      <alignment horizontal="left" vertical="center" wrapText="1"/>
    </xf>
    <xf numFmtId="173" fontId="8" fillId="0" borderId="3" xfId="2" applyNumberFormat="1" applyFont="1" applyFill="1" applyBorder="1" applyAlignment="1">
      <alignment horizontal="center" vertical="center" wrapText="1"/>
    </xf>
    <xf numFmtId="0" fontId="8" fillId="0" borderId="3" xfId="2" applyNumberFormat="1" applyFont="1" applyFill="1" applyBorder="1" applyAlignment="1">
      <alignment vertical="center" wrapText="1"/>
    </xf>
    <xf numFmtId="2" fontId="8" fillId="0" borderId="3" xfId="2" applyNumberFormat="1" applyFont="1" applyFill="1" applyBorder="1" applyAlignment="1">
      <alignment horizontal="center" vertical="center" wrapText="1"/>
    </xf>
    <xf numFmtId="2" fontId="8" fillId="0" borderId="3" xfId="2" applyNumberFormat="1" applyFont="1" applyFill="1" applyBorder="1" applyAlignment="1">
      <alignment vertical="center" wrapText="1"/>
    </xf>
    <xf numFmtId="43" fontId="8" fillId="0" borderId="3" xfId="2" applyNumberFormat="1" applyFont="1" applyFill="1" applyBorder="1" applyAlignment="1" applyProtection="1">
      <alignment horizontal="left" vertical="center"/>
      <protection hidden="1"/>
    </xf>
    <xf numFmtId="43" fontId="8" fillId="0" borderId="3" xfId="2" applyNumberFormat="1" applyFont="1" applyFill="1" applyBorder="1" applyAlignment="1" applyProtection="1">
      <alignment horizontal="left" vertical="center" wrapText="1"/>
      <protection locked="0"/>
    </xf>
    <xf numFmtId="49" fontId="8" fillId="0" borderId="3" xfId="2" applyNumberFormat="1" applyFont="1" applyFill="1" applyBorder="1" applyAlignment="1">
      <alignment horizontal="center" vertical="center" wrapText="1"/>
    </xf>
    <xf numFmtId="49" fontId="8" fillId="0" borderId="3" xfId="2" applyNumberFormat="1" applyFont="1" applyFill="1" applyBorder="1" applyAlignment="1">
      <alignment horizontal="left" vertical="center" wrapText="1"/>
    </xf>
    <xf numFmtId="0" fontId="8" fillId="0" borderId="3" xfId="2" applyNumberFormat="1" applyFont="1" applyFill="1" applyBorder="1" applyAlignment="1">
      <alignment horizontal="left" vertical="center"/>
    </xf>
    <xf numFmtId="2" fontId="8" fillId="0" borderId="3" xfId="2" applyNumberFormat="1" applyFont="1" applyFill="1" applyBorder="1" applyAlignment="1">
      <alignment horizontal="left" vertical="center" wrapText="1"/>
    </xf>
    <xf numFmtId="43" fontId="8" fillId="0" borderId="3" xfId="2" applyNumberFormat="1" applyFont="1" applyFill="1" applyBorder="1" applyAlignment="1" applyProtection="1">
      <alignment horizontal="left" vertical="center"/>
      <protection locked="0"/>
    </xf>
    <xf numFmtId="173" fontId="7" fillId="0" borderId="3" xfId="0" applyNumberFormat="1" applyFont="1" applyFill="1" applyBorder="1" applyAlignment="1">
      <alignment horizontal="right" vertical="center" wrapText="1"/>
    </xf>
    <xf numFmtId="0" fontId="8" fillId="0" borderId="3" xfId="0" quotePrefix="1" applyFont="1" applyFill="1" applyBorder="1" applyAlignment="1">
      <alignment horizontal="center" vertical="center" wrapText="1"/>
    </xf>
    <xf numFmtId="0" fontId="8" fillId="0" borderId="3" xfId="21" applyFont="1" applyFill="1" applyBorder="1" applyAlignment="1">
      <alignment horizontal="left" vertical="center" wrapText="1"/>
    </xf>
    <xf numFmtId="49" fontId="8" fillId="0" borderId="3" xfId="0" applyNumberFormat="1" applyFont="1" applyFill="1" applyBorder="1" applyAlignment="1">
      <alignment horizontal="left" vertical="center" wrapText="1"/>
    </xf>
    <xf numFmtId="0" fontId="8" fillId="0" borderId="3" xfId="0" applyFont="1" applyFill="1" applyBorder="1" applyAlignment="1">
      <alignment horizontal="left" vertical="center"/>
    </xf>
    <xf numFmtId="0" fontId="8" fillId="0" borderId="3" xfId="21" applyFont="1" applyFill="1" applyBorder="1" applyAlignment="1">
      <alignment horizontal="left" vertical="center"/>
    </xf>
    <xf numFmtId="2" fontId="8" fillId="0" borderId="3" xfId="1" applyNumberFormat="1" applyFont="1" applyFill="1" applyBorder="1" applyAlignment="1">
      <alignment horizontal="center" vertical="center" wrapText="1"/>
    </xf>
    <xf numFmtId="0" fontId="7" fillId="0" borderId="3" xfId="21" applyFont="1" applyFill="1" applyBorder="1" applyAlignment="1">
      <alignment horizontal="left" vertical="center" wrapText="1"/>
    </xf>
    <xf numFmtId="49" fontId="8" fillId="0" borderId="3" xfId="21" applyNumberFormat="1" applyFont="1" applyFill="1" applyBorder="1" applyAlignment="1">
      <alignment horizontal="left" vertical="center" wrapText="1"/>
    </xf>
    <xf numFmtId="0" fontId="8" fillId="0" borderId="3" xfId="72" applyFont="1" applyFill="1" applyBorder="1" applyAlignment="1">
      <alignment horizontal="left" vertical="center" wrapText="1"/>
    </xf>
    <xf numFmtId="0" fontId="7" fillId="0" borderId="3" xfId="72" applyFont="1" applyFill="1" applyBorder="1" applyAlignment="1">
      <alignment horizontal="left" vertical="center" wrapText="1"/>
    </xf>
    <xf numFmtId="2" fontId="8" fillId="0" borderId="3" xfId="0" applyNumberFormat="1" applyFont="1" applyFill="1" applyBorder="1" applyAlignment="1" applyProtection="1">
      <alignment horizontal="left" vertical="center" wrapText="1"/>
      <protection hidden="1"/>
    </xf>
    <xf numFmtId="3" fontId="8" fillId="0" borderId="3" xfId="0" applyNumberFormat="1" applyFont="1" applyFill="1" applyBorder="1" applyAlignment="1">
      <alignment horizontal="left" vertical="center" wrapText="1"/>
    </xf>
    <xf numFmtId="2" fontId="8" fillId="0" borderId="3" xfId="0" applyNumberFormat="1" applyFont="1" applyFill="1" applyBorder="1" applyAlignment="1">
      <alignment horizontal="left" vertical="center"/>
    </xf>
    <xf numFmtId="2" fontId="8" fillId="0" borderId="3" xfId="0" applyNumberFormat="1" applyFont="1" applyBorder="1" applyAlignment="1">
      <alignment horizontal="center" vertical="center" wrapText="1"/>
    </xf>
    <xf numFmtId="0" fontId="7" fillId="0" borderId="3" xfId="0" quotePrefix="1" applyFont="1" applyBorder="1" applyAlignment="1">
      <alignment horizontal="center" vertical="center" wrapText="1"/>
    </xf>
    <xf numFmtId="4" fontId="8" fillId="0" borderId="3" xfId="0" applyNumberFormat="1" applyFont="1" applyBorder="1" applyAlignment="1">
      <alignment horizontal="center" vertical="center" wrapText="1"/>
    </xf>
    <xf numFmtId="3" fontId="7" fillId="0" borderId="3" xfId="0" applyNumberFormat="1" applyFont="1" applyFill="1" applyBorder="1" applyAlignment="1">
      <alignment horizontal="left" vertical="center" wrapText="1"/>
    </xf>
    <xf numFmtId="0" fontId="8" fillId="0" borderId="3" xfId="0" applyFont="1" applyFill="1" applyBorder="1" applyAlignment="1">
      <alignment horizontal="center" vertical="center"/>
    </xf>
    <xf numFmtId="0" fontId="4" fillId="0" borderId="0" xfId="0" applyFont="1" applyBorder="1" applyAlignment="1">
      <alignment horizontal="center" vertical="center"/>
    </xf>
    <xf numFmtId="0" fontId="11" fillId="0" borderId="3" xfId="20" applyFont="1" applyFill="1" applyBorder="1" applyAlignment="1">
      <alignment horizontal="left" vertical="center" wrapText="1"/>
    </xf>
    <xf numFmtId="2" fontId="11" fillId="0" borderId="3" xfId="20" applyNumberFormat="1" applyFont="1" applyFill="1" applyBorder="1" applyAlignment="1">
      <alignment horizontal="center" vertical="center" wrapText="1"/>
    </xf>
    <xf numFmtId="173" fontId="11" fillId="0" borderId="3" xfId="20" applyNumberFormat="1" applyFont="1" applyFill="1" applyBorder="1" applyAlignment="1">
      <alignment horizontal="center" vertical="center" wrapText="1"/>
    </xf>
    <xf numFmtId="0" fontId="11" fillId="0" borderId="3" xfId="20" applyFont="1" applyFill="1" applyBorder="1" applyAlignment="1">
      <alignment horizontal="center" vertical="center" wrapText="1"/>
    </xf>
    <xf numFmtId="0" fontId="11" fillId="2" borderId="3" xfId="20" applyFont="1" applyFill="1" applyBorder="1" applyAlignment="1">
      <alignment horizontal="left" vertical="center" wrapText="1"/>
    </xf>
    <xf numFmtId="2" fontId="11" fillId="2" borderId="3" xfId="0" applyNumberFormat="1" applyFont="1" applyFill="1" applyBorder="1" applyAlignment="1">
      <alignment horizontal="center" vertical="center" wrapText="1"/>
    </xf>
    <xf numFmtId="0" fontId="21" fillId="0" borderId="3" xfId="20" applyFont="1" applyFill="1" applyBorder="1" applyAlignment="1">
      <alignment vertical="center" wrapText="1"/>
    </xf>
    <xf numFmtId="0" fontId="11" fillId="2" borderId="3" xfId="20" applyFont="1" applyFill="1" applyBorder="1" applyAlignment="1">
      <alignment vertical="center" wrapText="1"/>
    </xf>
    <xf numFmtId="2" fontId="11" fillId="2" borderId="3" xfId="0" applyNumberFormat="1" applyFont="1" applyFill="1" applyBorder="1" applyAlignment="1">
      <alignment horizontal="center"/>
    </xf>
    <xf numFmtId="0" fontId="11" fillId="2" borderId="3" xfId="20" applyFont="1" applyFill="1" applyBorder="1" applyAlignment="1">
      <alignment horizontal="center" vertical="center" wrapText="1"/>
    </xf>
    <xf numFmtId="2" fontId="11" fillId="0" borderId="3" xfId="20" applyNumberFormat="1" applyFont="1" applyFill="1" applyBorder="1" applyAlignment="1">
      <alignment horizontal="left" vertical="center" wrapText="1"/>
    </xf>
    <xf numFmtId="2" fontId="21" fillId="0" borderId="3" xfId="20" applyNumberFormat="1" applyFont="1" applyFill="1" applyBorder="1" applyAlignment="1">
      <alignment horizontal="left" vertical="center" wrapText="1"/>
    </xf>
    <xf numFmtId="0" fontId="11" fillId="0" borderId="3" xfId="49" applyFont="1" applyFill="1" applyBorder="1" applyAlignment="1">
      <alignment vertical="center" wrapText="1"/>
    </xf>
    <xf numFmtId="0" fontId="11" fillId="0" borderId="3" xfId="49" applyFont="1" applyFill="1" applyBorder="1" applyAlignment="1">
      <alignment horizontal="left" vertical="center" wrapText="1"/>
    </xf>
    <xf numFmtId="2" fontId="11" fillId="0" borderId="3" xfId="0" applyNumberFormat="1" applyFont="1" applyFill="1" applyBorder="1" applyAlignment="1">
      <alignment horizontal="left" vertical="center" wrapText="1"/>
    </xf>
    <xf numFmtId="0" fontId="21" fillId="0" borderId="3" xfId="20" applyFont="1" applyFill="1" applyBorder="1" applyAlignment="1">
      <alignment horizontal="left" vertical="center" wrapText="1"/>
    </xf>
    <xf numFmtId="2" fontId="11" fillId="2" borderId="3" xfId="0" applyNumberFormat="1" applyFont="1" applyFill="1" applyBorder="1" applyAlignment="1" applyProtection="1">
      <alignment horizontal="center" vertical="center" wrapText="1"/>
      <protection hidden="1"/>
    </xf>
    <xf numFmtId="0" fontId="21" fillId="2" borderId="3" xfId="20" applyFont="1" applyFill="1" applyBorder="1" applyAlignment="1">
      <alignment horizontal="left" vertical="center" wrapText="1"/>
    </xf>
    <xf numFmtId="0" fontId="11" fillId="2" borderId="3" xfId="0" applyFont="1" applyFill="1" applyBorder="1" applyAlignment="1">
      <alignment horizontal="left" vertical="center" wrapText="1"/>
    </xf>
    <xf numFmtId="2" fontId="11" fillId="0" borderId="3" xfId="0" applyNumberFormat="1" applyFont="1" applyFill="1" applyBorder="1" applyAlignment="1">
      <alignment horizontal="center"/>
    </xf>
    <xf numFmtId="2" fontId="21" fillId="0" borderId="3" xfId="20" applyNumberFormat="1" applyFont="1" applyFill="1" applyBorder="1" applyAlignment="1">
      <alignment horizontal="center" vertical="center" wrapText="1"/>
    </xf>
    <xf numFmtId="171" fontId="11" fillId="0" borderId="3" xfId="0" applyNumberFormat="1" applyFont="1" applyBorder="1" applyAlignment="1">
      <alignment horizontal="center" vertical="center" wrapText="1"/>
    </xf>
    <xf numFmtId="171" fontId="11" fillId="2" borderId="3" xfId="0" applyNumberFormat="1" applyFont="1" applyFill="1" applyBorder="1" applyAlignment="1">
      <alignment horizontal="left" vertical="center" wrapText="1"/>
    </xf>
    <xf numFmtId="173" fontId="11" fillId="2" borderId="3" xfId="0" applyNumberFormat="1" applyFont="1" applyFill="1" applyBorder="1" applyAlignment="1">
      <alignment horizontal="center" vertical="center" wrapText="1"/>
    </xf>
    <xf numFmtId="2" fontId="11" fillId="0" borderId="3" xfId="0" applyNumberFormat="1" applyFont="1" applyBorder="1" applyAlignment="1">
      <alignment horizontal="center" vertical="center"/>
    </xf>
    <xf numFmtId="2" fontId="11" fillId="0" borderId="3" xfId="0" applyNumberFormat="1" applyFont="1" applyBorder="1" applyAlignment="1">
      <alignment horizontal="center" vertical="center" wrapText="1"/>
    </xf>
    <xf numFmtId="49" fontId="11" fillId="2" borderId="3" xfId="0" applyNumberFormat="1" applyFont="1" applyFill="1" applyBorder="1" applyAlignment="1">
      <alignment horizontal="left" vertical="center" wrapText="1"/>
    </xf>
    <xf numFmtId="39" fontId="11" fillId="2" borderId="3" xfId="0" applyNumberFormat="1" applyFont="1" applyFill="1" applyBorder="1" applyAlignment="1">
      <alignment horizontal="center" vertical="center" wrapText="1"/>
    </xf>
    <xf numFmtId="49" fontId="11" fillId="2" borderId="3" xfId="0" applyNumberFormat="1" applyFont="1" applyFill="1" applyBorder="1" applyAlignment="1">
      <alignment horizontal="center" vertical="center" wrapText="1"/>
    </xf>
    <xf numFmtId="4" fontId="11" fillId="0" borderId="3" xfId="20" applyNumberFormat="1" applyFont="1" applyFill="1" applyBorder="1" applyAlignment="1">
      <alignment horizontal="center" vertical="center" wrapText="1"/>
    </xf>
    <xf numFmtId="174" fontId="11" fillId="0" borderId="3" xfId="20" applyNumberFormat="1" applyFont="1" applyFill="1" applyBorder="1" applyAlignment="1">
      <alignment horizontal="center" vertical="center" wrapText="1"/>
    </xf>
    <xf numFmtId="171" fontId="21" fillId="0" borderId="3" xfId="0" applyNumberFormat="1" applyFont="1" applyBorder="1" applyAlignment="1">
      <alignment horizontal="center" vertical="center" wrapText="1"/>
    </xf>
    <xf numFmtId="0" fontId="21" fillId="2" borderId="3" xfId="0" applyFont="1" applyFill="1" applyBorder="1" applyAlignment="1">
      <alignment horizontal="left" vertical="center" wrapText="1"/>
    </xf>
    <xf numFmtId="0" fontId="11" fillId="2" borderId="3" xfId="0" applyFont="1" applyFill="1" applyBorder="1" applyAlignment="1">
      <alignment vertical="center" wrapText="1"/>
    </xf>
    <xf numFmtId="4" fontId="11" fillId="2" borderId="3" xfId="0"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177" fontId="11" fillId="0" borderId="3" xfId="0" applyNumberFormat="1" applyFont="1" applyFill="1" applyBorder="1" applyAlignment="1">
      <alignment horizontal="center" vertical="center" wrapText="1"/>
    </xf>
    <xf numFmtId="177" fontId="11" fillId="0" borderId="3" xfId="0" applyNumberFormat="1" applyFont="1" applyFill="1" applyBorder="1" applyAlignment="1" applyProtection="1">
      <alignment horizontal="center" vertical="center" wrapText="1"/>
      <protection locked="0"/>
    </xf>
    <xf numFmtId="171" fontId="21" fillId="2" borderId="3" xfId="0" applyNumberFormat="1" applyFont="1" applyFill="1" applyBorder="1" applyAlignment="1">
      <alignment horizontal="left" vertical="center" wrapText="1"/>
    </xf>
    <xf numFmtId="49" fontId="21" fillId="2" borderId="3" xfId="0" applyNumberFormat="1" applyFont="1" applyFill="1" applyBorder="1" applyAlignment="1">
      <alignment horizontal="left" vertical="center" wrapText="1"/>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171" fontId="8" fillId="3" borderId="3" xfId="0" applyNumberFormat="1" applyFont="1" applyFill="1" applyBorder="1" applyAlignment="1">
      <alignment horizontal="left" vertical="center" wrapText="1"/>
    </xf>
    <xf numFmtId="171" fontId="8" fillId="0" borderId="3" xfId="0" applyNumberFormat="1" applyFont="1" applyBorder="1" applyAlignment="1">
      <alignment horizontal="center" vertical="center" wrapText="1"/>
    </xf>
    <xf numFmtId="171" fontId="8" fillId="0" borderId="3" xfId="0" applyNumberFormat="1" applyFont="1" applyBorder="1" applyAlignment="1">
      <alignment horizontal="left" vertical="center" wrapText="1"/>
    </xf>
    <xf numFmtId="173" fontId="8" fillId="0" borderId="3" xfId="0" applyNumberFormat="1" applyFont="1" applyBorder="1" applyAlignment="1">
      <alignment horizontal="center" vertical="center" wrapText="1"/>
    </xf>
    <xf numFmtId="0" fontId="4" fillId="0" borderId="0" xfId="0" applyFont="1" applyFill="1" applyAlignment="1">
      <alignment horizontal="center"/>
    </xf>
    <xf numFmtId="2" fontId="8" fillId="0" borderId="3" xfId="0" applyNumberFormat="1" applyFont="1" applyBorder="1" applyAlignment="1">
      <alignment horizontal="center" vertical="center"/>
    </xf>
    <xf numFmtId="0" fontId="7" fillId="0" borderId="3" xfId="0" applyFont="1" applyFill="1" applyBorder="1" applyAlignment="1">
      <alignment vertical="center"/>
    </xf>
    <xf numFmtId="173" fontId="7" fillId="0" borderId="3" xfId="0" applyNumberFormat="1" applyFont="1" applyFill="1" applyBorder="1" applyAlignment="1">
      <alignment horizontal="center" vertical="center"/>
    </xf>
    <xf numFmtId="0" fontId="8" fillId="0" borderId="3" xfId="0" applyFont="1" applyFill="1" applyBorder="1" applyAlignment="1">
      <alignment vertical="center"/>
    </xf>
    <xf numFmtId="0" fontId="13" fillId="0" borderId="0" xfId="0" applyFont="1" applyFill="1" applyAlignment="1">
      <alignment vertical="center"/>
    </xf>
    <xf numFmtId="0" fontId="39" fillId="0" borderId="3" xfId="20" applyFont="1" applyFill="1" applyBorder="1" applyAlignment="1">
      <alignment horizontal="center" vertical="center"/>
    </xf>
    <xf numFmtId="0" fontId="8" fillId="0" borderId="3" xfId="2" applyNumberFormat="1" applyFont="1" applyFill="1" applyBorder="1" applyAlignment="1">
      <alignment vertical="center"/>
    </xf>
    <xf numFmtId="43" fontId="8" fillId="0" borderId="3" xfId="2" applyNumberFormat="1" applyFont="1" applyFill="1" applyBorder="1" applyAlignment="1" applyProtection="1">
      <alignment vertical="center"/>
      <protection hidden="1"/>
    </xf>
    <xf numFmtId="2" fontId="40" fillId="3" borderId="3" xfId="0" applyNumberFormat="1" applyFont="1" applyFill="1" applyBorder="1" applyAlignment="1">
      <alignment horizontal="center" vertical="center" wrapText="1"/>
    </xf>
    <xf numFmtId="2" fontId="40" fillId="3" borderId="3" xfId="1" applyNumberFormat="1" applyFont="1" applyFill="1" applyBorder="1" applyAlignment="1">
      <alignment horizontal="center" vertical="center" wrapText="1"/>
    </xf>
    <xf numFmtId="175" fontId="7" fillId="0" borderId="3" xfId="11" applyNumberFormat="1" applyFont="1" applyFill="1" applyBorder="1" applyAlignment="1">
      <alignment horizontal="center" vertical="center" wrapText="1"/>
    </xf>
    <xf numFmtId="0" fontId="8" fillId="0" borderId="3" xfId="43" applyFont="1" applyFill="1" applyBorder="1" applyAlignment="1">
      <alignment horizontal="center" vertical="center" wrapText="1"/>
    </xf>
    <xf numFmtId="4" fontId="8" fillId="0" borderId="3" xfId="11" applyNumberFormat="1" applyFont="1" applyFill="1" applyBorder="1" applyAlignment="1">
      <alignment horizontal="center" vertical="center" wrapText="1"/>
    </xf>
    <xf numFmtId="2" fontId="7" fillId="0" borderId="3" xfId="43" applyNumberFormat="1" applyFont="1" applyFill="1" applyBorder="1" applyAlignment="1">
      <alignment horizontal="center" vertical="center" wrapText="1"/>
    </xf>
    <xf numFmtId="2" fontId="8" fillId="0" borderId="3" xfId="10" applyNumberFormat="1" applyFont="1" applyFill="1" applyBorder="1" applyAlignment="1">
      <alignment horizontal="center" vertical="center" wrapText="1"/>
    </xf>
    <xf numFmtId="2" fontId="8" fillId="0" borderId="3" xfId="43" applyNumberFormat="1" applyFont="1" applyFill="1" applyBorder="1" applyAlignment="1">
      <alignment horizontal="center" vertical="center" wrapText="1"/>
    </xf>
    <xf numFmtId="167" fontId="7" fillId="0" borderId="3" xfId="43" applyNumberFormat="1" applyFont="1" applyFill="1" applyBorder="1" applyAlignment="1">
      <alignment horizontal="center" vertical="center" wrapText="1"/>
    </xf>
    <xf numFmtId="2" fontId="8" fillId="0" borderId="3" xfId="11" applyNumberFormat="1" applyFont="1" applyFill="1" applyBorder="1" applyAlignment="1">
      <alignment horizontal="center" vertical="center" wrapText="1"/>
    </xf>
    <xf numFmtId="176" fontId="8" fillId="0" borderId="3" xfId="11" applyNumberFormat="1" applyFont="1" applyFill="1" applyBorder="1" applyAlignment="1">
      <alignment horizontal="center" vertical="center" wrapText="1"/>
    </xf>
    <xf numFmtId="165" fontId="8" fillId="0" borderId="3" xfId="11" applyNumberFormat="1" applyFont="1" applyFill="1" applyBorder="1" applyAlignment="1">
      <alignment horizontal="center" vertical="center" wrapText="1"/>
    </xf>
    <xf numFmtId="173" fontId="8" fillId="0" borderId="3" xfId="11" applyNumberFormat="1" applyFont="1" applyFill="1" applyBorder="1" applyAlignment="1">
      <alignment horizontal="center" vertical="center"/>
    </xf>
    <xf numFmtId="173" fontId="8" fillId="0" borderId="3" xfId="4" applyNumberFormat="1" applyFont="1" applyFill="1" applyBorder="1" applyAlignment="1">
      <alignment horizontal="center" vertical="center"/>
    </xf>
    <xf numFmtId="0" fontId="8" fillId="0" borderId="3" xfId="11" applyFont="1" applyFill="1" applyBorder="1" applyAlignment="1">
      <alignment horizontal="center" vertical="center"/>
    </xf>
    <xf numFmtId="173" fontId="8" fillId="0" borderId="0" xfId="0" applyNumberFormat="1" applyFont="1" applyFill="1" applyAlignment="1">
      <alignment horizontal="center" vertical="center"/>
    </xf>
    <xf numFmtId="173" fontId="7" fillId="0" borderId="3" xfId="11" applyNumberFormat="1" applyFont="1" applyFill="1" applyBorder="1" applyAlignment="1">
      <alignment horizontal="center" vertical="center"/>
    </xf>
    <xf numFmtId="2" fontId="7" fillId="0" borderId="3" xfId="11" applyNumberFormat="1" applyFont="1" applyFill="1" applyBorder="1" applyAlignment="1">
      <alignment horizontal="center" vertical="center"/>
    </xf>
    <xf numFmtId="0" fontId="8" fillId="0" borderId="9" xfId="11" applyFont="1" applyFill="1" applyBorder="1" applyAlignment="1">
      <alignment horizontal="center" vertical="center" wrapText="1"/>
    </xf>
    <xf numFmtId="0" fontId="8" fillId="0" borderId="3" xfId="43" applyFont="1" applyFill="1" applyBorder="1" applyAlignment="1">
      <alignment horizontal="left" vertical="center" wrapText="1"/>
    </xf>
    <xf numFmtId="0" fontId="7" fillId="0" borderId="3" xfId="43" applyFont="1" applyFill="1" applyBorder="1" applyAlignment="1">
      <alignment horizontal="left" vertical="center" wrapText="1"/>
    </xf>
    <xf numFmtId="171" fontId="12" fillId="0" borderId="3" xfId="11" applyNumberFormat="1" applyFont="1" applyFill="1" applyBorder="1" applyAlignment="1">
      <alignment horizontal="center" vertical="center" wrapText="1"/>
    </xf>
    <xf numFmtId="0" fontId="3" fillId="0" borderId="0" xfId="0" applyFont="1" applyFill="1" applyAlignment="1">
      <alignment horizontal="center" vertical="center" wrapText="1"/>
    </xf>
    <xf numFmtId="173" fontId="8" fillId="3" borderId="3" xfId="0" applyNumberFormat="1" applyFont="1" applyFill="1" applyBorder="1" applyAlignment="1">
      <alignment horizontal="right" vertical="center"/>
    </xf>
    <xf numFmtId="173" fontId="21" fillId="3" borderId="3" xfId="0" applyNumberFormat="1" applyFont="1" applyFill="1" applyBorder="1" applyAlignment="1">
      <alignment horizontal="center" vertical="center" wrapText="1"/>
    </xf>
    <xf numFmtId="172" fontId="21" fillId="2" borderId="3" xfId="0" applyNumberFormat="1" applyFont="1" applyFill="1" applyBorder="1" applyAlignment="1">
      <alignment horizontal="center" vertical="center" wrapText="1"/>
    </xf>
    <xf numFmtId="0" fontId="21" fillId="3" borderId="3" xfId="0" applyFont="1" applyFill="1" applyBorder="1" applyAlignment="1">
      <alignment horizontal="center" vertical="center" wrapText="1"/>
    </xf>
    <xf numFmtId="2" fontId="3" fillId="0" borderId="0" xfId="0" applyNumberFormat="1" applyFont="1" applyFill="1" applyAlignment="1">
      <alignment horizontal="center" vertical="center"/>
    </xf>
    <xf numFmtId="0" fontId="3" fillId="0" borderId="0" xfId="0" applyFont="1" applyFill="1" applyAlignment="1">
      <alignment horizontal="center" vertical="center"/>
    </xf>
    <xf numFmtId="0" fontId="4" fillId="0" borderId="0" xfId="0" applyFont="1" applyAlignment="1">
      <alignment horizontal="left" vertical="center"/>
    </xf>
    <xf numFmtId="0" fontId="21" fillId="0" borderId="3" xfId="23" applyFont="1" applyFill="1" applyBorder="1" applyAlignment="1">
      <alignment horizontal="center" vertical="center" wrapText="1"/>
    </xf>
    <xf numFmtId="0" fontId="11" fillId="0" borderId="0" xfId="23" applyFont="1" applyFill="1" applyAlignment="1">
      <alignment vertical="center" wrapText="1"/>
    </xf>
    <xf numFmtId="0" fontId="22" fillId="0" borderId="0" xfId="0" applyFont="1" applyAlignment="1">
      <alignment horizontal="center" vertical="center" wrapText="1"/>
    </xf>
    <xf numFmtId="0" fontId="5" fillId="0" borderId="0" xfId="23" applyFont="1" applyFill="1" applyAlignment="1">
      <alignment horizontal="center" vertical="center" wrapText="1"/>
    </xf>
    <xf numFmtId="0" fontId="5" fillId="0" borderId="0" xfId="23" applyFont="1" applyFill="1" applyBorder="1" applyAlignment="1">
      <alignment horizontal="center" vertical="center" wrapText="1"/>
    </xf>
    <xf numFmtId="0" fontId="43" fillId="0" borderId="3" xfId="0" applyFont="1" applyFill="1" applyBorder="1" applyAlignment="1">
      <alignment horizontal="center" vertical="center" wrapText="1"/>
    </xf>
    <xf numFmtId="0" fontId="43" fillId="0" borderId="3" xfId="0" applyFont="1" applyFill="1" applyBorder="1" applyAlignment="1">
      <alignment vertical="center" wrapText="1"/>
    </xf>
    <xf numFmtId="2" fontId="8" fillId="0" borderId="3" xfId="9" applyNumberFormat="1" applyFont="1" applyFill="1" applyBorder="1" applyAlignment="1">
      <alignment horizontal="left" vertical="center" wrapText="1"/>
    </xf>
    <xf numFmtId="4" fontId="7" fillId="0" borderId="3" xfId="9" applyNumberFormat="1" applyFont="1" applyFill="1" applyBorder="1" applyAlignment="1">
      <alignment horizontal="left" vertical="center" wrapText="1"/>
    </xf>
    <xf numFmtId="4" fontId="7" fillId="0" borderId="8" xfId="9" applyNumberFormat="1" applyFont="1" applyFill="1" applyBorder="1" applyAlignment="1">
      <alignment horizontal="left" vertical="center" wrapText="1"/>
    </xf>
    <xf numFmtId="4" fontId="7" fillId="0" borderId="8" xfId="0" applyNumberFormat="1" applyFont="1" applyFill="1" applyBorder="1" applyAlignment="1">
      <alignment horizontal="left" vertical="center" wrapText="1"/>
    </xf>
    <xf numFmtId="4" fontId="7" fillId="0" borderId="3" xfId="0" applyNumberFormat="1" applyFont="1" applyFill="1" applyBorder="1" applyAlignment="1">
      <alignment horizontal="left" vertical="center" wrapText="1"/>
    </xf>
    <xf numFmtId="39" fontId="8" fillId="0" borderId="3" xfId="0" applyNumberFormat="1" applyFont="1" applyFill="1" applyBorder="1" applyAlignment="1">
      <alignment horizontal="left" vertical="center" wrapText="1"/>
    </xf>
    <xf numFmtId="2" fontId="7" fillId="0" borderId="3" xfId="9" applyNumberFormat="1" applyFont="1" applyFill="1" applyBorder="1" applyAlignment="1">
      <alignment horizontal="left" vertical="center" wrapText="1"/>
    </xf>
    <xf numFmtId="2" fontId="8" fillId="0" borderId="3" xfId="23" applyNumberFormat="1" applyFont="1" applyFill="1" applyBorder="1" applyAlignment="1">
      <alignment horizontal="left" vertical="center" wrapText="1"/>
    </xf>
    <xf numFmtId="0" fontId="23" fillId="0" borderId="0" xfId="0" applyFont="1" applyFill="1" applyBorder="1" applyAlignment="1">
      <alignment horizontal="left" vertical="center"/>
    </xf>
    <xf numFmtId="171" fontId="12" fillId="0" borderId="3" xfId="0" applyNumberFormat="1" applyFont="1" applyFill="1" applyBorder="1" applyAlignment="1">
      <alignment horizontal="left" vertical="center" wrapText="1"/>
    </xf>
    <xf numFmtId="0" fontId="12" fillId="2" borderId="0" xfId="0" applyNumberFormat="1" applyFont="1" applyFill="1" applyBorder="1" applyAlignment="1">
      <alignment horizontal="center" vertical="center" wrapText="1"/>
    </xf>
    <xf numFmtId="2" fontId="12" fillId="0" borderId="3" xfId="0" applyNumberFormat="1" applyFont="1" applyFill="1" applyBorder="1" applyAlignment="1">
      <alignment horizontal="center" vertical="center" wrapText="1"/>
    </xf>
    <xf numFmtId="0" fontId="31" fillId="0" borderId="3" xfId="16" applyFont="1" applyFill="1" applyBorder="1" applyAlignment="1">
      <alignment horizontal="center"/>
    </xf>
    <xf numFmtId="173" fontId="11" fillId="0" borderId="3" xfId="10" applyNumberFormat="1" applyFont="1" applyFill="1" applyBorder="1" applyAlignment="1">
      <alignment horizontal="center" vertical="center" wrapText="1"/>
    </xf>
    <xf numFmtId="173" fontId="11" fillId="0" borderId="3" xfId="74" applyNumberFormat="1" applyFont="1" applyFill="1" applyBorder="1" applyAlignment="1">
      <alignment horizontal="center" vertical="center" wrapText="1"/>
    </xf>
    <xf numFmtId="173" fontId="11" fillId="0" borderId="3" xfId="37" applyNumberFormat="1" applyFont="1" applyFill="1" applyBorder="1" applyAlignment="1">
      <alignment horizontal="center" vertical="center" wrapText="1"/>
    </xf>
    <xf numFmtId="173" fontId="21" fillId="0" borderId="3" xfId="75" applyNumberFormat="1" applyFont="1" applyFill="1" applyBorder="1" applyAlignment="1">
      <alignment horizontal="center" vertical="center" wrapText="1"/>
    </xf>
    <xf numFmtId="2" fontId="31" fillId="0" borderId="3" xfId="16" applyNumberFormat="1" applyFont="1" applyFill="1" applyBorder="1" applyAlignment="1">
      <alignment horizontal="center"/>
    </xf>
    <xf numFmtId="0" fontId="11" fillId="0" borderId="3" xfId="0" applyNumberFormat="1" applyFont="1" applyFill="1" applyBorder="1" applyAlignment="1">
      <alignment horizontal="left" vertical="center" wrapText="1"/>
    </xf>
    <xf numFmtId="0" fontId="11" fillId="0" borderId="3" xfId="35" applyNumberFormat="1" applyFont="1" applyFill="1" applyBorder="1" applyAlignment="1">
      <alignment horizontal="left" vertical="center" wrapText="1"/>
    </xf>
    <xf numFmtId="0" fontId="21" fillId="0" borderId="3" xfId="35" applyNumberFormat="1" applyFont="1" applyFill="1" applyBorder="1" applyAlignment="1">
      <alignment horizontal="left" vertical="center" wrapText="1"/>
    </xf>
    <xf numFmtId="0" fontId="11" fillId="0" borderId="3" xfId="36" applyFont="1" applyFill="1" applyBorder="1" applyAlignment="1">
      <alignment horizontal="left" vertical="center" wrapText="1"/>
    </xf>
    <xf numFmtId="0" fontId="11" fillId="0" borderId="3" xfId="40" applyFont="1" applyFill="1" applyBorder="1" applyAlignment="1">
      <alignment horizontal="left" vertical="center" wrapText="1"/>
    </xf>
    <xf numFmtId="0" fontId="21" fillId="0" borderId="3" xfId="40" applyFont="1" applyFill="1" applyBorder="1" applyAlignment="1">
      <alignment horizontal="left" vertical="center" wrapText="1"/>
    </xf>
    <xf numFmtId="2" fontId="22" fillId="0" borderId="0" xfId="0" applyNumberFormat="1" applyFont="1" applyFill="1" applyAlignment="1">
      <alignment vertical="center" wrapText="1"/>
    </xf>
    <xf numFmtId="0" fontId="3" fillId="0" borderId="0" xfId="0" applyFont="1" applyFill="1" applyAlignment="1">
      <alignment vertical="center" wrapText="1"/>
    </xf>
    <xf numFmtId="2" fontId="3" fillId="0" borderId="0" xfId="0" applyNumberFormat="1" applyFont="1" applyFill="1" applyAlignment="1">
      <alignment vertical="center" wrapText="1"/>
    </xf>
    <xf numFmtId="44" fontId="29" fillId="0" borderId="3" xfId="6" applyFont="1" applyFill="1" applyBorder="1" applyAlignment="1">
      <alignment horizontal="center" vertical="center" wrapText="1"/>
    </xf>
    <xf numFmtId="0" fontId="40" fillId="0" borderId="3" xfId="0" applyFont="1" applyFill="1" applyBorder="1" applyAlignment="1">
      <alignment horizontal="center"/>
    </xf>
    <xf numFmtId="1" fontId="40" fillId="0" borderId="3" xfId="15" applyNumberFormat="1" applyFont="1" applyFill="1" applyBorder="1" applyAlignment="1">
      <alignment horizontal="center" vertical="center" wrapText="1"/>
    </xf>
    <xf numFmtId="0" fontId="40" fillId="0" borderId="3" xfId="25" applyNumberFormat="1" applyFont="1" applyFill="1" applyBorder="1" applyAlignment="1">
      <alignment horizontal="center" vertical="center" wrapText="1"/>
    </xf>
    <xf numFmtId="1" fontId="39" fillId="0" borderId="3" xfId="15" applyNumberFormat="1" applyFont="1" applyFill="1" applyBorder="1" applyAlignment="1">
      <alignment horizontal="center" vertical="center" wrapText="1"/>
    </xf>
    <xf numFmtId="0" fontId="11" fillId="0" borderId="0" xfId="20" applyFont="1" applyAlignment="1">
      <alignment horizontal="center" vertical="center"/>
    </xf>
    <xf numFmtId="0" fontId="43" fillId="0" borderId="3" xfId="20" applyFont="1" applyFill="1" applyBorder="1" applyAlignment="1">
      <alignment horizontal="center" vertical="center" wrapText="1"/>
    </xf>
    <xf numFmtId="171" fontId="44" fillId="0" borderId="3" xfId="20" applyNumberFormat="1" applyFont="1" applyFill="1" applyBorder="1" applyAlignment="1">
      <alignment horizontal="center" vertical="center" wrapText="1"/>
    </xf>
    <xf numFmtId="0" fontId="12" fillId="0" borderId="0" xfId="20" applyFont="1" applyAlignment="1">
      <alignment horizontal="center" vertical="center"/>
    </xf>
    <xf numFmtId="2" fontId="11" fillId="0" borderId="3" xfId="0" applyNumberFormat="1" applyFont="1" applyFill="1" applyBorder="1" applyAlignment="1">
      <alignment horizontal="left" vertical="center"/>
    </xf>
    <xf numFmtId="171" fontId="11" fillId="0" borderId="3" xfId="35" applyNumberFormat="1" applyFont="1" applyFill="1" applyBorder="1" applyAlignment="1">
      <alignment horizontal="left" vertical="center" wrapText="1"/>
    </xf>
    <xf numFmtId="171" fontId="11" fillId="0" borderId="3" xfId="36" applyNumberFormat="1" applyFont="1" applyFill="1" applyBorder="1" applyAlignment="1">
      <alignment horizontal="left" vertical="center" wrapText="1"/>
    </xf>
    <xf numFmtId="171" fontId="11" fillId="0" borderId="3" xfId="37" applyNumberFormat="1" applyFont="1" applyFill="1" applyBorder="1" applyAlignment="1">
      <alignment horizontal="left" vertical="center" wrapText="1"/>
    </xf>
    <xf numFmtId="0" fontId="11" fillId="0" borderId="3" xfId="10" applyFont="1" applyFill="1" applyBorder="1" applyAlignment="1">
      <alignment horizontal="left" vertical="center" wrapText="1"/>
    </xf>
    <xf numFmtId="173" fontId="21" fillId="0" borderId="3" xfId="75" applyNumberFormat="1" applyFont="1" applyFill="1" applyBorder="1" applyAlignment="1">
      <alignment horizontal="left" vertical="center" wrapText="1"/>
    </xf>
    <xf numFmtId="171" fontId="8" fillId="3" borderId="3" xfId="0" applyNumberFormat="1" applyFont="1" applyFill="1" applyBorder="1" applyAlignment="1">
      <alignment horizontal="left" vertical="center" wrapText="1"/>
    </xf>
    <xf numFmtId="0" fontId="4" fillId="0" borderId="3" xfId="0" applyFont="1" applyFill="1" applyBorder="1" applyAlignment="1">
      <alignment horizontal="center" vertical="center"/>
    </xf>
    <xf numFmtId="49" fontId="7" fillId="0" borderId="3" xfId="0" applyNumberFormat="1" applyFont="1" applyFill="1" applyBorder="1" applyAlignment="1">
      <alignment vertical="center" wrapText="1"/>
    </xf>
    <xf numFmtId="1" fontId="21" fillId="0" borderId="3" xfId="0" applyNumberFormat="1" applyFont="1" applyFill="1" applyBorder="1" applyAlignment="1">
      <alignment horizontal="center" vertical="center"/>
    </xf>
    <xf numFmtId="0" fontId="16" fillId="0" borderId="0" xfId="0" applyFont="1" applyFill="1" applyAlignment="1">
      <alignment vertical="center" wrapText="1"/>
    </xf>
    <xf numFmtId="2" fontId="16" fillId="0" borderId="0" xfId="0" applyNumberFormat="1" applyFont="1" applyFill="1" applyAlignment="1">
      <alignment vertical="center" wrapText="1"/>
    </xf>
    <xf numFmtId="49" fontId="7" fillId="0" borderId="3" xfId="0" applyNumberFormat="1" applyFont="1" applyFill="1" applyBorder="1" applyAlignment="1">
      <alignment horizontal="center" vertical="center" wrapText="1"/>
    </xf>
    <xf numFmtId="2" fontId="6" fillId="0" borderId="0" xfId="0" applyNumberFormat="1" applyFont="1" applyAlignment="1">
      <alignment horizontal="center" vertical="center"/>
    </xf>
    <xf numFmtId="2"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10" fillId="0" borderId="0" xfId="0" applyFont="1" applyFill="1" applyBorder="1" applyAlignment="1">
      <alignment horizontal="center" vertical="center" wrapText="1"/>
    </xf>
    <xf numFmtId="49" fontId="7" fillId="0" borderId="3" xfId="0" applyNumberFormat="1" applyFont="1" applyFill="1" applyBorder="1" applyAlignment="1">
      <alignment horizontal="center" vertical="center"/>
    </xf>
    <xf numFmtId="1" fontId="7" fillId="0" borderId="3" xfId="0" applyNumberFormat="1" applyFont="1" applyFill="1" applyBorder="1" applyAlignment="1">
      <alignment horizontal="center" vertical="center" wrapText="1"/>
    </xf>
    <xf numFmtId="0" fontId="7" fillId="0" borderId="3" xfId="11" applyFont="1" applyFill="1" applyBorder="1" applyAlignment="1">
      <alignment horizontal="center" vertical="center" wrapText="1"/>
    </xf>
    <xf numFmtId="2" fontId="6" fillId="0" borderId="0" xfId="0" applyNumberFormat="1" applyFont="1" applyFill="1" applyAlignment="1">
      <alignment horizontal="center" vertical="center"/>
    </xf>
    <xf numFmtId="0" fontId="7" fillId="0" borderId="6" xfId="11" applyFont="1" applyFill="1" applyBorder="1" applyAlignment="1">
      <alignment horizontal="left" vertical="center" wrapText="1"/>
    </xf>
    <xf numFmtId="0" fontId="7" fillId="0" borderId="2" xfId="11" applyFont="1" applyFill="1" applyBorder="1" applyAlignment="1">
      <alignment horizontal="left" vertical="center" wrapText="1"/>
    </xf>
    <xf numFmtId="0" fontId="7" fillId="0" borderId="7" xfId="11" applyFont="1" applyFill="1" applyBorder="1" applyAlignment="1">
      <alignment horizontal="left" vertical="center" wrapText="1"/>
    </xf>
    <xf numFmtId="0" fontId="7" fillId="0" borderId="3" xfId="11" applyNumberFormat="1" applyFont="1" applyFill="1" applyBorder="1" applyAlignment="1">
      <alignment horizontal="center" vertical="center" wrapText="1"/>
    </xf>
    <xf numFmtId="2" fontId="7" fillId="0" borderId="3" xfId="74" applyNumberFormat="1" applyFont="1" applyFill="1" applyBorder="1" applyAlignment="1">
      <alignment horizontal="center" vertical="center" wrapText="1"/>
    </xf>
    <xf numFmtId="0" fontId="5" fillId="0" borderId="0" xfId="0" applyFont="1" applyAlignment="1">
      <alignment horizontal="center" vertical="center" wrapText="1"/>
    </xf>
    <xf numFmtId="2" fontId="25" fillId="0" borderId="0" xfId="0" applyNumberFormat="1" applyFont="1" applyAlignment="1">
      <alignment horizontal="center" vertical="center"/>
    </xf>
    <xf numFmtId="0" fontId="7" fillId="0" borderId="6"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7" xfId="0" applyFont="1" applyFill="1" applyBorder="1" applyAlignment="1">
      <alignment horizontal="left" vertical="center" wrapText="1"/>
    </xf>
    <xf numFmtId="0" fontId="21" fillId="3" borderId="3" xfId="0" applyFont="1" applyFill="1" applyBorder="1" applyAlignment="1">
      <alignment horizontal="center" vertical="center" wrapText="1"/>
    </xf>
    <xf numFmtId="0" fontId="21" fillId="5" borderId="3" xfId="0" applyFont="1" applyFill="1" applyBorder="1" applyAlignment="1">
      <alignment horizontal="center" wrapText="1"/>
    </xf>
    <xf numFmtId="171" fontId="7" fillId="3" borderId="6" xfId="0" applyNumberFormat="1" applyFont="1" applyFill="1" applyBorder="1" applyAlignment="1">
      <alignment horizontal="left" vertical="center" wrapText="1"/>
    </xf>
    <xf numFmtId="171" fontId="7" fillId="3" borderId="2" xfId="0" applyNumberFormat="1" applyFont="1" applyFill="1" applyBorder="1" applyAlignment="1">
      <alignment horizontal="left" vertical="center" wrapText="1"/>
    </xf>
    <xf numFmtId="171" fontId="7" fillId="3" borderId="7" xfId="0" applyNumberFormat="1" applyFont="1" applyFill="1" applyBorder="1" applyAlignment="1">
      <alignment horizontal="left" vertical="center" wrapText="1"/>
    </xf>
    <xf numFmtId="171" fontId="40" fillId="2" borderId="3" xfId="0" applyNumberFormat="1" applyFont="1" applyFill="1" applyBorder="1" applyAlignment="1">
      <alignment horizontal="center" vertical="center" wrapText="1"/>
    </xf>
    <xf numFmtId="0" fontId="21" fillId="2" borderId="3" xfId="0" applyNumberFormat="1" applyFont="1" applyFill="1" applyBorder="1" applyAlignment="1">
      <alignment horizontal="center" vertical="center" wrapText="1"/>
    </xf>
    <xf numFmtId="2" fontId="21" fillId="2" borderId="3" xfId="74" applyNumberFormat="1" applyFont="1" applyFill="1" applyBorder="1" applyAlignment="1">
      <alignment horizontal="center" vertical="center" wrapText="1"/>
    </xf>
    <xf numFmtId="173" fontId="21" fillId="3" borderId="3" xfId="0" applyNumberFormat="1" applyFont="1" applyFill="1" applyBorder="1" applyAlignment="1">
      <alignment horizontal="center" vertical="center" wrapText="1"/>
    </xf>
    <xf numFmtId="171" fontId="7" fillId="0" borderId="6" xfId="0" applyNumberFormat="1" applyFont="1" applyFill="1" applyBorder="1" applyAlignment="1">
      <alignment horizontal="left" vertical="center" wrapText="1"/>
    </xf>
    <xf numFmtId="171" fontId="7" fillId="0" borderId="2" xfId="0" applyNumberFormat="1" applyFont="1" applyFill="1" applyBorder="1" applyAlignment="1">
      <alignment horizontal="left" vertical="center" wrapText="1"/>
    </xf>
    <xf numFmtId="171" fontId="7" fillId="0" borderId="7" xfId="0" applyNumberFormat="1" applyFont="1" applyFill="1" applyBorder="1" applyAlignment="1">
      <alignment horizontal="left" vertical="center" wrapText="1"/>
    </xf>
    <xf numFmtId="0" fontId="21" fillId="0" borderId="3" xfId="0" applyFont="1" applyFill="1" applyBorder="1" applyAlignment="1">
      <alignment horizontal="center" vertical="center" wrapText="1"/>
    </xf>
    <xf numFmtId="0" fontId="21" fillId="0" borderId="3" xfId="0" applyNumberFormat="1" applyFont="1" applyFill="1" applyBorder="1" applyAlignment="1">
      <alignment horizontal="center" vertical="center" wrapText="1"/>
    </xf>
    <xf numFmtId="2" fontId="21" fillId="0" borderId="3" xfId="74" applyNumberFormat="1" applyFont="1" applyFill="1" applyBorder="1" applyAlignment="1">
      <alignment horizontal="center" vertical="center" wrapText="1"/>
    </xf>
    <xf numFmtId="2" fontId="8" fillId="3" borderId="3" xfId="0" applyNumberFormat="1" applyFont="1" applyFill="1" applyBorder="1" applyAlignment="1">
      <alignment horizontal="center" vertical="center" wrapText="1"/>
    </xf>
    <xf numFmtId="171" fontId="8" fillId="3" borderId="3" xfId="0" applyNumberFormat="1" applyFont="1" applyFill="1" applyBorder="1" applyAlignment="1">
      <alignment horizontal="center" vertical="center" wrapText="1"/>
    </xf>
    <xf numFmtId="0" fontId="7" fillId="3" borderId="6"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7" xfId="0" applyFont="1" applyFill="1" applyBorder="1" applyAlignment="1">
      <alignment horizontal="left" vertical="center" wrapText="1"/>
    </xf>
    <xf numFmtId="171" fontId="8" fillId="3" borderId="3" xfId="0" applyNumberFormat="1" applyFont="1" applyFill="1" applyBorder="1" applyAlignment="1">
      <alignment horizontal="left" vertical="center" wrapText="1"/>
    </xf>
    <xf numFmtId="0" fontId="45" fillId="0" borderId="0" xfId="0" applyFont="1" applyFill="1" applyBorder="1" applyAlignment="1">
      <alignment horizontal="center" vertical="center" wrapText="1"/>
    </xf>
    <xf numFmtId="0" fontId="46" fillId="0" borderId="0" xfId="0" applyFont="1" applyAlignment="1">
      <alignment horizontal="center" vertical="center" wrapText="1"/>
    </xf>
    <xf numFmtId="2" fontId="8" fillId="3" borderId="3" xfId="0" applyNumberFormat="1" applyFont="1" applyFill="1" applyBorder="1" applyAlignment="1">
      <alignment horizontal="left" vertical="center" wrapText="1"/>
    </xf>
    <xf numFmtId="0" fontId="21" fillId="0" borderId="3" xfId="0" applyFont="1" applyBorder="1" applyAlignment="1">
      <alignment horizontal="center"/>
    </xf>
    <xf numFmtId="0" fontId="21" fillId="0" borderId="3" xfId="0" applyFont="1" applyBorder="1" applyAlignment="1">
      <alignment horizontal="center" wrapText="1"/>
    </xf>
    <xf numFmtId="0" fontId="21" fillId="0" borderId="3" xfId="0" applyNumberFormat="1" applyFont="1" applyFill="1" applyBorder="1" applyAlignment="1">
      <alignment horizontal="center" vertical="center"/>
    </xf>
    <xf numFmtId="0" fontId="21" fillId="0" borderId="3" xfId="0" applyFont="1" applyBorder="1" applyAlignment="1">
      <alignment horizontal="center" vertical="center" wrapText="1"/>
    </xf>
    <xf numFmtId="0" fontId="21" fillId="0" borderId="3" xfId="0" applyFont="1" applyBorder="1" applyAlignment="1">
      <alignment horizontal="center" vertical="center"/>
    </xf>
    <xf numFmtId="2" fontId="6" fillId="0" borderId="0" xfId="0" applyNumberFormat="1" applyFont="1" applyAlignment="1">
      <alignment horizontal="center" vertical="center" wrapText="1"/>
    </xf>
    <xf numFmtId="0" fontId="21" fillId="0" borderId="3" xfId="23" applyFont="1" applyFill="1" applyBorder="1" applyAlignment="1">
      <alignment horizontal="center" vertical="center" wrapText="1"/>
    </xf>
    <xf numFmtId="49" fontId="21" fillId="0" borderId="3" xfId="23" applyNumberFormat="1" applyFont="1" applyFill="1" applyBorder="1" applyAlignment="1">
      <alignment horizontal="center" vertical="center" wrapText="1"/>
    </xf>
    <xf numFmtId="0" fontId="8" fillId="0" borderId="4" xfId="23" applyFont="1" applyFill="1" applyBorder="1" applyAlignment="1">
      <alignment horizontal="center" vertical="center" wrapText="1"/>
    </xf>
    <xf numFmtId="0" fontId="8" fillId="0" borderId="9" xfId="23" applyFont="1" applyFill="1" applyBorder="1" applyAlignment="1">
      <alignment horizontal="center" vertical="center" wrapText="1"/>
    </xf>
    <xf numFmtId="0" fontId="8" fillId="0" borderId="8" xfId="23" applyFont="1" applyFill="1" applyBorder="1" applyAlignment="1">
      <alignment horizontal="center" vertical="center" wrapText="1"/>
    </xf>
    <xf numFmtId="0" fontId="43" fillId="0" borderId="3" xfId="0" applyNumberFormat="1" applyFont="1" applyFill="1" applyBorder="1" applyAlignment="1">
      <alignment horizontal="center" vertical="center" wrapText="1"/>
    </xf>
    <xf numFmtId="2" fontId="43" fillId="0" borderId="3" xfId="74" applyNumberFormat="1" applyFont="1" applyFill="1" applyBorder="1" applyAlignment="1">
      <alignment horizontal="center" vertical="center" wrapText="1"/>
    </xf>
    <xf numFmtId="0" fontId="43" fillId="0" borderId="3" xfId="0" applyFont="1" applyFill="1" applyBorder="1" applyAlignment="1">
      <alignment horizontal="center" vertical="center" wrapText="1"/>
    </xf>
    <xf numFmtId="0" fontId="43" fillId="0" borderId="4" xfId="0" applyFont="1" applyFill="1" applyBorder="1" applyAlignment="1">
      <alignment horizontal="center" vertical="center" wrapText="1"/>
    </xf>
    <xf numFmtId="0" fontId="43" fillId="0" borderId="8"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4" xfId="0" applyFont="1" applyFill="1" applyBorder="1" applyAlignment="1">
      <alignment horizontal="left" vertical="top" wrapText="1"/>
    </xf>
    <xf numFmtId="0" fontId="11" fillId="0" borderId="9" xfId="0" applyFont="1" applyFill="1" applyBorder="1" applyAlignment="1">
      <alignment horizontal="left" vertical="top" wrapText="1"/>
    </xf>
    <xf numFmtId="0" fontId="11" fillId="0" borderId="8" xfId="0" applyFont="1" applyFill="1" applyBorder="1" applyAlignment="1">
      <alignment horizontal="left" vertical="top" wrapText="1"/>
    </xf>
    <xf numFmtId="0" fontId="21" fillId="0" borderId="6"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7" xfId="0" applyFont="1" applyFill="1" applyBorder="1" applyAlignment="1">
      <alignment horizontal="left" vertical="center" wrapText="1"/>
    </xf>
    <xf numFmtId="171" fontId="21" fillId="0" borderId="6" xfId="0" applyNumberFormat="1" applyFont="1" applyFill="1" applyBorder="1" applyAlignment="1">
      <alignment horizontal="left" vertical="center" wrapText="1"/>
    </xf>
    <xf numFmtId="171" fontId="21" fillId="0" borderId="2" xfId="0" applyNumberFormat="1" applyFont="1" applyFill="1" applyBorder="1" applyAlignment="1">
      <alignment horizontal="left" vertical="center" wrapText="1"/>
    </xf>
    <xf numFmtId="171" fontId="21" fillId="0" borderId="7" xfId="0" applyNumberFormat="1" applyFont="1" applyFill="1" applyBorder="1" applyAlignment="1">
      <alignment horizontal="left" vertical="center" wrapText="1"/>
    </xf>
    <xf numFmtId="2" fontId="21" fillId="0" borderId="3" xfId="0" applyNumberFormat="1" applyFont="1" applyFill="1" applyBorder="1" applyAlignment="1">
      <alignment horizontal="center" vertical="center" wrapText="1"/>
    </xf>
    <xf numFmtId="0" fontId="11" fillId="0" borderId="4" xfId="0" applyNumberFormat="1" applyFont="1" applyFill="1" applyBorder="1" applyAlignment="1">
      <alignment horizontal="left" vertical="center" wrapText="1"/>
    </xf>
    <xf numFmtId="0" fontId="11" fillId="0" borderId="9" xfId="0" applyNumberFormat="1" applyFont="1" applyFill="1" applyBorder="1" applyAlignment="1">
      <alignment horizontal="left" vertical="center" wrapText="1"/>
    </xf>
    <xf numFmtId="0" fontId="11" fillId="0" borderId="8" xfId="0" applyNumberFormat="1" applyFont="1" applyFill="1" applyBorder="1" applyAlignment="1">
      <alignment horizontal="left" vertical="center" wrapText="1"/>
    </xf>
    <xf numFmtId="173" fontId="21" fillId="0" borderId="6" xfId="0" applyNumberFormat="1" applyFont="1" applyFill="1" applyBorder="1" applyAlignment="1">
      <alignment horizontal="left" vertical="center" wrapText="1"/>
    </xf>
    <xf numFmtId="173" fontId="21" fillId="0" borderId="2" xfId="0" applyNumberFormat="1" applyFont="1" applyFill="1" applyBorder="1" applyAlignment="1">
      <alignment horizontal="left" vertical="center" wrapText="1"/>
    </xf>
    <xf numFmtId="173" fontId="21" fillId="0" borderId="7" xfId="0" applyNumberFormat="1" applyFont="1" applyFill="1" applyBorder="1" applyAlignment="1">
      <alignment horizontal="left" vertical="center" wrapText="1"/>
    </xf>
    <xf numFmtId="171" fontId="21" fillId="0" borderId="3" xfId="0" applyNumberFormat="1"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0" borderId="0" xfId="0" applyFont="1" applyAlignment="1">
      <alignment horizontal="center" vertical="center" wrapText="1"/>
    </xf>
    <xf numFmtId="171" fontId="11" fillId="0" borderId="4" xfId="0" applyNumberFormat="1" applyFont="1" applyFill="1" applyBorder="1" applyAlignment="1">
      <alignment vertical="center" wrapText="1"/>
    </xf>
    <xf numFmtId="171" fontId="11" fillId="0" borderId="9" xfId="0" applyNumberFormat="1" applyFont="1" applyFill="1" applyBorder="1" applyAlignment="1">
      <alignment vertical="center" wrapText="1"/>
    </xf>
    <xf numFmtId="171" fontId="11" fillId="0" borderId="8" xfId="0" applyNumberFormat="1" applyFont="1" applyFill="1" applyBorder="1" applyAlignment="1">
      <alignment vertical="center" wrapText="1"/>
    </xf>
    <xf numFmtId="171" fontId="11" fillId="0" borderId="3" xfId="0" applyNumberFormat="1" applyFont="1" applyFill="1" applyBorder="1" applyAlignment="1">
      <alignment vertical="center" wrapText="1"/>
    </xf>
    <xf numFmtId="0" fontId="6" fillId="0" borderId="0" xfId="0" applyFont="1" applyFill="1" applyAlignment="1">
      <alignment horizontal="center" vertical="center" wrapText="1"/>
    </xf>
    <xf numFmtId="0" fontId="11" fillId="0" borderId="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43" fillId="0" borderId="3" xfId="20" applyFont="1" applyFill="1" applyBorder="1" applyAlignment="1">
      <alignment horizontal="center" vertical="center" wrapText="1"/>
    </xf>
    <xf numFmtId="0" fontId="43" fillId="0" borderId="3" xfId="20" applyFont="1" applyFill="1" applyBorder="1" applyAlignment="1">
      <alignment horizontal="center" vertical="center"/>
    </xf>
    <xf numFmtId="2" fontId="6" fillId="0" borderId="0" xfId="20" applyNumberFormat="1" applyFont="1" applyAlignment="1">
      <alignment horizontal="center" vertical="center"/>
    </xf>
    <xf numFmtId="0" fontId="43" fillId="0" borderId="3" xfId="20" applyNumberFormat="1" applyFont="1" applyFill="1" applyBorder="1" applyAlignment="1">
      <alignment horizontal="center" vertical="center"/>
    </xf>
    <xf numFmtId="2" fontId="43" fillId="0" borderId="3" xfId="73" applyNumberFormat="1" applyFont="1" applyFill="1" applyBorder="1" applyAlignment="1">
      <alignment horizontal="center" vertical="center" wrapText="1"/>
    </xf>
    <xf numFmtId="44" fontId="39" fillId="0" borderId="6" xfId="6" applyFont="1" applyFill="1" applyBorder="1" applyAlignment="1">
      <alignment horizontal="left" vertical="center" wrapText="1"/>
    </xf>
    <xf numFmtId="44" fontId="39" fillId="0" borderId="2" xfId="6" applyFont="1" applyFill="1" applyBorder="1" applyAlignment="1">
      <alignment horizontal="left" vertical="center" wrapText="1"/>
    </xf>
    <xf numFmtId="44" fontId="39" fillId="0" borderId="7" xfId="6" applyFont="1" applyFill="1" applyBorder="1" applyAlignment="1">
      <alignment horizontal="left" vertical="center" wrapText="1"/>
    </xf>
    <xf numFmtId="0" fontId="39" fillId="0" borderId="6" xfId="15" applyFont="1" applyFill="1" applyBorder="1" applyAlignment="1">
      <alignment horizontal="left" vertical="center" wrapText="1"/>
    </xf>
    <xf numFmtId="0" fontId="39" fillId="0" borderId="2" xfId="15" applyFont="1" applyFill="1" applyBorder="1" applyAlignment="1">
      <alignment horizontal="left" vertical="center" wrapText="1"/>
    </xf>
    <xf numFmtId="0" fontId="39" fillId="0" borderId="7" xfId="15" applyFont="1" applyFill="1" applyBorder="1" applyAlignment="1">
      <alignment horizontal="left" vertical="center" wrapText="1"/>
    </xf>
  </cellXfs>
  <cellStyles count="79">
    <cellStyle name="Comma" xfId="1" builtinId="3"/>
    <cellStyle name="Comma 10" xfId="2"/>
    <cellStyle name="Comma 2" xfId="3"/>
    <cellStyle name="Comma 4" xfId="4"/>
    <cellStyle name="Comma 5" xfId="5"/>
    <cellStyle name="Currency 3" xfId="6"/>
    <cellStyle name="Header1" xfId="7"/>
    <cellStyle name="Header2" xfId="8"/>
    <cellStyle name="Normal" xfId="0" builtinId="0"/>
    <cellStyle name="Normal 10" xfId="9"/>
    <cellStyle name="Normal 11" xfId="10"/>
    <cellStyle name="Normal 12" xfId="11"/>
    <cellStyle name="Normal 12 2" xfId="12"/>
    <cellStyle name="Normal 13 2" xfId="13"/>
    <cellStyle name="Normal 14" xfId="14"/>
    <cellStyle name="Normal 14 2" xfId="15"/>
    <cellStyle name="Normal 14 3" xfId="16"/>
    <cellStyle name="Normal 15 2" xfId="17"/>
    <cellStyle name="Normal 17 2" xfId="18"/>
    <cellStyle name="Normal 18 2" xfId="19"/>
    <cellStyle name="Normal 2" xfId="20"/>
    <cellStyle name="Normal 2 10" xfId="21"/>
    <cellStyle name="Normal 2 2" xfId="22"/>
    <cellStyle name="Normal 2 2 2" xfId="23"/>
    <cellStyle name="Normal 2 3" xfId="24"/>
    <cellStyle name="Normal 2 3 2" xfId="25"/>
    <cellStyle name="Normal 2_CC HUONG KHE 6.12.2016" xfId="26"/>
    <cellStyle name="Normal 21 2" xfId="27"/>
    <cellStyle name="Normal 22 2" xfId="28"/>
    <cellStyle name="Normal 23 2" xfId="29"/>
    <cellStyle name="Normal 24 2" xfId="30"/>
    <cellStyle name="Normal 25 2" xfId="31"/>
    <cellStyle name="Normal 27 2" xfId="32"/>
    <cellStyle name="Normal 276" xfId="33"/>
    <cellStyle name="Normal 277" xfId="34"/>
    <cellStyle name="Normal 278" xfId="35"/>
    <cellStyle name="Normal 280" xfId="36"/>
    <cellStyle name="Normal 281" xfId="37"/>
    <cellStyle name="Normal 282" xfId="38"/>
    <cellStyle name="Normal 283" xfId="39"/>
    <cellStyle name="Normal 284" xfId="40"/>
    <cellStyle name="Normal 3" xfId="41"/>
    <cellStyle name="Normal 3 2" xfId="42"/>
    <cellStyle name="Normal 3 2 2" xfId="43"/>
    <cellStyle name="Normal 3 2_Danh muc THD ban hành" xfId="44"/>
    <cellStyle name="Normal 31 2" xfId="45"/>
    <cellStyle name="Normal 32 2" xfId="46"/>
    <cellStyle name="Normal 38 2" xfId="47"/>
    <cellStyle name="Normal 39 2" xfId="48"/>
    <cellStyle name="Normal 4" xfId="49"/>
    <cellStyle name="Normal 4 2" xfId="50"/>
    <cellStyle name="Normal 4 2 2" xfId="51"/>
    <cellStyle name="Normal 40 2" xfId="52"/>
    <cellStyle name="Normal 41 2" xfId="53"/>
    <cellStyle name="Normal 42" xfId="54"/>
    <cellStyle name="Normal 42 2" xfId="55"/>
    <cellStyle name="Normal 43 2" xfId="56"/>
    <cellStyle name="Normal 44 2" xfId="57"/>
    <cellStyle name="Normal 45 2" xfId="58"/>
    <cellStyle name="Normal 46 2" xfId="59"/>
    <cellStyle name="Normal 47 2" xfId="60"/>
    <cellStyle name="Normal 48 2" xfId="61"/>
    <cellStyle name="Normal 49 2" xfId="62"/>
    <cellStyle name="Normal 50 2" xfId="63"/>
    <cellStyle name="Normal 51 2" xfId="64"/>
    <cellStyle name="Normal 52 2" xfId="65"/>
    <cellStyle name="Normal 6 2" xfId="66"/>
    <cellStyle name="Normal 6 2 2" xfId="67"/>
    <cellStyle name="Normal 7 2" xfId="68"/>
    <cellStyle name="Normal 8 2" xfId="69"/>
    <cellStyle name="Normal 8 2 2" xfId="70"/>
    <cellStyle name="Normal_Mau Bieu KH cap huyen Vu quang11.11" xfId="71"/>
    <cellStyle name="Normal_Mau Bieu KH câp huyen(Anh) 12_11" xfId="72"/>
    <cellStyle name="Normal_Sheet1 2" xfId="73"/>
    <cellStyle name="Normal_Sheet1 3" xfId="74"/>
    <cellStyle name="Normal_Sheet1_1" xfId="75"/>
    <cellStyle name="Normal_Sheet1_2 2" xfId="76"/>
    <cellStyle name="Normal_Sheet1_DTH2017moi" xfId="77"/>
    <cellStyle name="Normal_TONG HOP KHOI LUONG" xfId="78"/>
  </cellStyles>
  <dxfs count="13">
    <dxf>
      <font>
        <condense val="0"/>
        <extend val="0"/>
        <color indexed="9"/>
      </font>
    </dxf>
    <dxf>
      <font>
        <condense val="0"/>
        <extend val="0"/>
        <color indexed="9"/>
      </font>
      <fill>
        <patternFill>
          <fgColor indexed="64"/>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257175</xdr:colOff>
      <xdr:row>3</xdr:row>
      <xdr:rowOff>304800</xdr:rowOff>
    </xdr:from>
    <xdr:to>
      <xdr:col>10</xdr:col>
      <xdr:colOff>123825</xdr:colOff>
      <xdr:row>3</xdr:row>
      <xdr:rowOff>304800</xdr:rowOff>
    </xdr:to>
    <xdr:sp macro="" textlink="">
      <xdr:nvSpPr>
        <xdr:cNvPr id="24323" name="Line 1"/>
        <xdr:cNvSpPr>
          <a:spLocks noChangeShapeType="1"/>
        </xdr:cNvSpPr>
      </xdr:nvSpPr>
      <xdr:spPr bwMode="auto">
        <a:xfrm>
          <a:off x="3552825" y="781050"/>
          <a:ext cx="2533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66675</xdr:colOff>
      <xdr:row>3</xdr:row>
      <xdr:rowOff>28575</xdr:rowOff>
    </xdr:from>
    <xdr:to>
      <xdr:col>8</xdr:col>
      <xdr:colOff>676275</xdr:colOff>
      <xdr:row>3</xdr:row>
      <xdr:rowOff>28575</xdr:rowOff>
    </xdr:to>
    <xdr:sp macro="" textlink="">
      <xdr:nvSpPr>
        <xdr:cNvPr id="53583" name="Line 1"/>
        <xdr:cNvSpPr>
          <a:spLocks noChangeShapeType="1"/>
        </xdr:cNvSpPr>
      </xdr:nvSpPr>
      <xdr:spPr bwMode="auto">
        <a:xfrm>
          <a:off x="3181350" y="628650"/>
          <a:ext cx="2600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28575</xdr:colOff>
      <xdr:row>2</xdr:row>
      <xdr:rowOff>304800</xdr:rowOff>
    </xdr:from>
    <xdr:to>
      <xdr:col>8</xdr:col>
      <xdr:colOff>476250</xdr:colOff>
      <xdr:row>2</xdr:row>
      <xdr:rowOff>304800</xdr:rowOff>
    </xdr:to>
    <xdr:sp macro="" textlink="">
      <xdr:nvSpPr>
        <xdr:cNvPr id="54616" name="Line 1"/>
        <xdr:cNvSpPr>
          <a:spLocks noChangeShapeType="1"/>
        </xdr:cNvSpPr>
      </xdr:nvSpPr>
      <xdr:spPr bwMode="auto">
        <a:xfrm>
          <a:off x="3400425" y="704850"/>
          <a:ext cx="2533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276225</xdr:colOff>
      <xdr:row>3</xdr:row>
      <xdr:rowOff>28575</xdr:rowOff>
    </xdr:from>
    <xdr:to>
      <xdr:col>9</xdr:col>
      <xdr:colOff>66675</xdr:colOff>
      <xdr:row>3</xdr:row>
      <xdr:rowOff>28575</xdr:rowOff>
    </xdr:to>
    <xdr:sp macro="" textlink="">
      <xdr:nvSpPr>
        <xdr:cNvPr id="55480" name="Line 1"/>
        <xdr:cNvSpPr>
          <a:spLocks noChangeShapeType="1"/>
        </xdr:cNvSpPr>
      </xdr:nvSpPr>
      <xdr:spPr bwMode="auto">
        <a:xfrm>
          <a:off x="3200400" y="628650"/>
          <a:ext cx="2705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304800</xdr:colOff>
      <xdr:row>2</xdr:row>
      <xdr:rowOff>323850</xdr:rowOff>
    </xdr:from>
    <xdr:to>
      <xdr:col>9</xdr:col>
      <xdr:colOff>190500</xdr:colOff>
      <xdr:row>2</xdr:row>
      <xdr:rowOff>323850</xdr:rowOff>
    </xdr:to>
    <xdr:sp macro="" textlink="">
      <xdr:nvSpPr>
        <xdr:cNvPr id="43545" name="Line 1"/>
        <xdr:cNvSpPr>
          <a:spLocks noChangeShapeType="1"/>
        </xdr:cNvSpPr>
      </xdr:nvSpPr>
      <xdr:spPr bwMode="auto">
        <a:xfrm>
          <a:off x="3552825" y="723900"/>
          <a:ext cx="2400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95250</xdr:colOff>
      <xdr:row>2</xdr:row>
      <xdr:rowOff>342900</xdr:rowOff>
    </xdr:from>
    <xdr:to>
      <xdr:col>9</xdr:col>
      <xdr:colOff>438150</xdr:colOff>
      <xdr:row>2</xdr:row>
      <xdr:rowOff>342900</xdr:rowOff>
    </xdr:to>
    <xdr:sp macro="" textlink="">
      <xdr:nvSpPr>
        <xdr:cNvPr id="56659" name="Line 1"/>
        <xdr:cNvSpPr>
          <a:spLocks noChangeShapeType="1"/>
        </xdr:cNvSpPr>
      </xdr:nvSpPr>
      <xdr:spPr bwMode="auto">
        <a:xfrm>
          <a:off x="3352800" y="742950"/>
          <a:ext cx="2914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28575</xdr:colOff>
      <xdr:row>3</xdr:row>
      <xdr:rowOff>38100</xdr:rowOff>
    </xdr:from>
    <xdr:to>
      <xdr:col>8</xdr:col>
      <xdr:colOff>352425</xdr:colOff>
      <xdr:row>3</xdr:row>
      <xdr:rowOff>38100</xdr:rowOff>
    </xdr:to>
    <xdr:sp macro="" textlink="">
      <xdr:nvSpPr>
        <xdr:cNvPr id="65565" name="Line 1"/>
        <xdr:cNvSpPr>
          <a:spLocks noChangeShapeType="1"/>
        </xdr:cNvSpPr>
      </xdr:nvSpPr>
      <xdr:spPr bwMode="auto">
        <a:xfrm>
          <a:off x="3190875" y="638175"/>
          <a:ext cx="2533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285750</xdr:colOff>
      <xdr:row>3</xdr:row>
      <xdr:rowOff>0</xdr:rowOff>
    </xdr:from>
    <xdr:to>
      <xdr:col>9</xdr:col>
      <xdr:colOff>123825</xdr:colOff>
      <xdr:row>3</xdr:row>
      <xdr:rowOff>0</xdr:rowOff>
    </xdr:to>
    <xdr:sp macro="" textlink="">
      <xdr:nvSpPr>
        <xdr:cNvPr id="57682" name="Line 1"/>
        <xdr:cNvSpPr>
          <a:spLocks noChangeShapeType="1"/>
        </xdr:cNvSpPr>
      </xdr:nvSpPr>
      <xdr:spPr bwMode="auto">
        <a:xfrm>
          <a:off x="3505200" y="600075"/>
          <a:ext cx="2533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314325</xdr:colOff>
      <xdr:row>4</xdr:row>
      <xdr:rowOff>76200</xdr:rowOff>
    </xdr:from>
    <xdr:to>
      <xdr:col>10</xdr:col>
      <xdr:colOff>180975</xdr:colOff>
      <xdr:row>4</xdr:row>
      <xdr:rowOff>76200</xdr:rowOff>
    </xdr:to>
    <xdr:sp macro="" textlink="">
      <xdr:nvSpPr>
        <xdr:cNvPr id="64560" name="Line 1"/>
        <xdr:cNvSpPr>
          <a:spLocks noChangeShapeType="1"/>
        </xdr:cNvSpPr>
      </xdr:nvSpPr>
      <xdr:spPr bwMode="auto">
        <a:xfrm>
          <a:off x="3752850" y="876300"/>
          <a:ext cx="22383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314325</xdr:colOff>
      <xdr:row>2</xdr:row>
      <xdr:rowOff>304800</xdr:rowOff>
    </xdr:from>
    <xdr:to>
      <xdr:col>10</xdr:col>
      <xdr:colOff>180975</xdr:colOff>
      <xdr:row>2</xdr:row>
      <xdr:rowOff>304800</xdr:rowOff>
    </xdr:to>
    <xdr:sp macro="" textlink="">
      <xdr:nvSpPr>
        <xdr:cNvPr id="59685" name="Line 1"/>
        <xdr:cNvSpPr>
          <a:spLocks noChangeShapeType="1"/>
        </xdr:cNvSpPr>
      </xdr:nvSpPr>
      <xdr:spPr bwMode="auto">
        <a:xfrm>
          <a:off x="3609975" y="790575"/>
          <a:ext cx="2466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314325</xdr:colOff>
      <xdr:row>2</xdr:row>
      <xdr:rowOff>304800</xdr:rowOff>
    </xdr:from>
    <xdr:to>
      <xdr:col>10</xdr:col>
      <xdr:colOff>180975</xdr:colOff>
      <xdr:row>2</xdr:row>
      <xdr:rowOff>304800</xdr:rowOff>
    </xdr:to>
    <xdr:sp macro="" textlink="">
      <xdr:nvSpPr>
        <xdr:cNvPr id="59686" name="Line 1"/>
        <xdr:cNvSpPr>
          <a:spLocks noChangeShapeType="1"/>
        </xdr:cNvSpPr>
      </xdr:nvSpPr>
      <xdr:spPr bwMode="auto">
        <a:xfrm>
          <a:off x="3609975" y="790575"/>
          <a:ext cx="2466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314325</xdr:colOff>
      <xdr:row>2</xdr:row>
      <xdr:rowOff>304800</xdr:rowOff>
    </xdr:from>
    <xdr:to>
      <xdr:col>10</xdr:col>
      <xdr:colOff>180975</xdr:colOff>
      <xdr:row>2</xdr:row>
      <xdr:rowOff>304800</xdr:rowOff>
    </xdr:to>
    <xdr:sp macro="" textlink="">
      <xdr:nvSpPr>
        <xdr:cNvPr id="49520" name="Line 1"/>
        <xdr:cNvSpPr>
          <a:spLocks noChangeShapeType="1"/>
        </xdr:cNvSpPr>
      </xdr:nvSpPr>
      <xdr:spPr bwMode="auto">
        <a:xfrm>
          <a:off x="3609975" y="800100"/>
          <a:ext cx="2533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314325</xdr:colOff>
      <xdr:row>2</xdr:row>
      <xdr:rowOff>304800</xdr:rowOff>
    </xdr:from>
    <xdr:to>
      <xdr:col>10</xdr:col>
      <xdr:colOff>180975</xdr:colOff>
      <xdr:row>2</xdr:row>
      <xdr:rowOff>304800</xdr:rowOff>
    </xdr:to>
    <xdr:sp macro="" textlink="">
      <xdr:nvSpPr>
        <xdr:cNvPr id="49521" name="Line 1"/>
        <xdr:cNvSpPr>
          <a:spLocks noChangeShapeType="1"/>
        </xdr:cNvSpPr>
      </xdr:nvSpPr>
      <xdr:spPr bwMode="auto">
        <a:xfrm>
          <a:off x="3609975" y="800100"/>
          <a:ext cx="2533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4</xdr:row>
      <xdr:rowOff>28575</xdr:rowOff>
    </xdr:from>
    <xdr:to>
      <xdr:col>9</xdr:col>
      <xdr:colOff>323850</xdr:colOff>
      <xdr:row>4</xdr:row>
      <xdr:rowOff>28575</xdr:rowOff>
    </xdr:to>
    <xdr:sp macro="" textlink="">
      <xdr:nvSpPr>
        <xdr:cNvPr id="50943" name="Line 1"/>
        <xdr:cNvSpPr>
          <a:spLocks noChangeShapeType="1"/>
        </xdr:cNvSpPr>
      </xdr:nvSpPr>
      <xdr:spPr bwMode="auto">
        <a:xfrm>
          <a:off x="3248025" y="628650"/>
          <a:ext cx="2743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57150</xdr:colOff>
      <xdr:row>2</xdr:row>
      <xdr:rowOff>295275</xdr:rowOff>
    </xdr:from>
    <xdr:to>
      <xdr:col>9</xdr:col>
      <xdr:colOff>323850</xdr:colOff>
      <xdr:row>2</xdr:row>
      <xdr:rowOff>295275</xdr:rowOff>
    </xdr:to>
    <xdr:sp macro="" textlink="">
      <xdr:nvSpPr>
        <xdr:cNvPr id="51539" name="Line 1"/>
        <xdr:cNvSpPr>
          <a:spLocks noChangeShapeType="1"/>
        </xdr:cNvSpPr>
      </xdr:nvSpPr>
      <xdr:spPr bwMode="auto">
        <a:xfrm>
          <a:off x="3438525" y="628650"/>
          <a:ext cx="2505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447675</xdr:colOff>
      <xdr:row>2</xdr:row>
      <xdr:rowOff>323850</xdr:rowOff>
    </xdr:from>
    <xdr:to>
      <xdr:col>9</xdr:col>
      <xdr:colOff>295275</xdr:colOff>
      <xdr:row>2</xdr:row>
      <xdr:rowOff>323850</xdr:rowOff>
    </xdr:to>
    <xdr:sp macro="" textlink="">
      <xdr:nvSpPr>
        <xdr:cNvPr id="52563" name="Line 1"/>
        <xdr:cNvSpPr>
          <a:spLocks noChangeShapeType="1"/>
        </xdr:cNvSpPr>
      </xdr:nvSpPr>
      <xdr:spPr bwMode="auto">
        <a:xfrm>
          <a:off x="3486150" y="600075"/>
          <a:ext cx="2381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409575</xdr:colOff>
      <xdr:row>2</xdr:row>
      <xdr:rowOff>304800</xdr:rowOff>
    </xdr:from>
    <xdr:to>
      <xdr:col>11</xdr:col>
      <xdr:colOff>171450</xdr:colOff>
      <xdr:row>2</xdr:row>
      <xdr:rowOff>304800</xdr:rowOff>
    </xdr:to>
    <xdr:sp macro="" textlink="">
      <xdr:nvSpPr>
        <xdr:cNvPr id="62188" name="Line 1"/>
        <xdr:cNvSpPr>
          <a:spLocks noChangeShapeType="1"/>
        </xdr:cNvSpPr>
      </xdr:nvSpPr>
      <xdr:spPr bwMode="auto">
        <a:xfrm>
          <a:off x="4048125" y="704850"/>
          <a:ext cx="2409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314325</xdr:colOff>
      <xdr:row>2</xdr:row>
      <xdr:rowOff>304800</xdr:rowOff>
    </xdr:from>
    <xdr:to>
      <xdr:col>10</xdr:col>
      <xdr:colOff>180975</xdr:colOff>
      <xdr:row>2</xdr:row>
      <xdr:rowOff>304800</xdr:rowOff>
    </xdr:to>
    <xdr:sp macro="" textlink="">
      <xdr:nvSpPr>
        <xdr:cNvPr id="62189" name="Line 1"/>
        <xdr:cNvSpPr>
          <a:spLocks noChangeShapeType="1"/>
        </xdr:cNvSpPr>
      </xdr:nvSpPr>
      <xdr:spPr bwMode="auto">
        <a:xfrm>
          <a:off x="3648075" y="704850"/>
          <a:ext cx="2390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200025</xdr:colOff>
      <xdr:row>3</xdr:row>
      <xdr:rowOff>47625</xdr:rowOff>
    </xdr:from>
    <xdr:to>
      <xdr:col>9</xdr:col>
      <xdr:colOff>238125</xdr:colOff>
      <xdr:row>3</xdr:row>
      <xdr:rowOff>47625</xdr:rowOff>
    </xdr:to>
    <xdr:sp macro="" textlink="">
      <xdr:nvSpPr>
        <xdr:cNvPr id="62570" name="Line 1"/>
        <xdr:cNvSpPr>
          <a:spLocks noChangeShapeType="1"/>
        </xdr:cNvSpPr>
      </xdr:nvSpPr>
      <xdr:spPr bwMode="auto">
        <a:xfrm>
          <a:off x="3343275" y="647700"/>
          <a:ext cx="2905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66675</xdr:colOff>
      <xdr:row>2</xdr:row>
      <xdr:rowOff>323850</xdr:rowOff>
    </xdr:from>
    <xdr:to>
      <xdr:col>8</xdr:col>
      <xdr:colOff>504825</xdr:colOff>
      <xdr:row>2</xdr:row>
      <xdr:rowOff>323850</xdr:rowOff>
    </xdr:to>
    <xdr:sp macro="" textlink="">
      <xdr:nvSpPr>
        <xdr:cNvPr id="61349" name="Line 1"/>
        <xdr:cNvSpPr>
          <a:spLocks noChangeShapeType="1"/>
        </xdr:cNvSpPr>
      </xdr:nvSpPr>
      <xdr:spPr bwMode="auto">
        <a:xfrm>
          <a:off x="3267075" y="600075"/>
          <a:ext cx="2714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showZeros="0" tabSelected="1" topLeftCell="A2" zoomScaleNormal="100" workbookViewId="0">
      <selection activeCell="G13" sqref="G13"/>
    </sheetView>
  </sheetViews>
  <sheetFormatPr defaultRowHeight="12.75" x14ac:dyDescent="0.2"/>
  <cols>
    <col min="1" max="1" width="5.140625" style="64" customWidth="1"/>
    <col min="2" max="2" width="18" style="64" customWidth="1"/>
    <col min="3" max="3" width="7.42578125" style="68" customWidth="1"/>
    <col min="4" max="4" width="10.140625" style="69" customWidth="1"/>
    <col min="5" max="5" width="8.7109375" style="69" customWidth="1"/>
    <col min="6" max="6" width="9.7109375" style="69" customWidth="1"/>
    <col min="7" max="8" width="8.7109375" style="69" customWidth="1"/>
    <col min="9" max="9" width="8.7109375" style="69" hidden="1" customWidth="1"/>
    <col min="10" max="10" width="12.85546875" style="69" customWidth="1"/>
    <col min="11" max="11" width="7.85546875" style="69" customWidth="1"/>
    <col min="12" max="12" width="8.5703125" style="69" customWidth="1"/>
    <col min="13" max="13" width="9.140625" style="69"/>
    <col min="14" max="14" width="6.85546875" style="69" customWidth="1"/>
    <col min="15" max="15" width="9.140625" style="69"/>
    <col min="16" max="16" width="8.7109375" style="64" customWidth="1"/>
    <col min="17" max="16384" width="9.140625" style="64"/>
  </cols>
  <sheetData>
    <row r="1" spans="1:17" ht="6" hidden="1" customHeight="1" x14ac:dyDescent="0.2">
      <c r="A1" s="616"/>
      <c r="B1" s="616"/>
      <c r="C1" s="616"/>
      <c r="D1" s="616"/>
      <c r="E1" s="616"/>
      <c r="F1" s="616"/>
      <c r="G1" s="616"/>
      <c r="H1" s="616"/>
      <c r="I1" s="616"/>
      <c r="J1" s="616"/>
      <c r="K1" s="616"/>
      <c r="L1" s="616"/>
      <c r="M1" s="616"/>
      <c r="N1" s="616"/>
      <c r="O1" s="616"/>
      <c r="P1" s="616"/>
    </row>
    <row r="2" spans="1:17" ht="18.75" customHeight="1" x14ac:dyDescent="0.2">
      <c r="A2" s="616" t="s">
        <v>66</v>
      </c>
      <c r="B2" s="617"/>
      <c r="C2" s="617"/>
      <c r="D2" s="617"/>
      <c r="E2" s="617"/>
      <c r="F2" s="617"/>
      <c r="G2" s="617"/>
      <c r="H2" s="617"/>
      <c r="I2" s="617"/>
      <c r="J2" s="617"/>
      <c r="K2" s="617"/>
      <c r="L2" s="617"/>
      <c r="M2" s="617"/>
      <c r="N2" s="617"/>
      <c r="O2" s="617"/>
      <c r="P2" s="617"/>
    </row>
    <row r="3" spans="1:17" ht="18.75" customHeight="1" x14ac:dyDescent="0.2">
      <c r="A3" s="616" t="s">
        <v>44</v>
      </c>
      <c r="B3" s="616"/>
      <c r="C3" s="616"/>
      <c r="D3" s="616"/>
      <c r="E3" s="616"/>
      <c r="F3" s="616"/>
      <c r="G3" s="616"/>
      <c r="H3" s="616"/>
      <c r="I3" s="616"/>
      <c r="J3" s="616"/>
      <c r="K3" s="616"/>
      <c r="L3" s="616"/>
      <c r="M3" s="616"/>
      <c r="N3" s="616"/>
      <c r="O3" s="616"/>
      <c r="P3" s="616"/>
    </row>
    <row r="4" spans="1:17" s="10" customFormat="1" ht="29.25" customHeight="1" x14ac:dyDescent="0.2">
      <c r="A4" s="618" t="s">
        <v>1875</v>
      </c>
      <c r="B4" s="618"/>
      <c r="C4" s="618"/>
      <c r="D4" s="618"/>
      <c r="E4" s="618"/>
      <c r="F4" s="618"/>
      <c r="G4" s="618"/>
      <c r="H4" s="618"/>
      <c r="I4" s="618"/>
      <c r="J4" s="618"/>
      <c r="K4" s="618"/>
      <c r="L4" s="618"/>
      <c r="M4" s="618"/>
      <c r="N4" s="618"/>
      <c r="O4" s="618"/>
      <c r="P4" s="618"/>
    </row>
    <row r="5" spans="1:17" ht="26.25" customHeight="1" x14ac:dyDescent="0.2">
      <c r="A5" s="619" t="s">
        <v>0</v>
      </c>
      <c r="B5" s="615" t="s">
        <v>13</v>
      </c>
      <c r="C5" s="620" t="s">
        <v>26</v>
      </c>
      <c r="D5" s="614" t="s">
        <v>14</v>
      </c>
      <c r="E5" s="614" t="s">
        <v>56</v>
      </c>
      <c r="F5" s="614"/>
      <c r="G5" s="614"/>
      <c r="H5" s="614"/>
      <c r="I5" s="3"/>
      <c r="J5" s="614" t="s">
        <v>28</v>
      </c>
      <c r="K5" s="614" t="s">
        <v>58</v>
      </c>
      <c r="L5" s="614"/>
      <c r="M5" s="614"/>
      <c r="N5" s="614"/>
      <c r="O5" s="614"/>
      <c r="P5" s="615" t="s">
        <v>4</v>
      </c>
    </row>
    <row r="6" spans="1:17" ht="41.25" customHeight="1" x14ac:dyDescent="0.2">
      <c r="A6" s="619"/>
      <c r="B6" s="615"/>
      <c r="C6" s="620"/>
      <c r="D6" s="614"/>
      <c r="E6" s="3" t="s">
        <v>2</v>
      </c>
      <c r="F6" s="3" t="s">
        <v>1</v>
      </c>
      <c r="G6" s="3" t="s">
        <v>42</v>
      </c>
      <c r="H6" s="3" t="s">
        <v>27</v>
      </c>
      <c r="I6" s="3"/>
      <c r="J6" s="614"/>
      <c r="K6" s="3" t="s">
        <v>10</v>
      </c>
      <c r="L6" s="3" t="s">
        <v>5</v>
      </c>
      <c r="M6" s="3" t="s">
        <v>6</v>
      </c>
      <c r="N6" s="3" t="s">
        <v>7</v>
      </c>
      <c r="O6" s="3" t="s">
        <v>8</v>
      </c>
      <c r="P6" s="615"/>
    </row>
    <row r="7" spans="1:17" s="66" customFormat="1" ht="22.5" x14ac:dyDescent="0.2">
      <c r="A7" s="33">
        <v>-1</v>
      </c>
      <c r="B7" s="33">
        <v>-2</v>
      </c>
      <c r="C7" s="33">
        <v>-3</v>
      </c>
      <c r="D7" s="33" t="s">
        <v>41</v>
      </c>
      <c r="E7" s="33">
        <v>-5</v>
      </c>
      <c r="F7" s="33">
        <v>-6</v>
      </c>
      <c r="G7" s="33">
        <v>-7</v>
      </c>
      <c r="H7" s="33">
        <v>-8</v>
      </c>
      <c r="I7" s="33"/>
      <c r="J7" s="33" t="s">
        <v>29</v>
      </c>
      <c r="K7" s="33">
        <v>-10</v>
      </c>
      <c r="L7" s="33">
        <v>-11</v>
      </c>
      <c r="M7" s="33">
        <v>-12</v>
      </c>
      <c r="N7" s="33">
        <v>-13</v>
      </c>
      <c r="O7" s="33">
        <v>-14</v>
      </c>
      <c r="P7" s="33">
        <v>-15</v>
      </c>
      <c r="Q7" s="65"/>
    </row>
    <row r="8" spans="1:17" s="20" customFormat="1" ht="18" customHeight="1" x14ac:dyDescent="0.2">
      <c r="A8" s="29">
        <v>1</v>
      </c>
      <c r="B8" s="1" t="s">
        <v>16</v>
      </c>
      <c r="C8" s="14">
        <f>'2018c'!C7+NQ!C7</f>
        <v>140</v>
      </c>
      <c r="D8" s="9">
        <f>'2018c'!D7+NQ!D7</f>
        <v>312.20060000000001</v>
      </c>
      <c r="E8" s="9">
        <f>'2018c'!E7+NQ!E7</f>
        <v>243.62500000000006</v>
      </c>
      <c r="F8" s="9">
        <f>'2018c'!F7+NQ!F7</f>
        <v>0</v>
      </c>
      <c r="G8" s="9">
        <f>'2018c'!G7+NQ!G7</f>
        <v>0</v>
      </c>
      <c r="H8" s="9">
        <f>'2018c'!H7+NQ!H7</f>
        <v>68.575599999999994</v>
      </c>
      <c r="I8" s="9">
        <f>'2018c'!I7+NQ!I7</f>
        <v>0</v>
      </c>
      <c r="J8" s="9">
        <f>'2018c'!J7+NQ!J7</f>
        <v>769.04322000000002</v>
      </c>
      <c r="K8" s="9">
        <f>'2018c'!K7+NQ!K7</f>
        <v>61.279999999999994</v>
      </c>
      <c r="L8" s="9">
        <f>'2018c'!L7+NQ!L7</f>
        <v>117.99980000000001</v>
      </c>
      <c r="M8" s="9">
        <f>'2018c'!M7+NQ!M7</f>
        <v>414.78341999999998</v>
      </c>
      <c r="N8" s="9">
        <f>'2018c'!N7+NQ!N7</f>
        <v>59.790000000000006</v>
      </c>
      <c r="O8" s="9">
        <f>'2018c'!O7+NQ!O7</f>
        <v>115.19000000000001</v>
      </c>
      <c r="P8" s="74"/>
      <c r="Q8" s="21"/>
    </row>
    <row r="9" spans="1:17" s="20" customFormat="1" ht="18" customHeight="1" x14ac:dyDescent="0.2">
      <c r="A9" s="29">
        <v>2</v>
      </c>
      <c r="B9" s="1" t="s">
        <v>15</v>
      </c>
      <c r="C9" s="14">
        <f>'2018c'!C8+NQ!C8</f>
        <v>26</v>
      </c>
      <c r="D9" s="9">
        <f>'2018c'!D8+NQ!D8</f>
        <v>85.149999999999991</v>
      </c>
      <c r="E9" s="9">
        <f>'2018c'!E8+NQ!E8</f>
        <v>26.43</v>
      </c>
      <c r="F9" s="9">
        <f>'2018c'!F8+NQ!F8</f>
        <v>1.7</v>
      </c>
      <c r="G9" s="9">
        <f>'2018c'!G8+NQ!G8</f>
        <v>0</v>
      </c>
      <c r="H9" s="9">
        <f>'2018c'!H8+NQ!H8</f>
        <v>57.019999999999996</v>
      </c>
      <c r="I9" s="9" t="e">
        <f>'2018c'!I8+NQ!I8</f>
        <v>#VALUE!</v>
      </c>
      <c r="J9" s="9">
        <f>'2018c'!J8+NQ!J8</f>
        <v>70.283000000000001</v>
      </c>
      <c r="K9" s="9">
        <f>'2018c'!K8+NQ!K8</f>
        <v>0</v>
      </c>
      <c r="L9" s="9">
        <f>'2018c'!L8+NQ!L8</f>
        <v>25.161000000000001</v>
      </c>
      <c r="M9" s="9">
        <f>'2018c'!M8+NQ!M8</f>
        <v>23.34</v>
      </c>
      <c r="N9" s="9">
        <f>'2018c'!N8+NQ!N8</f>
        <v>0.99</v>
      </c>
      <c r="O9" s="9">
        <f>'2018c'!O8+NQ!O8</f>
        <v>20.792000000000002</v>
      </c>
      <c r="P9" s="74"/>
      <c r="Q9" s="21"/>
    </row>
    <row r="10" spans="1:17" s="20" customFormat="1" ht="18" customHeight="1" x14ac:dyDescent="0.2">
      <c r="A10" s="29">
        <v>3</v>
      </c>
      <c r="B10" s="1" t="s">
        <v>30</v>
      </c>
      <c r="C10" s="14">
        <f>'2018c'!C9+NQ!C9</f>
        <v>73</v>
      </c>
      <c r="D10" s="9">
        <f>'2018c'!D9+NQ!D9</f>
        <v>198.23000000000002</v>
      </c>
      <c r="E10" s="9">
        <f>'2018c'!E9+NQ!E9</f>
        <v>41.760000000000005</v>
      </c>
      <c r="F10" s="9">
        <f>'2018c'!F9+NQ!F9</f>
        <v>9.85</v>
      </c>
      <c r="G10" s="9">
        <f>'2018c'!G9+NQ!G9</f>
        <v>0</v>
      </c>
      <c r="H10" s="9">
        <f>'2018c'!H9+NQ!H9</f>
        <v>146.62</v>
      </c>
      <c r="I10" s="9">
        <f>'2018c'!I9+NQ!I9</f>
        <v>0</v>
      </c>
      <c r="J10" s="9">
        <f>'2018c'!J9+NQ!J9</f>
        <v>91.450000000000017</v>
      </c>
      <c r="K10" s="9">
        <f>'2018c'!K9+NQ!K9</f>
        <v>24.5</v>
      </c>
      <c r="L10" s="9">
        <f>'2018c'!L9+NQ!L9</f>
        <v>13.699999999999998</v>
      </c>
      <c r="M10" s="9">
        <f>'2018c'!M9+NQ!M9</f>
        <v>14.450000000000001</v>
      </c>
      <c r="N10" s="9">
        <f>'2018c'!N9+NQ!N9</f>
        <v>25.25</v>
      </c>
      <c r="O10" s="9">
        <f>'2018c'!O9+NQ!O9</f>
        <v>13.55</v>
      </c>
      <c r="P10" s="74"/>
      <c r="Q10" s="21"/>
    </row>
    <row r="11" spans="1:17" s="20" customFormat="1" ht="18" customHeight="1" x14ac:dyDescent="0.2">
      <c r="A11" s="29">
        <v>4</v>
      </c>
      <c r="B11" s="1" t="s">
        <v>20</v>
      </c>
      <c r="C11" s="14">
        <f>'2018c'!C10+NQ!C10</f>
        <v>48</v>
      </c>
      <c r="D11" s="9">
        <f>'2018c'!D10+NQ!D10</f>
        <v>147.08999999999997</v>
      </c>
      <c r="E11" s="9">
        <f>'2018c'!E10+NQ!E10</f>
        <v>55.689999999999991</v>
      </c>
      <c r="F11" s="9">
        <f>'2018c'!F10+NQ!F10</f>
        <v>18.11</v>
      </c>
      <c r="G11" s="9">
        <f>'2018c'!G10+NQ!G10</f>
        <v>0</v>
      </c>
      <c r="H11" s="9">
        <f>'2018c'!H10+NQ!H10</f>
        <v>73.290000000000006</v>
      </c>
      <c r="I11" s="9">
        <f>'2018c'!I10+NQ!I10</f>
        <v>0</v>
      </c>
      <c r="J11" s="9">
        <f>'2018c'!J10+NQ!J10</f>
        <v>155.35000000000002</v>
      </c>
      <c r="K11" s="9">
        <f>'2018c'!K10+NQ!K10</f>
        <v>50.3</v>
      </c>
      <c r="L11" s="9">
        <f>'2018c'!L10+NQ!L10</f>
        <v>53.38</v>
      </c>
      <c r="M11" s="9">
        <f>'2018c'!M10+NQ!M10</f>
        <v>5.8</v>
      </c>
      <c r="N11" s="9">
        <f>'2018c'!N10+NQ!N10</f>
        <v>8.51</v>
      </c>
      <c r="O11" s="9">
        <f>'2018c'!O10+NQ!O10</f>
        <v>37.36</v>
      </c>
      <c r="P11" s="79"/>
      <c r="Q11" s="21"/>
    </row>
    <row r="12" spans="1:17" s="20" customFormat="1" ht="18" customHeight="1" x14ac:dyDescent="0.2">
      <c r="A12" s="29">
        <v>5</v>
      </c>
      <c r="B12" s="1" t="s">
        <v>24</v>
      </c>
      <c r="C12" s="14">
        <f>'2018c'!C11+NQ!C11</f>
        <v>169</v>
      </c>
      <c r="D12" s="9">
        <f>'THACH Hà'!C203</f>
        <v>71.109999999999985</v>
      </c>
      <c r="E12" s="9">
        <f>'THACH Hà'!D203</f>
        <v>47.54</v>
      </c>
      <c r="F12" s="9">
        <f>'THACH Hà'!E203</f>
        <v>0.35</v>
      </c>
      <c r="G12" s="9">
        <f>'THACH Hà'!F203</f>
        <v>0</v>
      </c>
      <c r="H12" s="9">
        <f>'THACH Hà'!G203</f>
        <v>23.22</v>
      </c>
      <c r="I12" s="9">
        <f>'THACH Hà'!H203</f>
        <v>0</v>
      </c>
      <c r="J12" s="9">
        <f>'THACH Hà'!I203</f>
        <v>84.058751999999984</v>
      </c>
      <c r="K12" s="9">
        <f>'THACH Hà'!J203</f>
        <v>0</v>
      </c>
      <c r="L12" s="9">
        <f>'THACH Hà'!K203</f>
        <v>11.129999999999999</v>
      </c>
      <c r="M12" s="9">
        <f>'THACH Hà'!L203</f>
        <v>1.255325</v>
      </c>
      <c r="N12" s="9">
        <f>'THACH Hà'!M203</f>
        <v>71.373426999999992</v>
      </c>
      <c r="O12" s="9">
        <f>'THACH Hà'!N203</f>
        <v>0.3</v>
      </c>
      <c r="P12" s="9">
        <f>'THACH Hà'!O203</f>
        <v>0</v>
      </c>
      <c r="Q12" s="21"/>
    </row>
    <row r="13" spans="1:17" s="20" customFormat="1" ht="18" customHeight="1" x14ac:dyDescent="0.2">
      <c r="A13" s="29">
        <v>6</v>
      </c>
      <c r="B13" s="1" t="s">
        <v>32</v>
      </c>
      <c r="C13" s="14">
        <f>'2018c'!C12+NQ!C12</f>
        <v>130</v>
      </c>
      <c r="D13" s="9">
        <f>'2018c'!D12+NQ!D12</f>
        <v>187.51</v>
      </c>
      <c r="E13" s="9">
        <f>'2018c'!E12+NQ!E12</f>
        <v>78</v>
      </c>
      <c r="F13" s="9">
        <f>'2018c'!F12+NQ!F12</f>
        <v>5</v>
      </c>
      <c r="G13" s="9">
        <f>'2018c'!G12+NQ!G12</f>
        <v>0</v>
      </c>
      <c r="H13" s="9">
        <f>'2018c'!H12+NQ!H12</f>
        <v>104.51</v>
      </c>
      <c r="I13" s="9">
        <f>'2018c'!I12+NQ!I12</f>
        <v>0</v>
      </c>
      <c r="J13" s="9">
        <f>'2018c'!J12+NQ!J12</f>
        <v>88.027578200000008</v>
      </c>
      <c r="K13" s="9">
        <f>'2018c'!K12+NQ!K12</f>
        <v>0</v>
      </c>
      <c r="L13" s="9">
        <f>'2018c'!L12+NQ!L12</f>
        <v>18.042636200000004</v>
      </c>
      <c r="M13" s="9">
        <f>'2018c'!M12+NQ!M12</f>
        <v>1.185262</v>
      </c>
      <c r="N13" s="9">
        <f>'2018c'!N12+NQ!N12</f>
        <v>58.009680000000003</v>
      </c>
      <c r="O13" s="9">
        <f>'2018c'!O12+NQ!O12</f>
        <v>10.790000000000001</v>
      </c>
      <c r="P13" s="74"/>
      <c r="Q13" s="21"/>
    </row>
    <row r="14" spans="1:17" s="20" customFormat="1" ht="18" customHeight="1" x14ac:dyDescent="0.2">
      <c r="A14" s="29">
        <v>7</v>
      </c>
      <c r="B14" s="1" t="s">
        <v>18</v>
      </c>
      <c r="C14" s="14">
        <f>'2018c'!C13+NQ!C13</f>
        <v>102</v>
      </c>
      <c r="D14" s="9">
        <f>'2018c'!D13+NQ!D13</f>
        <v>118.08000000000001</v>
      </c>
      <c r="E14" s="9">
        <f>'2018c'!E13+NQ!E13</f>
        <v>21.580000000000002</v>
      </c>
      <c r="F14" s="9">
        <f>'2018c'!F13+NQ!F13</f>
        <v>46.5</v>
      </c>
      <c r="G14" s="9">
        <f>'2018c'!G13+NQ!G13</f>
        <v>0</v>
      </c>
      <c r="H14" s="9">
        <f>'2018c'!H13+NQ!H13</f>
        <v>50.000000000000007</v>
      </c>
      <c r="I14" s="9">
        <f>'2018c'!I13+NQ!I13</f>
        <v>0</v>
      </c>
      <c r="J14" s="9">
        <f>'2018c'!J13+NQ!J13</f>
        <v>61.66</v>
      </c>
      <c r="K14" s="9">
        <f>'2018c'!K13+NQ!K13</f>
        <v>8.5499999999999989</v>
      </c>
      <c r="L14" s="9">
        <f>'2018c'!L13+NQ!L13</f>
        <v>12.329999999999998</v>
      </c>
      <c r="M14" s="9">
        <f>'2018c'!M13+NQ!M13</f>
        <v>16.04</v>
      </c>
      <c r="N14" s="9">
        <f>'2018c'!N13+NQ!N13</f>
        <v>22.14</v>
      </c>
      <c r="O14" s="9">
        <f>'2018c'!O13+NQ!O13</f>
        <v>2.5999999999999996</v>
      </c>
      <c r="P14" s="79"/>
      <c r="Q14" s="21"/>
    </row>
    <row r="15" spans="1:17" s="20" customFormat="1" ht="18" customHeight="1" x14ac:dyDescent="0.2">
      <c r="A15" s="29">
        <v>8</v>
      </c>
      <c r="B15" s="1" t="s">
        <v>22</v>
      </c>
      <c r="C15" s="14">
        <f>'2018c'!C14+NQ!C14</f>
        <v>126</v>
      </c>
      <c r="D15" s="9">
        <f>'2018c'!D14+NQ!D14</f>
        <v>104.815</v>
      </c>
      <c r="E15" s="9">
        <f>'2018c'!E14+NQ!E14</f>
        <v>67.531000000000006</v>
      </c>
      <c r="F15" s="9">
        <f>'2018c'!F14+NQ!F14</f>
        <v>0</v>
      </c>
      <c r="G15" s="9">
        <f>'2018c'!G14+NQ!G14</f>
        <v>0</v>
      </c>
      <c r="H15" s="9">
        <f>'2018c'!H14+NQ!H14</f>
        <v>37.283999999999999</v>
      </c>
      <c r="I15" s="9">
        <f>'2018c'!I14+NQ!I14</f>
        <v>0</v>
      </c>
      <c r="J15" s="9">
        <f>'2018c'!J14+NQ!J14</f>
        <v>57.981054999999998</v>
      </c>
      <c r="K15" s="9">
        <f>'2018c'!K14+NQ!K14</f>
        <v>16</v>
      </c>
      <c r="L15" s="9">
        <f>'2018c'!L14+NQ!L14</f>
        <v>5.51952</v>
      </c>
      <c r="M15" s="9">
        <f>'2018c'!M14+NQ!M14</f>
        <v>11.759155</v>
      </c>
      <c r="N15" s="9">
        <f>'2018c'!N14+NQ!N14</f>
        <v>24.652380000000004</v>
      </c>
      <c r="O15" s="9">
        <f>'2018c'!O14+NQ!O14</f>
        <v>0.05</v>
      </c>
      <c r="P15" s="79"/>
      <c r="Q15" s="21"/>
    </row>
    <row r="16" spans="1:17" s="20" customFormat="1" ht="18" customHeight="1" x14ac:dyDescent="0.2">
      <c r="A16" s="29">
        <v>9</v>
      </c>
      <c r="B16" s="1" t="s">
        <v>31</v>
      </c>
      <c r="C16" s="14">
        <f>'2018c'!C15+NQ!C15</f>
        <v>23</v>
      </c>
      <c r="D16" s="9">
        <f>'2018c'!D15+NQ!D15</f>
        <v>99.98</v>
      </c>
      <c r="E16" s="9">
        <f>'2018c'!E15+NQ!E15</f>
        <v>45.09</v>
      </c>
      <c r="F16" s="9">
        <f>'2018c'!F15+NQ!F15</f>
        <v>0</v>
      </c>
      <c r="G16" s="9">
        <f>'2018c'!G15+NQ!G15</f>
        <v>0</v>
      </c>
      <c r="H16" s="9">
        <f>'2018c'!H15+NQ!H15</f>
        <v>54.89</v>
      </c>
      <c r="I16" s="9">
        <f>'2018c'!I15+NQ!I15</f>
        <v>0</v>
      </c>
      <c r="J16" s="9">
        <f>'2018c'!J15+NQ!J15</f>
        <v>70.650000000000006</v>
      </c>
      <c r="K16" s="9">
        <f>'2018c'!K15+NQ!K15</f>
        <v>48</v>
      </c>
      <c r="L16" s="9">
        <f>'2018c'!L15+NQ!L15</f>
        <v>0.21</v>
      </c>
      <c r="M16" s="9">
        <f>'2018c'!M15+NQ!M15</f>
        <v>14.94</v>
      </c>
      <c r="N16" s="9">
        <f>'2018c'!N15+NQ!N15</f>
        <v>6.75</v>
      </c>
      <c r="O16" s="9">
        <f>'2018c'!O15+NQ!O15</f>
        <v>0.75</v>
      </c>
      <c r="P16" s="79"/>
      <c r="Q16" s="21"/>
    </row>
    <row r="17" spans="1:17" s="20" customFormat="1" ht="18" customHeight="1" x14ac:dyDescent="0.2">
      <c r="A17" s="29">
        <v>10</v>
      </c>
      <c r="B17" s="1" t="s">
        <v>19</v>
      </c>
      <c r="C17" s="14">
        <f>'2018c'!C16+NQ!C16</f>
        <v>61</v>
      </c>
      <c r="D17" s="9">
        <f>'2018c'!D16+NQ!D16</f>
        <v>67.587000000000003</v>
      </c>
      <c r="E17" s="9">
        <f>'2018c'!E16+NQ!E16</f>
        <v>41.6</v>
      </c>
      <c r="F17" s="9">
        <f>'2018c'!F16+NQ!F16</f>
        <v>10</v>
      </c>
      <c r="G17" s="9">
        <f>'2018c'!G16+NQ!G16</f>
        <v>0</v>
      </c>
      <c r="H17" s="9">
        <f>'2018c'!H16+NQ!H16</f>
        <v>15.987</v>
      </c>
      <c r="I17" s="9">
        <f>'2018c'!I16+NQ!I16</f>
        <v>0</v>
      </c>
      <c r="J17" s="9">
        <f>'2018c'!J16+NQ!J16</f>
        <v>53.745999999999995</v>
      </c>
      <c r="K17" s="9">
        <f>'2018c'!K16+NQ!K16</f>
        <v>2</v>
      </c>
      <c r="L17" s="9">
        <f>'2018c'!L16+NQ!L16</f>
        <v>19.052</v>
      </c>
      <c r="M17" s="9">
        <f>'2018c'!M16+NQ!M16</f>
        <v>15.746</v>
      </c>
      <c r="N17" s="9">
        <f>'2018c'!N16+NQ!N16</f>
        <v>16.518000000000001</v>
      </c>
      <c r="O17" s="9">
        <f>'2018c'!O16+NQ!O16</f>
        <v>0.43</v>
      </c>
      <c r="P17" s="79"/>
      <c r="Q17" s="21"/>
    </row>
    <row r="18" spans="1:17" s="20" customFormat="1" ht="18" customHeight="1" x14ac:dyDescent="0.2">
      <c r="A18" s="29">
        <v>11</v>
      </c>
      <c r="B18" s="1" t="s">
        <v>17</v>
      </c>
      <c r="C18" s="14">
        <f>'2018c'!C17+NQ!C17</f>
        <v>73</v>
      </c>
      <c r="D18" s="9">
        <f>'2018c'!D17+NQ!D17</f>
        <v>168.21500000000003</v>
      </c>
      <c r="E18" s="9">
        <f>'2018c'!E17+NQ!E17</f>
        <v>6.11</v>
      </c>
      <c r="F18" s="9">
        <f>'2018c'!F17+NQ!F17</f>
        <v>0</v>
      </c>
      <c r="G18" s="9">
        <f>'2018c'!G17+NQ!G17</f>
        <v>0</v>
      </c>
      <c r="H18" s="9">
        <f>'2018c'!H17+NQ!H17</f>
        <v>162.10500000000002</v>
      </c>
      <c r="I18" s="9">
        <f>'2018c'!I17+NQ!I17</f>
        <v>0</v>
      </c>
      <c r="J18" s="9">
        <f>'2018c'!J17+NQ!J17</f>
        <v>76.590999999999994</v>
      </c>
      <c r="K18" s="9">
        <f>'2018c'!K17+NQ!K17</f>
        <v>14.870000000000001</v>
      </c>
      <c r="L18" s="9">
        <f>'2018c'!L17+NQ!L17</f>
        <v>35.801000000000002</v>
      </c>
      <c r="M18" s="9">
        <f>'2018c'!M17+NQ!M17</f>
        <v>6.8</v>
      </c>
      <c r="N18" s="9">
        <f>'2018c'!N17+NQ!N17</f>
        <v>7.93</v>
      </c>
      <c r="O18" s="9">
        <f>'2018c'!O17+NQ!O17</f>
        <v>11.19</v>
      </c>
      <c r="P18" s="79"/>
      <c r="Q18" s="21"/>
    </row>
    <row r="19" spans="1:17" s="20" customFormat="1" ht="18" customHeight="1" x14ac:dyDescent="0.2">
      <c r="A19" s="29">
        <v>12</v>
      </c>
      <c r="B19" s="1" t="s">
        <v>21</v>
      </c>
      <c r="C19" s="14">
        <f>'2018c'!C18+NQ!C18</f>
        <v>43</v>
      </c>
      <c r="D19" s="9">
        <f>'2018c'!D18+NQ!D18</f>
        <v>43.070000000000007</v>
      </c>
      <c r="E19" s="9">
        <f>'2018c'!E18+NQ!E18</f>
        <v>7.4399999999999995</v>
      </c>
      <c r="F19" s="9">
        <f>'2018c'!F18+NQ!F18</f>
        <v>0</v>
      </c>
      <c r="G19" s="9">
        <f>'2018c'!G18+NQ!G18</f>
        <v>0</v>
      </c>
      <c r="H19" s="9">
        <f>'2018c'!H18+NQ!H18</f>
        <v>35.629999999999995</v>
      </c>
      <c r="I19" s="9">
        <f>'2018c'!I18+NQ!I18</f>
        <v>0</v>
      </c>
      <c r="J19" s="9">
        <f>'2018c'!J18+NQ!J18</f>
        <v>16.715</v>
      </c>
      <c r="K19" s="9">
        <f>'2018c'!K18+NQ!K18</f>
        <v>3.9</v>
      </c>
      <c r="L19" s="9">
        <f>'2018c'!L18+NQ!L18</f>
        <v>4.0149999999999997</v>
      </c>
      <c r="M19" s="9">
        <f>'2018c'!M18+NQ!M18</f>
        <v>6.2</v>
      </c>
      <c r="N19" s="9">
        <f>'2018c'!N18+NQ!N18</f>
        <v>2.6</v>
      </c>
      <c r="O19" s="9">
        <f>'2018c'!O18+NQ!O18</f>
        <v>0</v>
      </c>
      <c r="P19" s="79"/>
      <c r="Q19" s="21"/>
    </row>
    <row r="20" spans="1:17" s="20" customFormat="1" ht="18" customHeight="1" x14ac:dyDescent="0.2">
      <c r="A20" s="29">
        <v>13</v>
      </c>
      <c r="B20" s="1" t="s">
        <v>23</v>
      </c>
      <c r="C20" s="14">
        <f>'2018c'!C19+NQ!C19</f>
        <v>54</v>
      </c>
      <c r="D20" s="9">
        <f>'2018c'!D19+NQ!D19</f>
        <v>79.55</v>
      </c>
      <c r="E20" s="9">
        <f>'2018c'!E19+NQ!E19</f>
        <v>21.92</v>
      </c>
      <c r="F20" s="9">
        <f>'2018c'!F19+NQ!F19</f>
        <v>9.36</v>
      </c>
      <c r="G20" s="9">
        <f>'2018c'!G19+NQ!G19</f>
        <v>0</v>
      </c>
      <c r="H20" s="9">
        <f>'2018c'!H19+NQ!H19</f>
        <v>48.27</v>
      </c>
      <c r="I20" s="9">
        <f>'2018c'!I19+NQ!I19</f>
        <v>0</v>
      </c>
      <c r="J20" s="9">
        <f>'2018c'!J19+NQ!J19</f>
        <v>49.646318000000001</v>
      </c>
      <c r="K20" s="9">
        <f>'2018c'!K19+NQ!K19</f>
        <v>0</v>
      </c>
      <c r="L20" s="9">
        <f>'2018c'!L19+NQ!L19</f>
        <v>0</v>
      </c>
      <c r="M20" s="9">
        <f>'2018c'!M19+NQ!M19</f>
        <v>26.907845999999999</v>
      </c>
      <c r="N20" s="9">
        <f>'2018c'!N19+NQ!N19</f>
        <v>14.438471999999999</v>
      </c>
      <c r="O20" s="9">
        <f>'2018c'!O19+NQ!O19</f>
        <v>8.3000000000000007</v>
      </c>
      <c r="P20" s="16"/>
      <c r="Q20" s="21"/>
    </row>
    <row r="21" spans="1:17" s="67" customFormat="1" ht="18" customHeight="1" x14ac:dyDescent="0.2">
      <c r="A21" s="59"/>
      <c r="B21" s="60" t="s">
        <v>43</v>
      </c>
      <c r="C21" s="79">
        <f>SUM(C8:C20)</f>
        <v>1068</v>
      </c>
      <c r="D21" s="16">
        <f>SUM(D8:D20)</f>
        <v>1682.5875999999998</v>
      </c>
      <c r="E21" s="16">
        <f t="shared" ref="E21:O21" si="0">SUM(E8:E20)</f>
        <v>704.31600000000026</v>
      </c>
      <c r="F21" s="16">
        <f t="shared" si="0"/>
        <v>100.86999999999999</v>
      </c>
      <c r="G21" s="16">
        <f t="shared" si="0"/>
        <v>0</v>
      </c>
      <c r="H21" s="16">
        <f t="shared" si="0"/>
        <v>877.40159999999992</v>
      </c>
      <c r="I21" s="16" t="e">
        <f t="shared" si="0"/>
        <v>#VALUE!</v>
      </c>
      <c r="J21" s="16">
        <f t="shared" si="0"/>
        <v>1645.2019232000002</v>
      </c>
      <c r="K21" s="16">
        <f t="shared" si="0"/>
        <v>229.4</v>
      </c>
      <c r="L21" s="16">
        <f t="shared" si="0"/>
        <v>316.34095619999994</v>
      </c>
      <c r="M21" s="16">
        <f t="shared" si="0"/>
        <v>559.20700799999997</v>
      </c>
      <c r="N21" s="16">
        <f t="shared" si="0"/>
        <v>318.95195899999999</v>
      </c>
      <c r="O21" s="16">
        <f t="shared" si="0"/>
        <v>221.30200000000008</v>
      </c>
      <c r="P21" s="79"/>
    </row>
    <row r="23" spans="1:17" s="10" customFormat="1" ht="19.5" customHeight="1" x14ac:dyDescent="0.2">
      <c r="C23" s="18"/>
      <c r="D23" s="13"/>
      <c r="E23" s="13"/>
      <c r="F23" s="13"/>
      <c r="G23" s="13"/>
      <c r="H23" s="13"/>
      <c r="I23" s="13"/>
      <c r="J23" s="613" t="s">
        <v>1874</v>
      </c>
      <c r="K23" s="613"/>
      <c r="L23" s="613"/>
      <c r="M23" s="613"/>
      <c r="N23" s="613"/>
      <c r="O23" s="613"/>
      <c r="P23" s="613"/>
    </row>
  </sheetData>
  <mergeCells count="13">
    <mergeCell ref="A1:P1"/>
    <mergeCell ref="A2:P2"/>
    <mergeCell ref="A3:P3"/>
    <mergeCell ref="A4:P4"/>
    <mergeCell ref="A5:A6"/>
    <mergeCell ref="B5:B6"/>
    <mergeCell ref="C5:C6"/>
    <mergeCell ref="D5:D6"/>
    <mergeCell ref="J23:P23"/>
    <mergeCell ref="E5:H5"/>
    <mergeCell ref="J5:J6"/>
    <mergeCell ref="K5:O5"/>
    <mergeCell ref="P5:P6"/>
  </mergeCells>
  <printOptions horizontalCentered="1"/>
  <pageMargins left="0.25" right="0.2" top="0.77" bottom="0.37"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38"/>
  <sheetViews>
    <sheetView showZeros="0" topLeftCell="A116" zoomScaleNormal="100" workbookViewId="0">
      <selection activeCell="N73" sqref="N73"/>
    </sheetView>
  </sheetViews>
  <sheetFormatPr defaultRowHeight="12.75" x14ac:dyDescent="0.2"/>
  <cols>
    <col min="1" max="1" width="3.85546875" style="64" customWidth="1"/>
    <col min="2" max="2" width="28.5703125" style="70" customWidth="1"/>
    <col min="3" max="3" width="7.85546875" style="64" customWidth="1"/>
    <col min="4" max="4" width="6.42578125" style="64" customWidth="1"/>
    <col min="5" max="5" width="7" style="64" customWidth="1"/>
    <col min="6" max="6" width="4.7109375" style="64" customWidth="1"/>
    <col min="7" max="7" width="6.28515625" style="64" customWidth="1"/>
    <col min="8" max="8" width="11.85546875" style="70" customWidth="1"/>
    <col min="9" max="9" width="10.140625" style="64" customWidth="1"/>
    <col min="10" max="10" width="6.42578125" style="64" customWidth="1"/>
    <col min="11" max="11" width="6.85546875" style="64" customWidth="1"/>
    <col min="12" max="12" width="6.140625" style="64" customWidth="1"/>
    <col min="13" max="13" width="5.5703125" style="64" customWidth="1"/>
    <col min="14" max="14" width="7.42578125" style="64" customWidth="1"/>
    <col min="15" max="15" width="17" style="70" customWidth="1"/>
    <col min="16" max="16384" width="9.140625" style="64"/>
  </cols>
  <sheetData>
    <row r="1" spans="1:52" s="71" customFormat="1" ht="15.75" x14ac:dyDescent="0.2">
      <c r="A1" s="616" t="s">
        <v>78</v>
      </c>
      <c r="B1" s="617"/>
      <c r="C1" s="617"/>
      <c r="D1" s="617"/>
      <c r="E1" s="617"/>
      <c r="F1" s="617"/>
      <c r="G1" s="617"/>
      <c r="H1" s="617"/>
      <c r="I1" s="617"/>
      <c r="J1" s="617"/>
      <c r="K1" s="617"/>
      <c r="L1" s="617"/>
      <c r="M1" s="617"/>
      <c r="N1" s="617"/>
      <c r="O1" s="617"/>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1:52" s="71" customFormat="1" ht="15.75" x14ac:dyDescent="0.2">
      <c r="A2" s="616" t="s">
        <v>49</v>
      </c>
      <c r="B2" s="616"/>
      <c r="C2" s="616"/>
      <c r="D2" s="616"/>
      <c r="E2" s="616"/>
      <c r="F2" s="616"/>
      <c r="G2" s="616"/>
      <c r="H2" s="616"/>
      <c r="I2" s="616"/>
      <c r="J2" s="616"/>
      <c r="K2" s="616"/>
      <c r="L2" s="616"/>
      <c r="M2" s="616"/>
      <c r="N2" s="616"/>
      <c r="O2" s="616"/>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s="10" customFormat="1" ht="15.75" x14ac:dyDescent="0.2">
      <c r="A3" s="618" t="str">
        <f>'Tong 3'!A4:P4</f>
        <v>( Kèm theo Tờ trình số 398/TTr-UBND ngày 05 tháng 12 năm 2017 của UBND tỉnh)</v>
      </c>
      <c r="B3" s="618"/>
      <c r="C3" s="618"/>
      <c r="D3" s="618"/>
      <c r="E3" s="618"/>
      <c r="F3" s="618"/>
      <c r="G3" s="618"/>
      <c r="H3" s="618"/>
      <c r="I3" s="618"/>
      <c r="J3" s="618"/>
      <c r="K3" s="618"/>
      <c r="L3" s="618"/>
      <c r="M3" s="618"/>
      <c r="N3" s="618"/>
      <c r="O3" s="618"/>
      <c r="P3" s="618"/>
    </row>
    <row r="5" spans="1:52" x14ac:dyDescent="0.2">
      <c r="A5" s="646" t="s">
        <v>0</v>
      </c>
      <c r="B5" s="647" t="s">
        <v>25</v>
      </c>
      <c r="C5" s="645" t="s">
        <v>9</v>
      </c>
      <c r="D5" s="645" t="s">
        <v>56</v>
      </c>
      <c r="E5" s="645"/>
      <c r="F5" s="645"/>
      <c r="G5" s="645"/>
      <c r="H5" s="647" t="s">
        <v>57</v>
      </c>
      <c r="I5" s="645" t="s">
        <v>28</v>
      </c>
      <c r="J5" s="645" t="s">
        <v>58</v>
      </c>
      <c r="K5" s="645"/>
      <c r="L5" s="645"/>
      <c r="M5" s="645"/>
      <c r="N5" s="645"/>
      <c r="O5" s="645" t="s">
        <v>59</v>
      </c>
      <c r="P5" s="645" t="s">
        <v>40</v>
      </c>
    </row>
    <row r="6" spans="1:52" ht="61.5" customHeight="1" x14ac:dyDescent="0.2">
      <c r="A6" s="646"/>
      <c r="B6" s="647"/>
      <c r="C6" s="645"/>
      <c r="D6" s="8" t="s">
        <v>2</v>
      </c>
      <c r="E6" s="8" t="s">
        <v>1</v>
      </c>
      <c r="F6" s="8" t="s">
        <v>60</v>
      </c>
      <c r="G6" s="8" t="s">
        <v>3</v>
      </c>
      <c r="H6" s="647"/>
      <c r="I6" s="645"/>
      <c r="J6" s="8" t="s">
        <v>10</v>
      </c>
      <c r="K6" s="8" t="s">
        <v>5</v>
      </c>
      <c r="L6" s="8" t="s">
        <v>342</v>
      </c>
      <c r="M6" s="8" t="s">
        <v>61</v>
      </c>
      <c r="N6" s="8" t="s">
        <v>8</v>
      </c>
      <c r="O6" s="645"/>
      <c r="P6" s="645"/>
    </row>
    <row r="7" spans="1:52" s="555" customFormat="1" ht="29.25" customHeight="1" x14ac:dyDescent="0.2">
      <c r="A7" s="33">
        <v>-1</v>
      </c>
      <c r="B7" s="33">
        <v>-2</v>
      </c>
      <c r="C7" s="33" t="s">
        <v>11</v>
      </c>
      <c r="D7" s="33">
        <v>-4</v>
      </c>
      <c r="E7" s="33">
        <v>-5</v>
      </c>
      <c r="F7" s="33">
        <v>-6</v>
      </c>
      <c r="G7" s="33">
        <v>-7</v>
      </c>
      <c r="H7" s="33">
        <v>-8</v>
      </c>
      <c r="I7" s="33" t="s">
        <v>12</v>
      </c>
      <c r="J7" s="33">
        <v>-10</v>
      </c>
      <c r="K7" s="33">
        <v>-11</v>
      </c>
      <c r="L7" s="33">
        <v>-12</v>
      </c>
      <c r="M7" s="33">
        <v>-13</v>
      </c>
      <c r="N7" s="33">
        <v>-14</v>
      </c>
      <c r="O7" s="33">
        <v>-15</v>
      </c>
      <c r="P7" s="33">
        <v>-16</v>
      </c>
    </row>
    <row r="8" spans="1:52" ht="12.75" customHeight="1" x14ac:dyDescent="0.2">
      <c r="A8" s="681" t="s">
        <v>69</v>
      </c>
      <c r="B8" s="682"/>
      <c r="C8" s="682"/>
      <c r="D8" s="682"/>
      <c r="E8" s="682"/>
      <c r="F8" s="682"/>
      <c r="G8" s="682"/>
      <c r="H8" s="682"/>
      <c r="I8" s="682"/>
      <c r="J8" s="682"/>
      <c r="K8" s="682"/>
      <c r="L8" s="682"/>
      <c r="M8" s="682"/>
      <c r="N8" s="682"/>
      <c r="O8" s="682"/>
      <c r="P8" s="683"/>
    </row>
    <row r="9" spans="1:52" ht="24" x14ac:dyDescent="0.2">
      <c r="A9" s="179" t="s">
        <v>34</v>
      </c>
      <c r="B9" s="191" t="s">
        <v>617</v>
      </c>
      <c r="C9" s="82">
        <f>SUM(C10:C12)</f>
        <v>0.22</v>
      </c>
      <c r="D9" s="82">
        <f t="shared" ref="D9:N9" si="0">SUM(D10:D12)</f>
        <v>0.22</v>
      </c>
      <c r="E9" s="82">
        <f t="shared" si="0"/>
        <v>0</v>
      </c>
      <c r="F9" s="82">
        <f t="shared" si="0"/>
        <v>0</v>
      </c>
      <c r="G9" s="82">
        <f t="shared" si="0"/>
        <v>0</v>
      </c>
      <c r="H9" s="82"/>
      <c r="I9" s="82">
        <f t="shared" si="0"/>
        <v>0.22</v>
      </c>
      <c r="J9" s="82">
        <f t="shared" si="0"/>
        <v>0</v>
      </c>
      <c r="K9" s="82">
        <f t="shared" si="0"/>
        <v>0.12</v>
      </c>
      <c r="L9" s="82">
        <f t="shared" si="0"/>
        <v>0.1</v>
      </c>
      <c r="M9" s="82">
        <f t="shared" si="0"/>
        <v>0</v>
      </c>
      <c r="N9" s="82">
        <f t="shared" si="0"/>
        <v>0</v>
      </c>
      <c r="O9" s="197"/>
      <c r="P9" s="198"/>
    </row>
    <row r="10" spans="1:52" ht="24" x14ac:dyDescent="0.2">
      <c r="A10" s="189">
        <v>1</v>
      </c>
      <c r="B10" s="192" t="s">
        <v>618</v>
      </c>
      <c r="C10" s="81">
        <f>SUM(D10:G10)</f>
        <v>0.04</v>
      </c>
      <c r="D10" s="81">
        <v>0.04</v>
      </c>
      <c r="E10" s="81">
        <v>0</v>
      </c>
      <c r="F10" s="81">
        <v>0</v>
      </c>
      <c r="G10" s="81">
        <v>0</v>
      </c>
      <c r="H10" s="192" t="s">
        <v>619</v>
      </c>
      <c r="I10" s="81">
        <f>SUM(J10:N10)</f>
        <v>0.04</v>
      </c>
      <c r="J10" s="81"/>
      <c r="K10" s="81">
        <v>0.04</v>
      </c>
      <c r="L10" s="81"/>
      <c r="M10" s="81"/>
      <c r="N10" s="81"/>
      <c r="O10" s="673" t="s">
        <v>620</v>
      </c>
      <c r="P10" s="192"/>
    </row>
    <row r="11" spans="1:52" ht="24" x14ac:dyDescent="0.2">
      <c r="A11" s="189">
        <v>2</v>
      </c>
      <c r="B11" s="192" t="s">
        <v>621</v>
      </c>
      <c r="C11" s="81">
        <f t="shared" ref="C11:C72" si="1">SUM(D11:G11)</f>
        <v>0.08</v>
      </c>
      <c r="D11" s="81">
        <v>0.08</v>
      </c>
      <c r="E11" s="81">
        <v>0</v>
      </c>
      <c r="F11" s="81">
        <v>0</v>
      </c>
      <c r="G11" s="81">
        <v>0</v>
      </c>
      <c r="H11" s="192" t="s">
        <v>619</v>
      </c>
      <c r="I11" s="81">
        <f t="shared" ref="I11:I72" si="2">SUM(J11:N11)</f>
        <v>0.08</v>
      </c>
      <c r="J11" s="81"/>
      <c r="K11" s="81">
        <v>0.08</v>
      </c>
      <c r="L11" s="81"/>
      <c r="M11" s="81"/>
      <c r="N11" s="81"/>
      <c r="O11" s="674"/>
      <c r="P11" s="192"/>
    </row>
    <row r="12" spans="1:52" x14ac:dyDescent="0.2">
      <c r="A12" s="189">
        <v>3</v>
      </c>
      <c r="B12" s="192" t="s">
        <v>622</v>
      </c>
      <c r="C12" s="81">
        <f t="shared" si="1"/>
        <v>0.1</v>
      </c>
      <c r="D12" s="81">
        <v>0.1</v>
      </c>
      <c r="E12" s="81">
        <v>0</v>
      </c>
      <c r="F12" s="81">
        <v>0</v>
      </c>
      <c r="G12" s="81">
        <v>0</v>
      </c>
      <c r="H12" s="192" t="s">
        <v>623</v>
      </c>
      <c r="I12" s="81">
        <f t="shared" si="2"/>
        <v>0.1</v>
      </c>
      <c r="J12" s="81"/>
      <c r="K12" s="81"/>
      <c r="L12" s="81">
        <v>0.1</v>
      </c>
      <c r="M12" s="81"/>
      <c r="N12" s="81"/>
      <c r="O12" s="192"/>
      <c r="P12" s="192"/>
    </row>
    <row r="13" spans="1:52" x14ac:dyDescent="0.2">
      <c r="A13" s="179" t="s">
        <v>36</v>
      </c>
      <c r="B13" s="194" t="s">
        <v>624</v>
      </c>
      <c r="C13" s="82">
        <f>C14</f>
        <v>0.3</v>
      </c>
      <c r="D13" s="82">
        <f t="shared" ref="D13:N13" si="3">D14</f>
        <v>0.3</v>
      </c>
      <c r="E13" s="82">
        <f t="shared" si="3"/>
        <v>0</v>
      </c>
      <c r="F13" s="82">
        <f t="shared" si="3"/>
        <v>0</v>
      </c>
      <c r="G13" s="82">
        <f t="shared" si="3"/>
        <v>0</v>
      </c>
      <c r="H13" s="82"/>
      <c r="I13" s="82">
        <f t="shared" si="3"/>
        <v>0.28999999999999998</v>
      </c>
      <c r="J13" s="82">
        <f t="shared" si="3"/>
        <v>0</v>
      </c>
      <c r="K13" s="82">
        <f t="shared" si="3"/>
        <v>0</v>
      </c>
      <c r="L13" s="82">
        <f t="shared" si="3"/>
        <v>0</v>
      </c>
      <c r="M13" s="82">
        <f t="shared" si="3"/>
        <v>0.28999999999999998</v>
      </c>
      <c r="N13" s="82">
        <f t="shared" si="3"/>
        <v>0</v>
      </c>
      <c r="O13" s="197"/>
      <c r="P13" s="198"/>
    </row>
    <row r="14" spans="1:52" ht="24" x14ac:dyDescent="0.2">
      <c r="A14" s="189">
        <v>1</v>
      </c>
      <c r="B14" s="192" t="s">
        <v>625</v>
      </c>
      <c r="C14" s="81">
        <f t="shared" si="1"/>
        <v>0.3</v>
      </c>
      <c r="D14" s="81">
        <v>0.3</v>
      </c>
      <c r="E14" s="81">
        <v>0</v>
      </c>
      <c r="F14" s="81">
        <v>0</v>
      </c>
      <c r="G14" s="81">
        <v>0</v>
      </c>
      <c r="H14" s="192" t="s">
        <v>619</v>
      </c>
      <c r="I14" s="81">
        <f t="shared" si="2"/>
        <v>0.28999999999999998</v>
      </c>
      <c r="J14" s="81"/>
      <c r="K14" s="81"/>
      <c r="L14" s="81"/>
      <c r="M14" s="81">
        <v>0.28999999999999998</v>
      </c>
      <c r="N14" s="81"/>
      <c r="O14" s="192"/>
      <c r="P14" s="192"/>
    </row>
    <row r="15" spans="1:52" x14ac:dyDescent="0.2">
      <c r="A15" s="179" t="s">
        <v>37</v>
      </c>
      <c r="B15" s="194" t="s">
        <v>91</v>
      </c>
      <c r="C15" s="82">
        <f>SUM(C16:C27)</f>
        <v>12.89</v>
      </c>
      <c r="D15" s="82">
        <f>SUM(D16:D27)</f>
        <v>8.31</v>
      </c>
      <c r="E15" s="82">
        <f>SUM(E16:E27)</f>
        <v>0</v>
      </c>
      <c r="F15" s="82">
        <f>SUM(F16:F27)</f>
        <v>0</v>
      </c>
      <c r="G15" s="82">
        <f>SUM(G16:G27)</f>
        <v>4.58</v>
      </c>
      <c r="H15" s="82"/>
      <c r="I15" s="82">
        <f t="shared" ref="I15:N15" si="4">SUM(I16:I27)</f>
        <v>11.069999999999999</v>
      </c>
      <c r="J15" s="82">
        <f t="shared" si="4"/>
        <v>1.53</v>
      </c>
      <c r="K15" s="82">
        <f t="shared" si="4"/>
        <v>2.17</v>
      </c>
      <c r="L15" s="82">
        <f t="shared" si="4"/>
        <v>4.8599999999999994</v>
      </c>
      <c r="M15" s="82">
        <f t="shared" si="4"/>
        <v>2.5099999999999998</v>
      </c>
      <c r="N15" s="82">
        <f t="shared" si="4"/>
        <v>0</v>
      </c>
      <c r="O15" s="197"/>
      <c r="P15" s="198"/>
    </row>
    <row r="16" spans="1:52" ht="24" x14ac:dyDescent="0.2">
      <c r="A16" s="189">
        <v>1</v>
      </c>
      <c r="B16" s="192" t="s">
        <v>626</v>
      </c>
      <c r="C16" s="81">
        <f t="shared" si="1"/>
        <v>0.1</v>
      </c>
      <c r="D16" s="81">
        <v>0</v>
      </c>
      <c r="E16" s="81">
        <v>0</v>
      </c>
      <c r="F16" s="81">
        <v>0</v>
      </c>
      <c r="G16" s="81">
        <v>0.1</v>
      </c>
      <c r="H16" s="192" t="s">
        <v>627</v>
      </c>
      <c r="I16" s="81">
        <f t="shared" si="2"/>
        <v>0.11</v>
      </c>
      <c r="J16" s="81"/>
      <c r="K16" s="81"/>
      <c r="L16" s="81"/>
      <c r="M16" s="81">
        <v>0.11</v>
      </c>
      <c r="N16" s="81"/>
      <c r="O16" s="192"/>
      <c r="P16" s="192"/>
    </row>
    <row r="17" spans="1:17" x14ac:dyDescent="0.2">
      <c r="A17" s="189">
        <v>2</v>
      </c>
      <c r="B17" s="192" t="s">
        <v>628</v>
      </c>
      <c r="C17" s="81">
        <f t="shared" si="1"/>
        <v>0.16</v>
      </c>
      <c r="D17" s="81">
        <v>0.16</v>
      </c>
      <c r="E17" s="81">
        <v>0</v>
      </c>
      <c r="F17" s="81">
        <v>0</v>
      </c>
      <c r="G17" s="81">
        <v>0</v>
      </c>
      <c r="H17" s="192" t="s">
        <v>629</v>
      </c>
      <c r="I17" s="81">
        <f t="shared" si="2"/>
        <v>0.15</v>
      </c>
      <c r="J17" s="81"/>
      <c r="K17" s="81"/>
      <c r="L17" s="81"/>
      <c r="M17" s="81">
        <v>0.15</v>
      </c>
      <c r="N17" s="81"/>
      <c r="O17" s="192"/>
      <c r="P17" s="192"/>
    </row>
    <row r="18" spans="1:17" ht="24" x14ac:dyDescent="0.2">
      <c r="A18" s="189">
        <v>3</v>
      </c>
      <c r="B18" s="192" t="s">
        <v>630</v>
      </c>
      <c r="C18" s="81">
        <f t="shared" si="1"/>
        <v>0.69</v>
      </c>
      <c r="D18" s="81">
        <v>0.69</v>
      </c>
      <c r="E18" s="81">
        <v>0</v>
      </c>
      <c r="F18" s="81">
        <v>0</v>
      </c>
      <c r="G18" s="81">
        <v>0</v>
      </c>
      <c r="H18" s="192" t="s">
        <v>631</v>
      </c>
      <c r="I18" s="81">
        <f t="shared" si="2"/>
        <v>0.69</v>
      </c>
      <c r="J18" s="81"/>
      <c r="K18" s="81"/>
      <c r="L18" s="81"/>
      <c r="M18" s="81">
        <v>0.69</v>
      </c>
      <c r="N18" s="81"/>
      <c r="O18" s="192"/>
      <c r="P18" s="192"/>
    </row>
    <row r="19" spans="1:17" x14ac:dyDescent="0.2">
      <c r="A19" s="189">
        <v>4</v>
      </c>
      <c r="B19" s="192" t="s">
        <v>632</v>
      </c>
      <c r="C19" s="81">
        <f t="shared" si="1"/>
        <v>0.4</v>
      </c>
      <c r="D19" s="81">
        <v>0.24</v>
      </c>
      <c r="E19" s="81">
        <v>0</v>
      </c>
      <c r="F19" s="81">
        <v>0</v>
      </c>
      <c r="G19" s="81">
        <v>0.16</v>
      </c>
      <c r="H19" s="192" t="s">
        <v>633</v>
      </c>
      <c r="I19" s="81">
        <f t="shared" si="2"/>
        <v>0.38</v>
      </c>
      <c r="J19" s="81"/>
      <c r="K19" s="81"/>
      <c r="L19" s="81">
        <v>0.38</v>
      </c>
      <c r="M19" s="81"/>
      <c r="N19" s="81"/>
      <c r="O19" s="192"/>
      <c r="P19" s="192"/>
    </row>
    <row r="20" spans="1:17" ht="72" x14ac:dyDescent="0.2">
      <c r="A20" s="189">
        <v>5</v>
      </c>
      <c r="B20" s="192" t="s">
        <v>634</v>
      </c>
      <c r="C20" s="81">
        <f t="shared" si="1"/>
        <v>0.96</v>
      </c>
      <c r="D20" s="81">
        <v>0.2</v>
      </c>
      <c r="E20" s="81">
        <v>0</v>
      </c>
      <c r="F20" s="81">
        <v>0</v>
      </c>
      <c r="G20" s="81">
        <v>0.76</v>
      </c>
      <c r="H20" s="192" t="s">
        <v>633</v>
      </c>
      <c r="I20" s="81">
        <f t="shared" si="2"/>
        <v>0.92</v>
      </c>
      <c r="J20" s="81"/>
      <c r="K20" s="81">
        <v>0.92</v>
      </c>
      <c r="L20" s="81"/>
      <c r="M20" s="81"/>
      <c r="N20" s="81"/>
      <c r="O20" s="192" t="s">
        <v>635</v>
      </c>
      <c r="P20" s="192"/>
    </row>
    <row r="21" spans="1:17" ht="48" x14ac:dyDescent="0.2">
      <c r="A21" s="189">
        <v>6</v>
      </c>
      <c r="B21" s="192" t="s">
        <v>1650</v>
      </c>
      <c r="C21" s="81">
        <f t="shared" si="1"/>
        <v>1.26</v>
      </c>
      <c r="D21" s="81"/>
      <c r="E21" s="81"/>
      <c r="F21" s="81"/>
      <c r="G21" s="81">
        <v>1.26</v>
      </c>
      <c r="H21" s="192" t="s">
        <v>1651</v>
      </c>
      <c r="I21" s="81">
        <v>1.25</v>
      </c>
      <c r="J21" s="81"/>
      <c r="K21" s="81">
        <v>1.25</v>
      </c>
      <c r="L21" s="81"/>
      <c r="M21" s="81"/>
      <c r="N21" s="81"/>
      <c r="O21" s="192" t="s">
        <v>1652</v>
      </c>
      <c r="P21" s="192"/>
    </row>
    <row r="22" spans="1:17" ht="24" x14ac:dyDescent="0.2">
      <c r="A22" s="189">
        <v>7</v>
      </c>
      <c r="B22" s="192" t="s">
        <v>1653</v>
      </c>
      <c r="C22" s="81">
        <f t="shared" si="1"/>
        <v>3.7</v>
      </c>
      <c r="D22" s="81">
        <v>3.7</v>
      </c>
      <c r="E22" s="81">
        <v>0</v>
      </c>
      <c r="F22" s="81">
        <v>0</v>
      </c>
      <c r="G22" s="81">
        <v>0</v>
      </c>
      <c r="H22" s="192" t="s">
        <v>1654</v>
      </c>
      <c r="I22" s="81">
        <f t="shared" si="2"/>
        <v>3.53</v>
      </c>
      <c r="J22" s="81"/>
      <c r="K22" s="81"/>
      <c r="L22" s="81">
        <v>3.53</v>
      </c>
      <c r="M22" s="81"/>
      <c r="N22" s="81"/>
      <c r="O22" s="192"/>
      <c r="P22" s="192"/>
    </row>
    <row r="23" spans="1:17" x14ac:dyDescent="0.2">
      <c r="A23" s="189">
        <v>8</v>
      </c>
      <c r="B23" s="192" t="s">
        <v>637</v>
      </c>
      <c r="C23" s="81">
        <f t="shared" si="1"/>
        <v>2</v>
      </c>
      <c r="D23" s="81">
        <v>0.5</v>
      </c>
      <c r="E23" s="81">
        <v>0</v>
      </c>
      <c r="F23" s="81">
        <v>0</v>
      </c>
      <c r="G23" s="81">
        <v>1.5</v>
      </c>
      <c r="H23" s="192" t="s">
        <v>638</v>
      </c>
      <c r="I23" s="81">
        <f t="shared" si="2"/>
        <v>1.53</v>
      </c>
      <c r="J23" s="81">
        <v>1.53</v>
      </c>
      <c r="K23" s="81"/>
      <c r="L23" s="81"/>
      <c r="M23" s="81"/>
      <c r="N23" s="81"/>
      <c r="O23" s="192"/>
      <c r="P23" s="192"/>
    </row>
    <row r="24" spans="1:17" x14ac:dyDescent="0.2">
      <c r="A24" s="189">
        <v>9</v>
      </c>
      <c r="B24" s="192" t="s">
        <v>1655</v>
      </c>
      <c r="C24" s="81">
        <f t="shared" si="1"/>
        <v>1.72</v>
      </c>
      <c r="D24" s="81">
        <v>1.02</v>
      </c>
      <c r="E24" s="81"/>
      <c r="F24" s="81"/>
      <c r="G24" s="81">
        <v>0.7</v>
      </c>
      <c r="H24" s="192" t="s">
        <v>633</v>
      </c>
      <c r="I24" s="81">
        <f>SUM(J24:N24)</f>
        <v>0.7</v>
      </c>
      <c r="J24" s="81"/>
      <c r="K24" s="81"/>
      <c r="L24" s="81"/>
      <c r="M24" s="81">
        <v>0.7</v>
      </c>
      <c r="N24" s="81"/>
      <c r="O24" s="192"/>
      <c r="P24" s="192"/>
    </row>
    <row r="25" spans="1:17" ht="24" x14ac:dyDescent="0.2">
      <c r="A25" s="189">
        <v>10</v>
      </c>
      <c r="B25" s="192" t="s">
        <v>640</v>
      </c>
      <c r="C25" s="81">
        <f t="shared" si="1"/>
        <v>1</v>
      </c>
      <c r="D25" s="81">
        <v>1</v>
      </c>
      <c r="E25" s="81">
        <v>0</v>
      </c>
      <c r="F25" s="81">
        <v>0</v>
      </c>
      <c r="G25" s="81">
        <v>0</v>
      </c>
      <c r="H25" s="192" t="s">
        <v>639</v>
      </c>
      <c r="I25" s="81">
        <f t="shared" si="2"/>
        <v>0.95</v>
      </c>
      <c r="J25" s="81"/>
      <c r="K25" s="81"/>
      <c r="L25" s="81">
        <v>0.95</v>
      </c>
      <c r="M25" s="81"/>
      <c r="N25" s="81"/>
      <c r="O25" s="192"/>
      <c r="P25" s="192"/>
    </row>
    <row r="26" spans="1:17" x14ac:dyDescent="0.2">
      <c r="A26" s="189">
        <v>11</v>
      </c>
      <c r="B26" s="192" t="s">
        <v>641</v>
      </c>
      <c r="C26" s="81">
        <f t="shared" si="1"/>
        <v>0.5</v>
      </c>
      <c r="D26" s="81">
        <v>0.4</v>
      </c>
      <c r="E26" s="81">
        <v>0</v>
      </c>
      <c r="F26" s="81">
        <v>0</v>
      </c>
      <c r="G26" s="81">
        <v>0.1</v>
      </c>
      <c r="H26" s="192" t="s">
        <v>642</v>
      </c>
      <c r="I26" s="81">
        <f t="shared" si="2"/>
        <v>0.48</v>
      </c>
      <c r="J26" s="81"/>
      <c r="K26" s="81"/>
      <c r="L26" s="81"/>
      <c r="M26" s="81">
        <v>0.48</v>
      </c>
      <c r="N26" s="81"/>
      <c r="O26" s="192"/>
      <c r="P26" s="192"/>
    </row>
    <row r="27" spans="1:17" x14ac:dyDescent="0.2">
      <c r="A27" s="189">
        <v>12</v>
      </c>
      <c r="B27" s="192" t="s">
        <v>1656</v>
      </c>
      <c r="C27" s="81">
        <f t="shared" si="1"/>
        <v>0.4</v>
      </c>
      <c r="D27" s="81">
        <v>0.4</v>
      </c>
      <c r="E27" s="81">
        <v>0</v>
      </c>
      <c r="F27" s="81">
        <v>0</v>
      </c>
      <c r="G27" s="81">
        <v>0</v>
      </c>
      <c r="H27" s="192" t="s">
        <v>623</v>
      </c>
      <c r="I27" s="81">
        <f t="shared" si="2"/>
        <v>0.38</v>
      </c>
      <c r="J27" s="81"/>
      <c r="K27" s="81"/>
      <c r="L27" s="81"/>
      <c r="M27" s="81">
        <v>0.38</v>
      </c>
      <c r="N27" s="81"/>
      <c r="O27" s="192"/>
      <c r="P27" s="192"/>
    </row>
    <row r="28" spans="1:17" s="67" customFormat="1" x14ac:dyDescent="0.2">
      <c r="A28" s="179" t="s">
        <v>38</v>
      </c>
      <c r="B28" s="194" t="s">
        <v>112</v>
      </c>
      <c r="C28" s="82">
        <f>C29</f>
        <v>0.2</v>
      </c>
      <c r="D28" s="82">
        <f t="shared" ref="D28:N28" si="5">D29</f>
        <v>0.09</v>
      </c>
      <c r="E28" s="82">
        <f t="shared" si="5"/>
        <v>0</v>
      </c>
      <c r="F28" s="82">
        <f t="shared" si="5"/>
        <v>0</v>
      </c>
      <c r="G28" s="82">
        <f t="shared" si="5"/>
        <v>0.11</v>
      </c>
      <c r="H28" s="82"/>
      <c r="I28" s="82">
        <f t="shared" si="5"/>
        <v>0.3</v>
      </c>
      <c r="J28" s="82">
        <f t="shared" si="5"/>
        <v>0</v>
      </c>
      <c r="K28" s="82">
        <f t="shared" si="5"/>
        <v>0</v>
      </c>
      <c r="L28" s="82">
        <f t="shared" si="5"/>
        <v>0</v>
      </c>
      <c r="M28" s="82">
        <f t="shared" si="5"/>
        <v>0</v>
      </c>
      <c r="N28" s="82">
        <f t="shared" si="5"/>
        <v>0.3</v>
      </c>
      <c r="O28" s="82"/>
      <c r="P28" s="194"/>
    </row>
    <row r="29" spans="1:17" s="364" customFormat="1" ht="132" x14ac:dyDescent="0.2">
      <c r="A29" s="249">
        <v>1</v>
      </c>
      <c r="B29" s="192" t="s">
        <v>1854</v>
      </c>
      <c r="C29" s="81">
        <f>SUM(D29:G29)</f>
        <v>0.2</v>
      </c>
      <c r="D29" s="81">
        <v>0.09</v>
      </c>
      <c r="E29" s="81"/>
      <c r="F29" s="81"/>
      <c r="G29" s="81">
        <v>0.11</v>
      </c>
      <c r="H29" s="81" t="s">
        <v>1856</v>
      </c>
      <c r="I29" s="81">
        <f>SUM(J29:N29)</f>
        <v>0.3</v>
      </c>
      <c r="J29" s="81"/>
      <c r="K29" s="81"/>
      <c r="L29" s="81"/>
      <c r="M29" s="81"/>
      <c r="N29" s="81">
        <v>0.3</v>
      </c>
      <c r="O29" s="81" t="s">
        <v>1855</v>
      </c>
      <c r="P29" s="609"/>
      <c r="Q29" s="363"/>
    </row>
    <row r="30" spans="1:17" x14ac:dyDescent="0.2">
      <c r="A30" s="179" t="s">
        <v>136</v>
      </c>
      <c r="B30" s="194" t="s">
        <v>432</v>
      </c>
      <c r="C30" s="82">
        <f>SUM(C31:C34)</f>
        <v>4.7</v>
      </c>
      <c r="D30" s="82">
        <f t="shared" ref="D30:N30" si="6">SUM(D31:D34)</f>
        <v>0</v>
      </c>
      <c r="E30" s="82">
        <f t="shared" si="6"/>
        <v>2.7</v>
      </c>
      <c r="F30" s="82">
        <f t="shared" si="6"/>
        <v>0</v>
      </c>
      <c r="G30" s="82">
        <f t="shared" si="6"/>
        <v>2</v>
      </c>
      <c r="H30" s="82"/>
      <c r="I30" s="82">
        <f t="shared" si="6"/>
        <v>1.32</v>
      </c>
      <c r="J30" s="82">
        <f t="shared" si="6"/>
        <v>0</v>
      </c>
      <c r="K30" s="82">
        <f t="shared" si="6"/>
        <v>0.27</v>
      </c>
      <c r="L30" s="82">
        <f t="shared" si="6"/>
        <v>0</v>
      </c>
      <c r="M30" s="82">
        <f t="shared" si="6"/>
        <v>1.05</v>
      </c>
      <c r="N30" s="82">
        <f t="shared" si="6"/>
        <v>0</v>
      </c>
      <c r="O30" s="197"/>
      <c r="P30" s="198"/>
    </row>
    <row r="31" spans="1:17" x14ac:dyDescent="0.2">
      <c r="A31" s="189">
        <v>1</v>
      </c>
      <c r="B31" s="192" t="s">
        <v>645</v>
      </c>
      <c r="C31" s="81">
        <f t="shared" si="1"/>
        <v>0.8</v>
      </c>
      <c r="D31" s="81">
        <v>0</v>
      </c>
      <c r="E31" s="81">
        <v>0</v>
      </c>
      <c r="F31" s="81">
        <v>0</v>
      </c>
      <c r="G31" s="81">
        <v>0.8</v>
      </c>
      <c r="H31" s="192" t="s">
        <v>646</v>
      </c>
      <c r="I31" s="81">
        <f t="shared" si="2"/>
        <v>0.76</v>
      </c>
      <c r="J31" s="81"/>
      <c r="K31" s="81"/>
      <c r="L31" s="81"/>
      <c r="M31" s="81">
        <v>0.76</v>
      </c>
      <c r="N31" s="81"/>
      <c r="O31" s="192"/>
      <c r="P31" s="192"/>
    </row>
    <row r="32" spans="1:17" x14ac:dyDescent="0.2">
      <c r="A32" s="189">
        <v>2</v>
      </c>
      <c r="B32" s="192" t="s">
        <v>647</v>
      </c>
      <c r="C32" s="81">
        <f t="shared" si="1"/>
        <v>0.2</v>
      </c>
      <c r="D32" s="81">
        <v>0</v>
      </c>
      <c r="E32" s="81">
        <v>0</v>
      </c>
      <c r="F32" s="81">
        <v>0</v>
      </c>
      <c r="G32" s="81">
        <v>0.2</v>
      </c>
      <c r="H32" s="192" t="s">
        <v>648</v>
      </c>
      <c r="I32" s="81">
        <f t="shared" si="2"/>
        <v>0.19</v>
      </c>
      <c r="J32" s="81"/>
      <c r="K32" s="81"/>
      <c r="L32" s="81"/>
      <c r="M32" s="81">
        <v>0.19</v>
      </c>
      <c r="N32" s="81"/>
      <c r="O32" s="192"/>
      <c r="P32" s="192"/>
    </row>
    <row r="33" spans="1:16" x14ac:dyDescent="0.2">
      <c r="A33" s="189">
        <v>3</v>
      </c>
      <c r="B33" s="192" t="s">
        <v>1270</v>
      </c>
      <c r="C33" s="81">
        <f t="shared" si="1"/>
        <v>1</v>
      </c>
      <c r="D33" s="81"/>
      <c r="E33" s="81"/>
      <c r="F33" s="81"/>
      <c r="G33" s="81">
        <v>1</v>
      </c>
      <c r="H33" s="192" t="s">
        <v>693</v>
      </c>
      <c r="I33" s="81">
        <f t="shared" si="2"/>
        <v>0.1</v>
      </c>
      <c r="J33" s="81"/>
      <c r="K33" s="81"/>
      <c r="L33" s="81"/>
      <c r="M33" s="81">
        <v>0.1</v>
      </c>
      <c r="N33" s="81"/>
      <c r="O33" s="192"/>
      <c r="P33" s="192"/>
    </row>
    <row r="34" spans="1:16" ht="84" x14ac:dyDescent="0.2">
      <c r="A34" s="189">
        <v>4</v>
      </c>
      <c r="B34" s="192" t="s">
        <v>1657</v>
      </c>
      <c r="C34" s="81">
        <f t="shared" si="1"/>
        <v>2.7</v>
      </c>
      <c r="D34" s="81"/>
      <c r="E34" s="81">
        <v>2.7</v>
      </c>
      <c r="F34" s="81"/>
      <c r="G34" s="81"/>
      <c r="H34" s="192" t="s">
        <v>686</v>
      </c>
      <c r="I34" s="81">
        <v>0.27</v>
      </c>
      <c r="J34" s="81"/>
      <c r="K34" s="81">
        <v>0.27</v>
      </c>
      <c r="L34" s="81"/>
      <c r="M34" s="81"/>
      <c r="N34" s="81"/>
      <c r="O34" s="195" t="s">
        <v>1658</v>
      </c>
      <c r="P34" s="192"/>
    </row>
    <row r="35" spans="1:16" x14ac:dyDescent="0.2">
      <c r="A35" s="179" t="s">
        <v>138</v>
      </c>
      <c r="B35" s="194" t="s">
        <v>118</v>
      </c>
      <c r="C35" s="82">
        <f>SUM(C36:C59)</f>
        <v>6.6400000000000006</v>
      </c>
      <c r="D35" s="82">
        <f>SUM(D36:D59)</f>
        <v>2.89</v>
      </c>
      <c r="E35" s="82">
        <f>SUM(E36:E59)</f>
        <v>0</v>
      </c>
      <c r="F35" s="82">
        <f>SUM(F36:F59)</f>
        <v>0</v>
      </c>
      <c r="G35" s="82">
        <f>SUM(G36:G59)</f>
        <v>3.7499999999999996</v>
      </c>
      <c r="H35" s="82"/>
      <c r="I35" s="82">
        <f t="shared" ref="I35:N35" si="7">SUM(I36:I59)</f>
        <v>6.2499999999999991</v>
      </c>
      <c r="J35" s="82">
        <f t="shared" si="7"/>
        <v>0</v>
      </c>
      <c r="K35" s="82">
        <f t="shared" si="7"/>
        <v>0</v>
      </c>
      <c r="L35" s="82">
        <f t="shared" si="7"/>
        <v>0</v>
      </c>
      <c r="M35" s="82">
        <f t="shared" si="7"/>
        <v>6.2499999999999991</v>
      </c>
      <c r="N35" s="82">
        <f t="shared" si="7"/>
        <v>0</v>
      </c>
      <c r="O35" s="197"/>
      <c r="P35" s="198"/>
    </row>
    <row r="36" spans="1:16" ht="24" x14ac:dyDescent="0.2">
      <c r="A36" s="189">
        <v>1</v>
      </c>
      <c r="B36" s="192" t="s">
        <v>649</v>
      </c>
      <c r="C36" s="81">
        <f t="shared" si="1"/>
        <v>0.1</v>
      </c>
      <c r="D36" s="81">
        <v>0</v>
      </c>
      <c r="E36" s="81">
        <v>0</v>
      </c>
      <c r="F36" s="81">
        <v>0</v>
      </c>
      <c r="G36" s="81">
        <v>0.1</v>
      </c>
      <c r="H36" s="192" t="s">
        <v>650</v>
      </c>
      <c r="I36" s="81">
        <f t="shared" si="2"/>
        <v>0.1</v>
      </c>
      <c r="J36" s="81"/>
      <c r="K36" s="81"/>
      <c r="L36" s="81"/>
      <c r="M36" s="81">
        <v>0.1</v>
      </c>
      <c r="N36" s="81"/>
      <c r="O36" s="675" t="s">
        <v>651</v>
      </c>
      <c r="P36" s="192"/>
    </row>
    <row r="37" spans="1:16" ht="24" x14ac:dyDescent="0.2">
      <c r="A37" s="189">
        <v>2</v>
      </c>
      <c r="B37" s="192" t="s">
        <v>652</v>
      </c>
      <c r="C37" s="81">
        <f t="shared" si="1"/>
        <v>0.2</v>
      </c>
      <c r="D37" s="81">
        <v>0.2</v>
      </c>
      <c r="E37" s="81">
        <v>0</v>
      </c>
      <c r="F37" s="81">
        <v>0</v>
      </c>
      <c r="G37" s="81">
        <v>0</v>
      </c>
      <c r="H37" s="192" t="s">
        <v>650</v>
      </c>
      <c r="I37" s="81">
        <f t="shared" si="2"/>
        <v>0.19</v>
      </c>
      <c r="J37" s="81"/>
      <c r="K37" s="81"/>
      <c r="L37" s="81"/>
      <c r="M37" s="81">
        <v>0.19</v>
      </c>
      <c r="N37" s="81"/>
      <c r="O37" s="676"/>
      <c r="P37" s="192"/>
    </row>
    <row r="38" spans="1:16" ht="24" x14ac:dyDescent="0.2">
      <c r="A38" s="189">
        <v>3</v>
      </c>
      <c r="B38" s="192" t="s">
        <v>653</v>
      </c>
      <c r="C38" s="81">
        <f t="shared" si="1"/>
        <v>0.1</v>
      </c>
      <c r="D38" s="81">
        <v>0.1</v>
      </c>
      <c r="E38" s="81">
        <v>0</v>
      </c>
      <c r="F38" s="81">
        <v>0</v>
      </c>
      <c r="G38" s="81">
        <v>0</v>
      </c>
      <c r="H38" s="192" t="s">
        <v>650</v>
      </c>
      <c r="I38" s="81">
        <f t="shared" si="2"/>
        <v>0.1</v>
      </c>
      <c r="J38" s="81"/>
      <c r="K38" s="81"/>
      <c r="L38" s="81"/>
      <c r="M38" s="81">
        <v>0.1</v>
      </c>
      <c r="N38" s="81"/>
      <c r="O38" s="676"/>
      <c r="P38" s="192"/>
    </row>
    <row r="39" spans="1:16" ht="24" x14ac:dyDescent="0.2">
      <c r="A39" s="189">
        <v>4</v>
      </c>
      <c r="B39" s="192" t="s">
        <v>654</v>
      </c>
      <c r="C39" s="81">
        <f t="shared" si="1"/>
        <v>0.3</v>
      </c>
      <c r="D39" s="81">
        <v>0.3</v>
      </c>
      <c r="E39" s="81">
        <v>0</v>
      </c>
      <c r="F39" s="81">
        <v>0</v>
      </c>
      <c r="G39" s="81">
        <v>0</v>
      </c>
      <c r="H39" s="192" t="s">
        <v>650</v>
      </c>
      <c r="I39" s="81">
        <f t="shared" si="2"/>
        <v>0.28999999999999998</v>
      </c>
      <c r="J39" s="81"/>
      <c r="K39" s="81"/>
      <c r="L39" s="81"/>
      <c r="M39" s="81">
        <v>0.28999999999999998</v>
      </c>
      <c r="N39" s="81"/>
      <c r="O39" s="676"/>
      <c r="P39" s="192"/>
    </row>
    <row r="40" spans="1:16" x14ac:dyDescent="0.2">
      <c r="A40" s="189">
        <v>5</v>
      </c>
      <c r="B40" s="192" t="s">
        <v>1659</v>
      </c>
      <c r="C40" s="81">
        <f t="shared" si="1"/>
        <v>0.35</v>
      </c>
      <c r="D40" s="81"/>
      <c r="E40" s="81"/>
      <c r="F40" s="81"/>
      <c r="G40" s="81">
        <v>0.35</v>
      </c>
      <c r="H40" s="192" t="s">
        <v>714</v>
      </c>
      <c r="I40" s="81">
        <v>0.35</v>
      </c>
      <c r="J40" s="81"/>
      <c r="K40" s="81"/>
      <c r="L40" s="81"/>
      <c r="M40" s="81">
        <v>0.35</v>
      </c>
      <c r="N40" s="81"/>
      <c r="O40" s="676"/>
      <c r="P40" s="192"/>
    </row>
    <row r="41" spans="1:16" x14ac:dyDescent="0.2">
      <c r="A41" s="189">
        <v>6</v>
      </c>
      <c r="B41" s="192" t="s">
        <v>656</v>
      </c>
      <c r="C41" s="81">
        <f t="shared" si="1"/>
        <v>0.60000000000000009</v>
      </c>
      <c r="D41" s="81">
        <v>0.54</v>
      </c>
      <c r="E41" s="81">
        <v>0</v>
      </c>
      <c r="F41" s="81">
        <v>0</v>
      </c>
      <c r="G41" s="81">
        <v>0.06</v>
      </c>
      <c r="H41" s="192" t="s">
        <v>657</v>
      </c>
      <c r="I41" s="81">
        <f t="shared" si="2"/>
        <v>0.52</v>
      </c>
      <c r="J41" s="81"/>
      <c r="K41" s="81"/>
      <c r="L41" s="81"/>
      <c r="M41" s="81">
        <v>0.52</v>
      </c>
      <c r="N41" s="81"/>
      <c r="O41" s="676"/>
      <c r="P41" s="192"/>
    </row>
    <row r="42" spans="1:16" x14ac:dyDescent="0.2">
      <c r="A42" s="189">
        <v>7</v>
      </c>
      <c r="B42" s="192" t="s">
        <v>658</v>
      </c>
      <c r="C42" s="81">
        <f t="shared" si="1"/>
        <v>0.45</v>
      </c>
      <c r="D42" s="81">
        <v>0</v>
      </c>
      <c r="E42" s="81">
        <v>0</v>
      </c>
      <c r="F42" s="81">
        <v>0</v>
      </c>
      <c r="G42" s="81">
        <v>0.45</v>
      </c>
      <c r="H42" s="192" t="s">
        <v>643</v>
      </c>
      <c r="I42" s="81">
        <f t="shared" si="2"/>
        <v>0.43</v>
      </c>
      <c r="J42" s="81"/>
      <c r="K42" s="81"/>
      <c r="L42" s="81"/>
      <c r="M42" s="81">
        <v>0.43</v>
      </c>
      <c r="N42" s="81"/>
      <c r="O42" s="676"/>
      <c r="P42" s="192"/>
    </row>
    <row r="43" spans="1:16" x14ac:dyDescent="0.2">
      <c r="A43" s="189">
        <v>8</v>
      </c>
      <c r="B43" s="192" t="s">
        <v>659</v>
      </c>
      <c r="C43" s="81">
        <f t="shared" si="1"/>
        <v>0.33</v>
      </c>
      <c r="D43" s="81">
        <v>0</v>
      </c>
      <c r="E43" s="81">
        <v>0</v>
      </c>
      <c r="F43" s="81">
        <v>0</v>
      </c>
      <c r="G43" s="81">
        <v>0.33</v>
      </c>
      <c r="H43" s="192" t="s">
        <v>644</v>
      </c>
      <c r="I43" s="81">
        <f t="shared" si="2"/>
        <v>0.32</v>
      </c>
      <c r="J43" s="81"/>
      <c r="K43" s="81"/>
      <c r="L43" s="81"/>
      <c r="M43" s="81">
        <v>0.32</v>
      </c>
      <c r="N43" s="81"/>
      <c r="O43" s="676"/>
      <c r="P43" s="192"/>
    </row>
    <row r="44" spans="1:16" x14ac:dyDescent="0.2">
      <c r="A44" s="189">
        <v>9</v>
      </c>
      <c r="B44" s="192" t="s">
        <v>660</v>
      </c>
      <c r="C44" s="81">
        <f t="shared" si="1"/>
        <v>0.3</v>
      </c>
      <c r="D44" s="81">
        <v>0</v>
      </c>
      <c r="E44" s="81">
        <v>0</v>
      </c>
      <c r="F44" s="81">
        <v>0</v>
      </c>
      <c r="G44" s="81">
        <v>0.3</v>
      </c>
      <c r="H44" s="192" t="s">
        <v>644</v>
      </c>
      <c r="I44" s="81">
        <f t="shared" si="2"/>
        <v>0.28999999999999998</v>
      </c>
      <c r="J44" s="81"/>
      <c r="K44" s="81"/>
      <c r="L44" s="81"/>
      <c r="M44" s="81">
        <v>0.28999999999999998</v>
      </c>
      <c r="N44" s="81"/>
      <c r="O44" s="676"/>
      <c r="P44" s="192"/>
    </row>
    <row r="45" spans="1:16" x14ac:dyDescent="0.2">
      <c r="A45" s="189">
        <v>10</v>
      </c>
      <c r="B45" s="192" t="s">
        <v>661</v>
      </c>
      <c r="C45" s="81">
        <f t="shared" si="1"/>
        <v>0.13</v>
      </c>
      <c r="D45" s="81">
        <v>0.13</v>
      </c>
      <c r="E45" s="81">
        <v>0</v>
      </c>
      <c r="F45" s="81">
        <v>0</v>
      </c>
      <c r="G45" s="81">
        <v>0</v>
      </c>
      <c r="H45" s="192" t="s">
        <v>644</v>
      </c>
      <c r="I45" s="81">
        <f t="shared" si="2"/>
        <v>0.12</v>
      </c>
      <c r="J45" s="81"/>
      <c r="K45" s="81"/>
      <c r="L45" s="81"/>
      <c r="M45" s="81">
        <v>0.12</v>
      </c>
      <c r="N45" s="81"/>
      <c r="O45" s="676"/>
      <c r="P45" s="192"/>
    </row>
    <row r="46" spans="1:16" x14ac:dyDescent="0.2">
      <c r="A46" s="189">
        <v>11</v>
      </c>
      <c r="B46" s="192" t="s">
        <v>662</v>
      </c>
      <c r="C46" s="81">
        <f t="shared" si="1"/>
        <v>0.12</v>
      </c>
      <c r="D46" s="81">
        <v>0.12</v>
      </c>
      <c r="E46" s="81">
        <v>0</v>
      </c>
      <c r="F46" s="81">
        <v>0</v>
      </c>
      <c r="G46" s="81">
        <v>0</v>
      </c>
      <c r="H46" s="192" t="s">
        <v>644</v>
      </c>
      <c r="I46" s="81">
        <f t="shared" si="2"/>
        <v>0.11</v>
      </c>
      <c r="J46" s="81"/>
      <c r="K46" s="81"/>
      <c r="L46" s="81"/>
      <c r="M46" s="81">
        <v>0.11</v>
      </c>
      <c r="N46" s="81"/>
      <c r="O46" s="676"/>
      <c r="P46" s="192"/>
    </row>
    <row r="47" spans="1:16" x14ac:dyDescent="0.2">
      <c r="A47" s="189">
        <v>12</v>
      </c>
      <c r="B47" s="192" t="s">
        <v>663</v>
      </c>
      <c r="C47" s="81">
        <f t="shared" si="1"/>
        <v>0.04</v>
      </c>
      <c r="D47" s="81">
        <v>0</v>
      </c>
      <c r="E47" s="81">
        <v>0</v>
      </c>
      <c r="F47" s="81">
        <v>0</v>
      </c>
      <c r="G47" s="81">
        <v>0.04</v>
      </c>
      <c r="H47" s="192" t="s">
        <v>644</v>
      </c>
      <c r="I47" s="81">
        <f t="shared" si="2"/>
        <v>0.04</v>
      </c>
      <c r="J47" s="81"/>
      <c r="K47" s="81"/>
      <c r="L47" s="81"/>
      <c r="M47" s="81">
        <v>0.04</v>
      </c>
      <c r="N47" s="81"/>
      <c r="O47" s="676"/>
      <c r="P47" s="192"/>
    </row>
    <row r="48" spans="1:16" x14ac:dyDescent="0.2">
      <c r="A48" s="189">
        <v>13</v>
      </c>
      <c r="B48" s="192" t="s">
        <v>664</v>
      </c>
      <c r="C48" s="81">
        <f t="shared" si="1"/>
        <v>0.35</v>
      </c>
      <c r="D48" s="81">
        <v>0.35</v>
      </c>
      <c r="E48" s="81">
        <v>0</v>
      </c>
      <c r="F48" s="81">
        <v>0</v>
      </c>
      <c r="G48" s="81">
        <v>0</v>
      </c>
      <c r="H48" s="192" t="s">
        <v>665</v>
      </c>
      <c r="I48" s="81">
        <f t="shared" si="2"/>
        <v>0.33</v>
      </c>
      <c r="J48" s="81"/>
      <c r="K48" s="81"/>
      <c r="L48" s="81"/>
      <c r="M48" s="81">
        <v>0.33</v>
      </c>
      <c r="N48" s="81"/>
      <c r="O48" s="676"/>
      <c r="P48" s="192"/>
    </row>
    <row r="49" spans="1:16" x14ac:dyDescent="0.2">
      <c r="A49" s="189">
        <v>14</v>
      </c>
      <c r="B49" s="192" t="s">
        <v>668</v>
      </c>
      <c r="C49" s="81">
        <f t="shared" si="1"/>
        <v>0.3</v>
      </c>
      <c r="D49" s="81">
        <v>0.3</v>
      </c>
      <c r="E49" s="81">
        <v>0</v>
      </c>
      <c r="F49" s="81">
        <v>0</v>
      </c>
      <c r="G49" s="81">
        <v>0</v>
      </c>
      <c r="H49" s="192" t="s">
        <v>667</v>
      </c>
      <c r="I49" s="81">
        <f t="shared" si="2"/>
        <v>0.28999999999999998</v>
      </c>
      <c r="J49" s="81"/>
      <c r="K49" s="81"/>
      <c r="L49" s="81"/>
      <c r="M49" s="81">
        <v>0.28999999999999998</v>
      </c>
      <c r="N49" s="81"/>
      <c r="O49" s="676"/>
      <c r="P49" s="192"/>
    </row>
    <row r="50" spans="1:16" x14ac:dyDescent="0.2">
      <c r="A50" s="189">
        <v>15</v>
      </c>
      <c r="B50" s="192" t="s">
        <v>669</v>
      </c>
      <c r="C50" s="81">
        <f t="shared" si="1"/>
        <v>0.4</v>
      </c>
      <c r="D50" s="81">
        <v>0.1</v>
      </c>
      <c r="E50" s="81">
        <v>0</v>
      </c>
      <c r="F50" s="81">
        <v>0</v>
      </c>
      <c r="G50" s="81">
        <v>0.3</v>
      </c>
      <c r="H50" s="192" t="s">
        <v>667</v>
      </c>
      <c r="I50" s="81">
        <f t="shared" si="2"/>
        <v>0.38</v>
      </c>
      <c r="J50" s="81"/>
      <c r="K50" s="81"/>
      <c r="L50" s="81"/>
      <c r="M50" s="81">
        <v>0.38</v>
      </c>
      <c r="N50" s="81"/>
      <c r="O50" s="676"/>
      <c r="P50" s="192"/>
    </row>
    <row r="51" spans="1:16" x14ac:dyDescent="0.2">
      <c r="A51" s="189">
        <v>16</v>
      </c>
      <c r="B51" s="192" t="s">
        <v>670</v>
      </c>
      <c r="C51" s="81">
        <f t="shared" si="1"/>
        <v>0.35</v>
      </c>
      <c r="D51" s="81">
        <v>0</v>
      </c>
      <c r="E51" s="81">
        <v>0</v>
      </c>
      <c r="F51" s="81">
        <v>0</v>
      </c>
      <c r="G51" s="81">
        <v>0.35</v>
      </c>
      <c r="H51" s="192" t="s">
        <v>671</v>
      </c>
      <c r="I51" s="81">
        <f t="shared" si="2"/>
        <v>0.33</v>
      </c>
      <c r="J51" s="81"/>
      <c r="K51" s="81"/>
      <c r="L51" s="81"/>
      <c r="M51" s="81">
        <v>0.33</v>
      </c>
      <c r="N51" s="81"/>
      <c r="O51" s="676"/>
      <c r="P51" s="192"/>
    </row>
    <row r="52" spans="1:16" x14ac:dyDescent="0.2">
      <c r="A52" s="189">
        <v>17</v>
      </c>
      <c r="B52" s="192" t="s">
        <v>672</v>
      </c>
      <c r="C52" s="81">
        <f t="shared" si="1"/>
        <v>0.15</v>
      </c>
      <c r="D52" s="81">
        <v>0</v>
      </c>
      <c r="E52" s="81">
        <v>0</v>
      </c>
      <c r="F52" s="81">
        <v>0</v>
      </c>
      <c r="G52" s="81">
        <v>0.15</v>
      </c>
      <c r="H52" s="192" t="s">
        <v>671</v>
      </c>
      <c r="I52" s="81">
        <f t="shared" si="2"/>
        <v>0.14000000000000001</v>
      </c>
      <c r="J52" s="81"/>
      <c r="K52" s="81"/>
      <c r="L52" s="81"/>
      <c r="M52" s="81">
        <v>0.14000000000000001</v>
      </c>
      <c r="N52" s="81"/>
      <c r="O52" s="676"/>
      <c r="P52" s="192"/>
    </row>
    <row r="53" spans="1:16" x14ac:dyDescent="0.2">
      <c r="A53" s="189">
        <v>18</v>
      </c>
      <c r="B53" s="192" t="s">
        <v>673</v>
      </c>
      <c r="C53" s="81">
        <f t="shared" si="1"/>
        <v>0.4</v>
      </c>
      <c r="D53" s="81">
        <v>0</v>
      </c>
      <c r="E53" s="81">
        <v>0</v>
      </c>
      <c r="F53" s="81">
        <v>0</v>
      </c>
      <c r="G53" s="81">
        <v>0.4</v>
      </c>
      <c r="H53" s="192" t="s">
        <v>674</v>
      </c>
      <c r="I53" s="81">
        <f t="shared" si="2"/>
        <v>0.42</v>
      </c>
      <c r="J53" s="81"/>
      <c r="K53" s="81"/>
      <c r="L53" s="81"/>
      <c r="M53" s="81">
        <v>0.42</v>
      </c>
      <c r="N53" s="81"/>
      <c r="O53" s="676"/>
      <c r="P53" s="192"/>
    </row>
    <row r="54" spans="1:16" x14ac:dyDescent="0.2">
      <c r="A54" s="189">
        <v>19</v>
      </c>
      <c r="B54" s="192" t="s">
        <v>675</v>
      </c>
      <c r="C54" s="81">
        <f t="shared" si="1"/>
        <v>0.3</v>
      </c>
      <c r="D54" s="81">
        <v>0</v>
      </c>
      <c r="E54" s="81">
        <v>0</v>
      </c>
      <c r="F54" s="81">
        <v>0</v>
      </c>
      <c r="G54" s="81">
        <v>0.3</v>
      </c>
      <c r="H54" s="192" t="s">
        <v>674</v>
      </c>
      <c r="I54" s="81">
        <f t="shared" si="2"/>
        <v>0.32</v>
      </c>
      <c r="J54" s="81"/>
      <c r="K54" s="81"/>
      <c r="L54" s="81"/>
      <c r="M54" s="81">
        <v>0.32</v>
      </c>
      <c r="N54" s="81"/>
      <c r="O54" s="676"/>
      <c r="P54" s="192"/>
    </row>
    <row r="55" spans="1:16" ht="24" x14ac:dyDescent="0.2">
      <c r="A55" s="189">
        <v>20</v>
      </c>
      <c r="B55" s="192" t="s">
        <v>676</v>
      </c>
      <c r="C55" s="81">
        <f t="shared" si="1"/>
        <v>0.22000000000000003</v>
      </c>
      <c r="D55" s="81">
        <v>0.05</v>
      </c>
      <c r="E55" s="81">
        <v>0</v>
      </c>
      <c r="F55" s="81">
        <v>0</v>
      </c>
      <c r="G55" s="81">
        <v>0.17</v>
      </c>
      <c r="H55" s="192" t="s">
        <v>642</v>
      </c>
      <c r="I55" s="81">
        <f t="shared" si="2"/>
        <v>0.05</v>
      </c>
      <c r="J55" s="81"/>
      <c r="K55" s="81"/>
      <c r="L55" s="81"/>
      <c r="M55" s="81">
        <v>0.05</v>
      </c>
      <c r="N55" s="81"/>
      <c r="O55" s="676"/>
      <c r="P55" s="192"/>
    </row>
    <row r="56" spans="1:16" ht="24" x14ac:dyDescent="0.2">
      <c r="A56" s="189">
        <v>21</v>
      </c>
      <c r="B56" s="192" t="s">
        <v>677</v>
      </c>
      <c r="C56" s="81">
        <f t="shared" si="1"/>
        <v>0.15</v>
      </c>
      <c r="D56" s="81">
        <v>0</v>
      </c>
      <c r="E56" s="81">
        <v>0</v>
      </c>
      <c r="F56" s="81">
        <v>0</v>
      </c>
      <c r="G56" s="81">
        <v>0.15</v>
      </c>
      <c r="H56" s="192" t="s">
        <v>678</v>
      </c>
      <c r="I56" s="81">
        <f t="shared" si="2"/>
        <v>0.14000000000000001</v>
      </c>
      <c r="J56" s="81"/>
      <c r="K56" s="81"/>
      <c r="L56" s="81"/>
      <c r="M56" s="81">
        <v>0.14000000000000001</v>
      </c>
      <c r="N56" s="81"/>
      <c r="O56" s="676"/>
      <c r="P56" s="192"/>
    </row>
    <row r="57" spans="1:16" x14ac:dyDescent="0.2">
      <c r="A57" s="189">
        <v>22</v>
      </c>
      <c r="B57" s="192" t="s">
        <v>679</v>
      </c>
      <c r="C57" s="81">
        <f t="shared" si="1"/>
        <v>0.5</v>
      </c>
      <c r="D57" s="81">
        <v>0.5</v>
      </c>
      <c r="E57" s="81">
        <v>0</v>
      </c>
      <c r="F57" s="81">
        <v>0</v>
      </c>
      <c r="G57" s="81">
        <v>0</v>
      </c>
      <c r="H57" s="192" t="s">
        <v>648</v>
      </c>
      <c r="I57" s="81">
        <f t="shared" si="2"/>
        <v>0.48</v>
      </c>
      <c r="J57" s="81"/>
      <c r="K57" s="81"/>
      <c r="L57" s="81"/>
      <c r="M57" s="81">
        <v>0.48</v>
      </c>
      <c r="N57" s="81"/>
      <c r="O57" s="676"/>
      <c r="P57" s="192"/>
    </row>
    <row r="58" spans="1:16" x14ac:dyDescent="0.2">
      <c r="A58" s="189">
        <v>23</v>
      </c>
      <c r="B58" s="192" t="s">
        <v>680</v>
      </c>
      <c r="C58" s="81">
        <f t="shared" si="1"/>
        <v>0.3</v>
      </c>
      <c r="D58" s="81">
        <v>0</v>
      </c>
      <c r="E58" s="81">
        <v>0</v>
      </c>
      <c r="F58" s="81">
        <v>0</v>
      </c>
      <c r="G58" s="81">
        <v>0.3</v>
      </c>
      <c r="H58" s="192" t="s">
        <v>648</v>
      </c>
      <c r="I58" s="81">
        <f t="shared" si="2"/>
        <v>0.32</v>
      </c>
      <c r="J58" s="81"/>
      <c r="K58" s="81"/>
      <c r="L58" s="81"/>
      <c r="M58" s="81">
        <v>0.32</v>
      </c>
      <c r="N58" s="81"/>
      <c r="O58" s="676"/>
      <c r="P58" s="192"/>
    </row>
    <row r="59" spans="1:16" x14ac:dyDescent="0.2">
      <c r="A59" s="189">
        <v>24</v>
      </c>
      <c r="B59" s="192" t="s">
        <v>681</v>
      </c>
      <c r="C59" s="81">
        <f t="shared" si="1"/>
        <v>0.2</v>
      </c>
      <c r="D59" s="81">
        <v>0.2</v>
      </c>
      <c r="E59" s="81">
        <v>0</v>
      </c>
      <c r="F59" s="81">
        <v>0</v>
      </c>
      <c r="G59" s="81">
        <v>0</v>
      </c>
      <c r="H59" s="192" t="s">
        <v>623</v>
      </c>
      <c r="I59" s="81">
        <f t="shared" si="2"/>
        <v>0.19</v>
      </c>
      <c r="J59" s="81"/>
      <c r="K59" s="81"/>
      <c r="L59" s="81"/>
      <c r="M59" s="81">
        <v>0.19</v>
      </c>
      <c r="N59" s="81"/>
      <c r="O59" s="677"/>
      <c r="P59" s="192"/>
    </row>
    <row r="60" spans="1:16" x14ac:dyDescent="0.2">
      <c r="A60" s="179" t="s">
        <v>141</v>
      </c>
      <c r="B60" s="194" t="s">
        <v>125</v>
      </c>
      <c r="C60" s="82">
        <f>SUM(C61:C61)</f>
        <v>0.09</v>
      </c>
      <c r="D60" s="82">
        <f>SUM(D61:D61)</f>
        <v>0.09</v>
      </c>
      <c r="E60" s="82">
        <f>SUM(E61:E61)</f>
        <v>0</v>
      </c>
      <c r="F60" s="82">
        <f>SUM(F61:F61)</f>
        <v>0</v>
      </c>
      <c r="G60" s="82">
        <f>SUM(G61:G61)</f>
        <v>0</v>
      </c>
      <c r="H60" s="82"/>
      <c r="I60" s="82">
        <f t="shared" ref="I60:N60" si="8">SUM(I61:I61)</f>
        <v>0.09</v>
      </c>
      <c r="J60" s="82">
        <f t="shared" si="8"/>
        <v>0</v>
      </c>
      <c r="K60" s="82">
        <f t="shared" si="8"/>
        <v>0</v>
      </c>
      <c r="L60" s="82">
        <f t="shared" si="8"/>
        <v>0</v>
      </c>
      <c r="M60" s="82">
        <f t="shared" si="8"/>
        <v>0.09</v>
      </c>
      <c r="N60" s="82">
        <f t="shared" si="8"/>
        <v>0</v>
      </c>
      <c r="O60" s="197"/>
      <c r="P60" s="198"/>
    </row>
    <row r="61" spans="1:16" ht="84" x14ac:dyDescent="0.2">
      <c r="A61" s="189">
        <v>1</v>
      </c>
      <c r="B61" s="192" t="s">
        <v>682</v>
      </c>
      <c r="C61" s="81">
        <f t="shared" si="1"/>
        <v>0.09</v>
      </c>
      <c r="D61" s="81">
        <v>0.09</v>
      </c>
      <c r="E61" s="81">
        <v>0</v>
      </c>
      <c r="F61" s="81">
        <v>0</v>
      </c>
      <c r="G61" s="81">
        <v>0</v>
      </c>
      <c r="H61" s="192" t="s">
        <v>683</v>
      </c>
      <c r="I61" s="81">
        <f t="shared" si="2"/>
        <v>0.09</v>
      </c>
      <c r="J61" s="81"/>
      <c r="K61" s="81"/>
      <c r="L61" s="81"/>
      <c r="M61" s="81">
        <v>0.09</v>
      </c>
      <c r="N61" s="81"/>
      <c r="O61" s="193" t="s">
        <v>684</v>
      </c>
      <c r="P61" s="192"/>
    </row>
    <row r="62" spans="1:16" x14ac:dyDescent="0.2">
      <c r="A62" s="179" t="s">
        <v>320</v>
      </c>
      <c r="B62" s="194" t="s">
        <v>315</v>
      </c>
      <c r="C62" s="82">
        <f>SUM(C63:C64)</f>
        <v>0.6</v>
      </c>
      <c r="D62" s="82">
        <f t="shared" ref="D62:N62" si="9">SUM(D63:D64)</f>
        <v>0.1</v>
      </c>
      <c r="E62" s="82">
        <f t="shared" si="9"/>
        <v>0</v>
      </c>
      <c r="F62" s="82">
        <f t="shared" si="9"/>
        <v>0</v>
      </c>
      <c r="G62" s="82">
        <f t="shared" si="9"/>
        <v>0.5</v>
      </c>
      <c r="H62" s="82"/>
      <c r="I62" s="82">
        <f t="shared" si="9"/>
        <v>0.62</v>
      </c>
      <c r="J62" s="82">
        <f t="shared" si="9"/>
        <v>0</v>
      </c>
      <c r="K62" s="82">
        <f t="shared" si="9"/>
        <v>0</v>
      </c>
      <c r="L62" s="82">
        <f t="shared" si="9"/>
        <v>0</v>
      </c>
      <c r="M62" s="82">
        <f t="shared" si="9"/>
        <v>0.62</v>
      </c>
      <c r="N62" s="82">
        <f t="shared" si="9"/>
        <v>0</v>
      </c>
      <c r="O62" s="197"/>
      <c r="P62" s="198"/>
    </row>
    <row r="63" spans="1:16" x14ac:dyDescent="0.2">
      <c r="A63" s="189">
        <v>1</v>
      </c>
      <c r="B63" s="192" t="s">
        <v>685</v>
      </c>
      <c r="C63" s="81">
        <f t="shared" si="1"/>
        <v>0.5</v>
      </c>
      <c r="D63" s="81">
        <v>0.1</v>
      </c>
      <c r="E63" s="81">
        <v>0</v>
      </c>
      <c r="F63" s="81">
        <v>0</v>
      </c>
      <c r="G63" s="81">
        <v>0.4</v>
      </c>
      <c r="H63" s="192" t="s">
        <v>686</v>
      </c>
      <c r="I63" s="81">
        <f t="shared" si="2"/>
        <v>0.52</v>
      </c>
      <c r="J63" s="81"/>
      <c r="K63" s="81"/>
      <c r="L63" s="81"/>
      <c r="M63" s="81">
        <v>0.52</v>
      </c>
      <c r="N63" s="81"/>
      <c r="O63" s="192"/>
      <c r="P63" s="192"/>
    </row>
    <row r="64" spans="1:16" x14ac:dyDescent="0.2">
      <c r="A64" s="189">
        <v>2</v>
      </c>
      <c r="B64" s="192" t="s">
        <v>687</v>
      </c>
      <c r="C64" s="81">
        <f t="shared" si="1"/>
        <v>0.1</v>
      </c>
      <c r="D64" s="81">
        <v>0</v>
      </c>
      <c r="E64" s="81">
        <v>0</v>
      </c>
      <c r="F64" s="81">
        <v>0</v>
      </c>
      <c r="G64" s="81">
        <v>0.1</v>
      </c>
      <c r="H64" s="192" t="s">
        <v>636</v>
      </c>
      <c r="I64" s="81">
        <f t="shared" si="2"/>
        <v>0.1</v>
      </c>
      <c r="J64" s="81"/>
      <c r="K64" s="81"/>
      <c r="L64" s="81"/>
      <c r="M64" s="81">
        <v>0.1</v>
      </c>
      <c r="N64" s="81"/>
      <c r="O64" s="192"/>
      <c r="P64" s="192"/>
    </row>
    <row r="65" spans="1:16" x14ac:dyDescent="0.2">
      <c r="A65" s="179" t="s">
        <v>328</v>
      </c>
      <c r="B65" s="194" t="s">
        <v>139</v>
      </c>
      <c r="C65" s="82">
        <f>SUM(C66:C67)</f>
        <v>4.0999999999999996</v>
      </c>
      <c r="D65" s="82">
        <f t="shared" ref="D65:N65" si="10">SUM(D66:D67)</f>
        <v>0</v>
      </c>
      <c r="E65" s="82">
        <f t="shared" si="10"/>
        <v>0</v>
      </c>
      <c r="F65" s="82">
        <f t="shared" si="10"/>
        <v>0</v>
      </c>
      <c r="G65" s="82">
        <f t="shared" si="10"/>
        <v>4.0999999999999996</v>
      </c>
      <c r="H65" s="82"/>
      <c r="I65" s="82">
        <f t="shared" si="10"/>
        <v>0.41000000000000003</v>
      </c>
      <c r="J65" s="82">
        <f t="shared" si="10"/>
        <v>0</v>
      </c>
      <c r="K65" s="82">
        <f t="shared" si="10"/>
        <v>0</v>
      </c>
      <c r="L65" s="82">
        <f t="shared" si="10"/>
        <v>0</v>
      </c>
      <c r="M65" s="82">
        <f t="shared" si="10"/>
        <v>0.41000000000000003</v>
      </c>
      <c r="N65" s="82">
        <f t="shared" si="10"/>
        <v>0</v>
      </c>
      <c r="O65" s="197"/>
      <c r="P65" s="198"/>
    </row>
    <row r="66" spans="1:16" x14ac:dyDescent="0.2">
      <c r="A66" s="189">
        <v>1</v>
      </c>
      <c r="B66" s="192" t="s">
        <v>688</v>
      </c>
      <c r="C66" s="81">
        <f t="shared" si="1"/>
        <v>1.5</v>
      </c>
      <c r="D66" s="81">
        <v>0</v>
      </c>
      <c r="E66" s="81">
        <v>0</v>
      </c>
      <c r="F66" s="81">
        <v>0</v>
      </c>
      <c r="G66" s="81">
        <v>1.5</v>
      </c>
      <c r="H66" s="192" t="s">
        <v>671</v>
      </c>
      <c r="I66" s="81">
        <f t="shared" si="2"/>
        <v>0.15</v>
      </c>
      <c r="J66" s="81"/>
      <c r="K66" s="81"/>
      <c r="L66" s="81"/>
      <c r="M66" s="81">
        <v>0.15</v>
      </c>
      <c r="N66" s="81"/>
      <c r="O66" s="192"/>
      <c r="P66" s="192"/>
    </row>
    <row r="67" spans="1:16" x14ac:dyDescent="0.2">
      <c r="A67" s="189">
        <v>2</v>
      </c>
      <c r="B67" s="192" t="s">
        <v>689</v>
      </c>
      <c r="C67" s="81">
        <f t="shared" si="1"/>
        <v>2.6</v>
      </c>
      <c r="D67" s="81">
        <v>0</v>
      </c>
      <c r="E67" s="81">
        <v>0</v>
      </c>
      <c r="F67" s="81">
        <v>0</v>
      </c>
      <c r="G67" s="81">
        <v>2.6</v>
      </c>
      <c r="H67" s="192" t="s">
        <v>671</v>
      </c>
      <c r="I67" s="81">
        <f t="shared" si="2"/>
        <v>0.26</v>
      </c>
      <c r="J67" s="81"/>
      <c r="K67" s="81"/>
      <c r="L67" s="81"/>
      <c r="M67" s="81">
        <v>0.26</v>
      </c>
      <c r="N67" s="81"/>
      <c r="O67" s="192"/>
      <c r="P67" s="192"/>
    </row>
    <row r="68" spans="1:16" x14ac:dyDescent="0.2">
      <c r="A68" s="179" t="s">
        <v>338</v>
      </c>
      <c r="B68" s="194" t="s">
        <v>142</v>
      </c>
      <c r="C68" s="82">
        <f>SUM(C69:C70)</f>
        <v>0.15000000000000002</v>
      </c>
      <c r="D68" s="82">
        <f t="shared" ref="D68:N68" si="11">SUM(D69:D70)</f>
        <v>0.05</v>
      </c>
      <c r="E68" s="82">
        <f t="shared" si="11"/>
        <v>0</v>
      </c>
      <c r="F68" s="82">
        <f t="shared" si="11"/>
        <v>0</v>
      </c>
      <c r="G68" s="82">
        <f t="shared" si="11"/>
        <v>0.1</v>
      </c>
      <c r="H68" s="82"/>
      <c r="I68" s="82">
        <f t="shared" si="11"/>
        <v>0.15000000000000002</v>
      </c>
      <c r="J68" s="82">
        <f t="shared" si="11"/>
        <v>0</v>
      </c>
      <c r="K68" s="82">
        <f t="shared" si="11"/>
        <v>0</v>
      </c>
      <c r="L68" s="82">
        <f t="shared" si="11"/>
        <v>0</v>
      </c>
      <c r="M68" s="82">
        <f t="shared" si="11"/>
        <v>0.15000000000000002</v>
      </c>
      <c r="N68" s="82">
        <f t="shared" si="11"/>
        <v>0</v>
      </c>
      <c r="O68" s="197"/>
      <c r="P68" s="198"/>
    </row>
    <row r="69" spans="1:16" x14ac:dyDescent="0.2">
      <c r="A69" s="189">
        <v>1</v>
      </c>
      <c r="B69" s="192" t="s">
        <v>690</v>
      </c>
      <c r="C69" s="81">
        <f t="shared" si="1"/>
        <v>0.1</v>
      </c>
      <c r="D69" s="81">
        <v>0</v>
      </c>
      <c r="E69" s="81">
        <v>0</v>
      </c>
      <c r="F69" s="81">
        <v>0</v>
      </c>
      <c r="G69" s="81">
        <v>0.1</v>
      </c>
      <c r="H69" s="192" t="s">
        <v>671</v>
      </c>
      <c r="I69" s="81">
        <f t="shared" si="2"/>
        <v>0.1</v>
      </c>
      <c r="J69" s="81"/>
      <c r="K69" s="81"/>
      <c r="L69" s="81"/>
      <c r="M69" s="81">
        <v>0.1</v>
      </c>
      <c r="N69" s="81"/>
      <c r="O69" s="192"/>
      <c r="P69" s="192"/>
    </row>
    <row r="70" spans="1:16" x14ac:dyDescent="0.2">
      <c r="A70" s="189">
        <v>2</v>
      </c>
      <c r="B70" s="192" t="s">
        <v>691</v>
      </c>
      <c r="C70" s="81">
        <f t="shared" si="1"/>
        <v>0.05</v>
      </c>
      <c r="D70" s="81">
        <v>0.05</v>
      </c>
      <c r="E70" s="81">
        <v>0</v>
      </c>
      <c r="F70" s="81">
        <v>0</v>
      </c>
      <c r="G70" s="81">
        <v>0</v>
      </c>
      <c r="H70" s="192" t="s">
        <v>623</v>
      </c>
      <c r="I70" s="81">
        <f t="shared" si="2"/>
        <v>0.05</v>
      </c>
      <c r="J70" s="81"/>
      <c r="K70" s="81"/>
      <c r="L70" s="81"/>
      <c r="M70" s="81">
        <v>0.05</v>
      </c>
      <c r="N70" s="81"/>
      <c r="O70" s="192"/>
      <c r="P70" s="192"/>
    </row>
    <row r="71" spans="1:16" x14ac:dyDescent="0.2">
      <c r="A71" s="179" t="s">
        <v>607</v>
      </c>
      <c r="B71" s="194" t="s">
        <v>329</v>
      </c>
      <c r="C71" s="82">
        <f>C72</f>
        <v>0.2</v>
      </c>
      <c r="D71" s="82">
        <f t="shared" ref="D71:N71" si="12">D72</f>
        <v>0.2</v>
      </c>
      <c r="E71" s="82">
        <f t="shared" si="12"/>
        <v>0</v>
      </c>
      <c r="F71" s="82">
        <f t="shared" si="12"/>
        <v>0</v>
      </c>
      <c r="G71" s="82">
        <f t="shared" si="12"/>
        <v>0</v>
      </c>
      <c r="H71" s="82"/>
      <c r="I71" s="82">
        <f t="shared" si="12"/>
        <v>0.19</v>
      </c>
      <c r="J71" s="82">
        <f t="shared" si="12"/>
        <v>0</v>
      </c>
      <c r="K71" s="82">
        <f t="shared" si="12"/>
        <v>0</v>
      </c>
      <c r="L71" s="82">
        <f t="shared" si="12"/>
        <v>0</v>
      </c>
      <c r="M71" s="82">
        <f t="shared" si="12"/>
        <v>0.19</v>
      </c>
      <c r="N71" s="82">
        <f t="shared" si="12"/>
        <v>0</v>
      </c>
      <c r="O71" s="197"/>
      <c r="P71" s="198"/>
    </row>
    <row r="72" spans="1:16" ht="24" x14ac:dyDescent="0.2">
      <c r="A72" s="189">
        <v>1</v>
      </c>
      <c r="B72" s="192" t="s">
        <v>692</v>
      </c>
      <c r="C72" s="81">
        <f t="shared" si="1"/>
        <v>0.2</v>
      </c>
      <c r="D72" s="81">
        <v>0.2</v>
      </c>
      <c r="E72" s="81">
        <v>0</v>
      </c>
      <c r="F72" s="81">
        <v>0</v>
      </c>
      <c r="G72" s="81">
        <v>0</v>
      </c>
      <c r="H72" s="192" t="s">
        <v>693</v>
      </c>
      <c r="I72" s="81">
        <f t="shared" si="2"/>
        <v>0.19</v>
      </c>
      <c r="J72" s="81"/>
      <c r="K72" s="81"/>
      <c r="L72" s="81"/>
      <c r="M72" s="81">
        <v>0.19</v>
      </c>
      <c r="N72" s="81"/>
      <c r="O72" s="192"/>
      <c r="P72" s="192"/>
    </row>
    <row r="73" spans="1:16" x14ac:dyDescent="0.2">
      <c r="A73" s="8">
        <v>53</v>
      </c>
      <c r="B73" s="194" t="s">
        <v>1824</v>
      </c>
      <c r="C73" s="196">
        <f>SUM(C9,C13,C15,C30,C35,C60,C62,C65,C68,C71,C28)</f>
        <v>30.089999999999996</v>
      </c>
      <c r="D73" s="196">
        <f t="shared" ref="D73:N73" si="13">SUM(D9,D13,D15,D30,D35,D60,D62,D65,D68,D71,D28)</f>
        <v>12.25</v>
      </c>
      <c r="E73" s="196">
        <f t="shared" si="13"/>
        <v>2.7</v>
      </c>
      <c r="F73" s="196">
        <f t="shared" si="13"/>
        <v>0</v>
      </c>
      <c r="G73" s="196">
        <f t="shared" si="13"/>
        <v>15.139999999999999</v>
      </c>
      <c r="H73" s="196"/>
      <c r="I73" s="196">
        <f t="shared" si="13"/>
        <v>20.91</v>
      </c>
      <c r="J73" s="196">
        <f t="shared" si="13"/>
        <v>1.53</v>
      </c>
      <c r="K73" s="196">
        <f t="shared" si="13"/>
        <v>2.56</v>
      </c>
      <c r="L73" s="196">
        <f t="shared" si="13"/>
        <v>4.9599999999999991</v>
      </c>
      <c r="M73" s="196">
        <f t="shared" si="13"/>
        <v>11.559999999999997</v>
      </c>
      <c r="N73" s="196">
        <f t="shared" si="13"/>
        <v>0.3</v>
      </c>
      <c r="O73" s="192"/>
      <c r="P73" s="192"/>
    </row>
    <row r="74" spans="1:16" ht="34.5" customHeight="1" x14ac:dyDescent="0.2">
      <c r="A74" s="678" t="str">
        <f>'TP Ha Tinh'!A54:O54</f>
        <v>B. Công trình, dự án cần thu hồi đất đã được HĐND tỉnh thông qua tại các Nghị quyết số 30/NQ-HĐND ngày 15/12/2016, Nghị quyết số 51/NQ-HĐND ngày 15/7/2017 nay chuyển sang thực hiện trong năm 2018</v>
      </c>
      <c r="B74" s="679"/>
      <c r="C74" s="679"/>
      <c r="D74" s="679"/>
      <c r="E74" s="679"/>
      <c r="F74" s="679"/>
      <c r="G74" s="679"/>
      <c r="H74" s="679"/>
      <c r="I74" s="679"/>
      <c r="J74" s="679"/>
      <c r="K74" s="679"/>
      <c r="L74" s="679"/>
      <c r="M74" s="679"/>
      <c r="N74" s="679"/>
      <c r="O74" s="679"/>
      <c r="P74" s="680"/>
    </row>
    <row r="75" spans="1:16" x14ac:dyDescent="0.2">
      <c r="A75" s="8" t="s">
        <v>34</v>
      </c>
      <c r="B75" s="194" t="s">
        <v>383</v>
      </c>
      <c r="C75" s="82">
        <f>C76</f>
        <v>4.5</v>
      </c>
      <c r="D75" s="82">
        <f t="shared" ref="D75:N75" si="14">D76</f>
        <v>0</v>
      </c>
      <c r="E75" s="82">
        <f t="shared" si="14"/>
        <v>0</v>
      </c>
      <c r="F75" s="82">
        <f t="shared" si="14"/>
        <v>0</v>
      </c>
      <c r="G75" s="82">
        <f t="shared" si="14"/>
        <v>4.5</v>
      </c>
      <c r="H75" s="82"/>
      <c r="I75" s="82">
        <f t="shared" si="14"/>
        <v>4.3899999999999997</v>
      </c>
      <c r="J75" s="82">
        <f t="shared" si="14"/>
        <v>0</v>
      </c>
      <c r="K75" s="82">
        <f t="shared" si="14"/>
        <v>4.3899999999999997</v>
      </c>
      <c r="L75" s="82">
        <f t="shared" si="14"/>
        <v>0</v>
      </c>
      <c r="M75" s="82">
        <f t="shared" si="14"/>
        <v>0</v>
      </c>
      <c r="N75" s="82">
        <f t="shared" si="14"/>
        <v>0</v>
      </c>
      <c r="O75" s="197"/>
      <c r="P75" s="198"/>
    </row>
    <row r="76" spans="1:16" x14ac:dyDescent="0.2">
      <c r="A76" s="189">
        <v>1</v>
      </c>
      <c r="B76" s="192" t="s">
        <v>694</v>
      </c>
      <c r="C76" s="81">
        <f>SUM(D76:G76)</f>
        <v>4.5</v>
      </c>
      <c r="D76" s="81">
        <v>0</v>
      </c>
      <c r="E76" s="81">
        <v>0</v>
      </c>
      <c r="F76" s="81">
        <v>0</v>
      </c>
      <c r="G76" s="81">
        <v>4.5</v>
      </c>
      <c r="H76" s="192" t="s">
        <v>639</v>
      </c>
      <c r="I76" s="81">
        <f>SUM(J76:N76)</f>
        <v>4.3899999999999997</v>
      </c>
      <c r="J76" s="81"/>
      <c r="K76" s="81">
        <v>4.3899999999999997</v>
      </c>
      <c r="L76" s="81"/>
      <c r="M76" s="81"/>
      <c r="N76" s="81"/>
      <c r="O76" s="192"/>
      <c r="P76" s="192" t="s">
        <v>374</v>
      </c>
    </row>
    <row r="77" spans="1:16" ht="24" x14ac:dyDescent="0.2">
      <c r="A77" s="179" t="s">
        <v>36</v>
      </c>
      <c r="B77" s="191" t="s">
        <v>617</v>
      </c>
      <c r="C77" s="82">
        <f>SUM(C78:C80)</f>
        <v>0.53</v>
      </c>
      <c r="D77" s="82">
        <f t="shared" ref="D77:N77" si="15">SUM(D78:D80)</f>
        <v>0.25</v>
      </c>
      <c r="E77" s="82">
        <f t="shared" si="15"/>
        <v>0</v>
      </c>
      <c r="F77" s="82">
        <f t="shared" si="15"/>
        <v>0</v>
      </c>
      <c r="G77" s="82">
        <f t="shared" si="15"/>
        <v>0.28000000000000003</v>
      </c>
      <c r="H77" s="82"/>
      <c r="I77" s="82">
        <f t="shared" si="15"/>
        <v>0.30000000000000004</v>
      </c>
      <c r="J77" s="82">
        <f t="shared" si="15"/>
        <v>0</v>
      </c>
      <c r="K77" s="82">
        <f t="shared" si="15"/>
        <v>0.1</v>
      </c>
      <c r="L77" s="82">
        <f t="shared" si="15"/>
        <v>0.2</v>
      </c>
      <c r="M77" s="82">
        <f t="shared" si="15"/>
        <v>0</v>
      </c>
      <c r="N77" s="82">
        <f t="shared" si="15"/>
        <v>0</v>
      </c>
      <c r="O77" s="197"/>
      <c r="P77" s="198"/>
    </row>
    <row r="78" spans="1:16" ht="24" x14ac:dyDescent="0.2">
      <c r="A78" s="189">
        <v>1</v>
      </c>
      <c r="B78" s="192" t="s">
        <v>695</v>
      </c>
      <c r="C78" s="81">
        <f t="shared" ref="C78:C134" si="16">SUM(D78:G78)</f>
        <v>0.33</v>
      </c>
      <c r="D78" s="81">
        <v>0.1</v>
      </c>
      <c r="E78" s="81">
        <v>0</v>
      </c>
      <c r="F78" s="81">
        <v>0</v>
      </c>
      <c r="G78" s="81">
        <v>0.23</v>
      </c>
      <c r="H78" s="192" t="s">
        <v>631</v>
      </c>
      <c r="I78" s="81">
        <f t="shared" ref="I78:I133" si="17">SUM(J78:N78)</f>
        <v>0.1</v>
      </c>
      <c r="J78" s="81"/>
      <c r="K78" s="81"/>
      <c r="L78" s="81">
        <v>0.1</v>
      </c>
      <c r="M78" s="81"/>
      <c r="N78" s="81"/>
      <c r="O78" s="192"/>
      <c r="P78" s="192" t="s">
        <v>374</v>
      </c>
    </row>
    <row r="79" spans="1:16" x14ac:dyDescent="0.2">
      <c r="A79" s="189">
        <v>2</v>
      </c>
      <c r="B79" s="192" t="s">
        <v>696</v>
      </c>
      <c r="C79" s="81">
        <f t="shared" si="16"/>
        <v>0.1</v>
      </c>
      <c r="D79" s="81">
        <v>0.05</v>
      </c>
      <c r="E79" s="81">
        <v>0</v>
      </c>
      <c r="F79" s="81">
        <v>0</v>
      </c>
      <c r="G79" s="81">
        <v>0.05</v>
      </c>
      <c r="H79" s="192" t="s">
        <v>697</v>
      </c>
      <c r="I79" s="81">
        <f t="shared" si="17"/>
        <v>0.1</v>
      </c>
      <c r="J79" s="81"/>
      <c r="K79" s="81"/>
      <c r="L79" s="81">
        <v>0.1</v>
      </c>
      <c r="M79" s="81"/>
      <c r="N79" s="81"/>
      <c r="O79" s="192"/>
      <c r="P79" s="192" t="s">
        <v>374</v>
      </c>
    </row>
    <row r="80" spans="1:16" x14ac:dyDescent="0.2">
      <c r="A80" s="189">
        <v>3</v>
      </c>
      <c r="B80" s="192" t="s">
        <v>698</v>
      </c>
      <c r="C80" s="81">
        <f t="shared" si="16"/>
        <v>0.1</v>
      </c>
      <c r="D80" s="81">
        <v>0.1</v>
      </c>
      <c r="E80" s="81">
        <v>0</v>
      </c>
      <c r="F80" s="81">
        <v>0</v>
      </c>
      <c r="G80" s="81">
        <v>0</v>
      </c>
      <c r="H80" s="192" t="s">
        <v>648</v>
      </c>
      <c r="I80" s="81">
        <f t="shared" si="17"/>
        <v>0.1</v>
      </c>
      <c r="J80" s="81"/>
      <c r="K80" s="81">
        <v>0.1</v>
      </c>
      <c r="L80" s="81"/>
      <c r="M80" s="81"/>
      <c r="N80" s="81"/>
      <c r="O80" s="192"/>
      <c r="P80" s="192" t="s">
        <v>374</v>
      </c>
    </row>
    <row r="81" spans="1:16" x14ac:dyDescent="0.2">
      <c r="A81" s="179" t="s">
        <v>37</v>
      </c>
      <c r="B81" s="194" t="s">
        <v>624</v>
      </c>
      <c r="C81" s="82">
        <f>C82</f>
        <v>1</v>
      </c>
      <c r="D81" s="82">
        <f t="shared" ref="D81:N81" si="18">D82</f>
        <v>0</v>
      </c>
      <c r="E81" s="82">
        <f t="shared" si="18"/>
        <v>0</v>
      </c>
      <c r="F81" s="82">
        <f t="shared" si="18"/>
        <v>0</v>
      </c>
      <c r="G81" s="82">
        <f t="shared" si="18"/>
        <v>1</v>
      </c>
      <c r="H81" s="82"/>
      <c r="I81" s="82">
        <f t="shared" si="18"/>
        <v>0.95</v>
      </c>
      <c r="J81" s="82">
        <f t="shared" si="18"/>
        <v>0</v>
      </c>
      <c r="K81" s="82">
        <f t="shared" si="18"/>
        <v>0</v>
      </c>
      <c r="L81" s="82">
        <f t="shared" si="18"/>
        <v>0</v>
      </c>
      <c r="M81" s="82">
        <f t="shared" si="18"/>
        <v>0.95</v>
      </c>
      <c r="N81" s="82">
        <f t="shared" si="18"/>
        <v>0</v>
      </c>
      <c r="O81" s="197"/>
      <c r="P81" s="198"/>
    </row>
    <row r="82" spans="1:16" x14ac:dyDescent="0.2">
      <c r="A82" s="189">
        <v>1</v>
      </c>
      <c r="B82" s="192" t="s">
        <v>699</v>
      </c>
      <c r="C82" s="81">
        <f t="shared" si="16"/>
        <v>1</v>
      </c>
      <c r="D82" s="81">
        <v>0</v>
      </c>
      <c r="E82" s="81">
        <v>0</v>
      </c>
      <c r="F82" s="81">
        <v>0</v>
      </c>
      <c r="G82" s="81">
        <v>1</v>
      </c>
      <c r="H82" s="192" t="s">
        <v>671</v>
      </c>
      <c r="I82" s="81">
        <f t="shared" si="17"/>
        <v>0.95</v>
      </c>
      <c r="J82" s="81"/>
      <c r="K82" s="81"/>
      <c r="L82" s="81"/>
      <c r="M82" s="81">
        <v>0.95</v>
      </c>
      <c r="N82" s="81"/>
      <c r="O82" s="192"/>
      <c r="P82" s="192" t="s">
        <v>374</v>
      </c>
    </row>
    <row r="83" spans="1:16" x14ac:dyDescent="0.2">
      <c r="A83" s="179" t="s">
        <v>38</v>
      </c>
      <c r="B83" s="194" t="s">
        <v>91</v>
      </c>
      <c r="C83" s="82">
        <f>SUM(C84:C92)</f>
        <v>40.870000000000005</v>
      </c>
      <c r="D83" s="82">
        <f>SUM(D84:D92)</f>
        <v>1.9</v>
      </c>
      <c r="E83" s="82">
        <f>SUM(E84:E92)</f>
        <v>19.899999999999999</v>
      </c>
      <c r="F83" s="82">
        <f>SUM(F84:F92)</f>
        <v>0</v>
      </c>
      <c r="G83" s="82">
        <f>SUM(G84:G92)</f>
        <v>19.07</v>
      </c>
      <c r="H83" s="82"/>
      <c r="I83" s="82">
        <f t="shared" ref="I83:N83" si="19">SUM(I84:I92)</f>
        <v>16.89</v>
      </c>
      <c r="J83" s="82">
        <f t="shared" si="19"/>
        <v>7.02</v>
      </c>
      <c r="K83" s="82">
        <f t="shared" si="19"/>
        <v>5.18</v>
      </c>
      <c r="L83" s="82">
        <f t="shared" si="19"/>
        <v>2.48</v>
      </c>
      <c r="M83" s="82">
        <f t="shared" si="19"/>
        <v>2.21</v>
      </c>
      <c r="N83" s="82">
        <f t="shared" si="19"/>
        <v>0</v>
      </c>
      <c r="O83" s="197"/>
      <c r="P83" s="198"/>
    </row>
    <row r="84" spans="1:16" ht="24" x14ac:dyDescent="0.2">
      <c r="A84" s="189">
        <v>1</v>
      </c>
      <c r="B84" s="192" t="s">
        <v>700</v>
      </c>
      <c r="C84" s="81">
        <f t="shared" si="16"/>
        <v>22</v>
      </c>
      <c r="D84" s="81">
        <v>1</v>
      </c>
      <c r="E84" s="81">
        <v>17.899999999999999</v>
      </c>
      <c r="F84" s="81">
        <v>0</v>
      </c>
      <c r="G84" s="81">
        <v>3.1</v>
      </c>
      <c r="H84" s="192" t="s">
        <v>1660</v>
      </c>
      <c r="I84" s="81">
        <f t="shared" si="17"/>
        <v>7.02</v>
      </c>
      <c r="J84" s="81">
        <v>7.02</v>
      </c>
      <c r="K84" s="81"/>
      <c r="L84" s="81"/>
      <c r="M84" s="81"/>
      <c r="N84" s="81"/>
      <c r="O84" s="193"/>
      <c r="P84" s="192" t="s">
        <v>374</v>
      </c>
    </row>
    <row r="85" spans="1:16" ht="36" x14ac:dyDescent="0.2">
      <c r="A85" s="189">
        <v>2</v>
      </c>
      <c r="B85" s="192" t="s">
        <v>702</v>
      </c>
      <c r="C85" s="81">
        <f t="shared" si="16"/>
        <v>3.7</v>
      </c>
      <c r="D85" s="81">
        <v>0</v>
      </c>
      <c r="E85" s="81">
        <v>2</v>
      </c>
      <c r="F85" s="81">
        <v>0</v>
      </c>
      <c r="G85" s="81">
        <v>1.7</v>
      </c>
      <c r="H85" s="192" t="s">
        <v>686</v>
      </c>
      <c r="I85" s="81">
        <f t="shared" si="17"/>
        <v>0.2</v>
      </c>
      <c r="J85" s="81"/>
      <c r="K85" s="81">
        <v>0.2</v>
      </c>
      <c r="L85" s="81"/>
      <c r="M85" s="81"/>
      <c r="N85" s="81"/>
      <c r="O85" s="192"/>
      <c r="P85" s="192" t="s">
        <v>374</v>
      </c>
    </row>
    <row r="86" spans="1:16" ht="24" x14ac:dyDescent="0.2">
      <c r="A86" s="189">
        <v>3</v>
      </c>
      <c r="B86" s="192" t="s">
        <v>703</v>
      </c>
      <c r="C86" s="81">
        <f t="shared" si="16"/>
        <v>2</v>
      </c>
      <c r="D86" s="81">
        <v>0</v>
      </c>
      <c r="E86" s="81">
        <v>0</v>
      </c>
      <c r="F86" s="81">
        <v>0</v>
      </c>
      <c r="G86" s="81">
        <v>2</v>
      </c>
      <c r="H86" s="192" t="s">
        <v>701</v>
      </c>
      <c r="I86" s="81">
        <f t="shared" si="17"/>
        <v>0.95</v>
      </c>
      <c r="J86" s="81"/>
      <c r="K86" s="81">
        <v>0.95</v>
      </c>
      <c r="L86" s="81"/>
      <c r="M86" s="81"/>
      <c r="N86" s="81"/>
      <c r="O86" s="192"/>
      <c r="P86" s="192" t="s">
        <v>374</v>
      </c>
    </row>
    <row r="87" spans="1:16" ht="24" x14ac:dyDescent="0.2">
      <c r="A87" s="189">
        <v>4</v>
      </c>
      <c r="B87" s="192" t="s">
        <v>704</v>
      </c>
      <c r="C87" s="81">
        <f t="shared" si="16"/>
        <v>7.4</v>
      </c>
      <c r="D87" s="81">
        <v>0.4</v>
      </c>
      <c r="E87" s="81">
        <v>0</v>
      </c>
      <c r="F87" s="81">
        <v>0</v>
      </c>
      <c r="G87" s="81">
        <v>7</v>
      </c>
      <c r="H87" s="192" t="s">
        <v>1661</v>
      </c>
      <c r="I87" s="81">
        <f t="shared" si="17"/>
        <v>3.93</v>
      </c>
      <c r="J87" s="81"/>
      <c r="K87" s="81">
        <v>3.93</v>
      </c>
      <c r="L87" s="81"/>
      <c r="M87" s="81"/>
      <c r="N87" s="81"/>
      <c r="O87" s="193"/>
      <c r="P87" s="192" t="s">
        <v>374</v>
      </c>
    </row>
    <row r="88" spans="1:16" ht="24" x14ac:dyDescent="0.2">
      <c r="A88" s="189">
        <v>5</v>
      </c>
      <c r="B88" s="192" t="s">
        <v>705</v>
      </c>
      <c r="C88" s="81">
        <f t="shared" si="16"/>
        <v>1</v>
      </c>
      <c r="D88" s="81">
        <v>0.5</v>
      </c>
      <c r="E88" s="81">
        <v>0</v>
      </c>
      <c r="F88" s="81">
        <v>0</v>
      </c>
      <c r="G88" s="81">
        <v>0.5</v>
      </c>
      <c r="H88" s="192" t="s">
        <v>674</v>
      </c>
      <c r="I88" s="81">
        <f t="shared" si="17"/>
        <v>0.95</v>
      </c>
      <c r="J88" s="81"/>
      <c r="K88" s="81"/>
      <c r="L88" s="81"/>
      <c r="M88" s="81">
        <v>0.95</v>
      </c>
      <c r="N88" s="81"/>
      <c r="O88" s="192"/>
      <c r="P88" s="192" t="s">
        <v>374</v>
      </c>
    </row>
    <row r="89" spans="1:16" x14ac:dyDescent="0.2">
      <c r="A89" s="189">
        <v>6</v>
      </c>
      <c r="B89" s="192" t="s">
        <v>706</v>
      </c>
      <c r="C89" s="81">
        <f t="shared" si="16"/>
        <v>7.0000000000000007E-2</v>
      </c>
      <c r="D89" s="81">
        <v>0</v>
      </c>
      <c r="E89" s="81">
        <v>0</v>
      </c>
      <c r="F89" s="81">
        <v>0</v>
      </c>
      <c r="G89" s="81">
        <v>7.0000000000000007E-2</v>
      </c>
      <c r="H89" s="192" t="s">
        <v>644</v>
      </c>
      <c r="I89" s="81">
        <f t="shared" si="17"/>
        <v>0.1</v>
      </c>
      <c r="J89" s="81"/>
      <c r="K89" s="81">
        <v>0.1</v>
      </c>
      <c r="L89" s="81"/>
      <c r="M89" s="81"/>
      <c r="N89" s="81"/>
      <c r="O89" s="192"/>
      <c r="P89" s="192" t="s">
        <v>374</v>
      </c>
    </row>
    <row r="90" spans="1:16" x14ac:dyDescent="0.2">
      <c r="A90" s="189">
        <v>7</v>
      </c>
      <c r="B90" s="192" t="s">
        <v>707</v>
      </c>
      <c r="C90" s="81">
        <f t="shared" si="16"/>
        <v>0.5</v>
      </c>
      <c r="D90" s="81">
        <v>0</v>
      </c>
      <c r="E90" s="81">
        <v>0</v>
      </c>
      <c r="F90" s="81">
        <v>0</v>
      </c>
      <c r="G90" s="81">
        <v>0.5</v>
      </c>
      <c r="H90" s="192" t="s">
        <v>708</v>
      </c>
      <c r="I90" s="81">
        <f t="shared" si="17"/>
        <v>0.48</v>
      </c>
      <c r="J90" s="81"/>
      <c r="K90" s="81"/>
      <c r="L90" s="81">
        <v>0.48</v>
      </c>
      <c r="M90" s="81"/>
      <c r="N90" s="81"/>
      <c r="O90" s="192"/>
      <c r="P90" s="192" t="s">
        <v>374</v>
      </c>
    </row>
    <row r="91" spans="1:16" x14ac:dyDescent="0.2">
      <c r="A91" s="189">
        <v>8</v>
      </c>
      <c r="B91" s="192" t="s">
        <v>709</v>
      </c>
      <c r="C91" s="81">
        <f t="shared" si="16"/>
        <v>3</v>
      </c>
      <c r="D91" s="81">
        <v>0</v>
      </c>
      <c r="E91" s="81">
        <v>0</v>
      </c>
      <c r="F91" s="81">
        <v>0</v>
      </c>
      <c r="G91" s="81">
        <v>3</v>
      </c>
      <c r="H91" s="192" t="s">
        <v>708</v>
      </c>
      <c r="I91" s="81">
        <f t="shared" si="17"/>
        <v>2</v>
      </c>
      <c r="J91" s="81"/>
      <c r="K91" s="81"/>
      <c r="L91" s="81">
        <v>2</v>
      </c>
      <c r="M91" s="81"/>
      <c r="N91" s="81"/>
      <c r="O91" s="192"/>
      <c r="P91" s="192" t="s">
        <v>374</v>
      </c>
    </row>
    <row r="92" spans="1:16" x14ac:dyDescent="0.2">
      <c r="A92" s="189">
        <v>9</v>
      </c>
      <c r="B92" s="192" t="s">
        <v>710</v>
      </c>
      <c r="C92" s="81">
        <f t="shared" si="16"/>
        <v>1.2</v>
      </c>
      <c r="D92" s="81">
        <v>0</v>
      </c>
      <c r="E92" s="81">
        <v>0</v>
      </c>
      <c r="F92" s="81">
        <v>0</v>
      </c>
      <c r="G92" s="81">
        <v>1.2</v>
      </c>
      <c r="H92" s="192" t="s">
        <v>708</v>
      </c>
      <c r="I92" s="81">
        <f t="shared" si="17"/>
        <v>1.26</v>
      </c>
      <c r="J92" s="81"/>
      <c r="K92" s="81"/>
      <c r="L92" s="81"/>
      <c r="M92" s="81">
        <v>1.26</v>
      </c>
      <c r="N92" s="81"/>
      <c r="O92" s="192"/>
      <c r="P92" s="192" t="s">
        <v>374</v>
      </c>
    </row>
    <row r="93" spans="1:16" x14ac:dyDescent="0.2">
      <c r="A93" s="179" t="s">
        <v>136</v>
      </c>
      <c r="B93" s="194" t="s">
        <v>112</v>
      </c>
      <c r="C93" s="82">
        <f>C94+C95</f>
        <v>22.91</v>
      </c>
      <c r="D93" s="82">
        <f t="shared" ref="D93:N93" si="20">D94+D95</f>
        <v>0</v>
      </c>
      <c r="E93" s="82">
        <f t="shared" si="20"/>
        <v>22.9</v>
      </c>
      <c r="F93" s="82">
        <f t="shared" si="20"/>
        <v>0</v>
      </c>
      <c r="G93" s="82">
        <f t="shared" si="20"/>
        <v>0.01</v>
      </c>
      <c r="H93" s="82"/>
      <c r="I93" s="82">
        <f t="shared" si="20"/>
        <v>2.2999999999999998</v>
      </c>
      <c r="J93" s="82">
        <f t="shared" si="20"/>
        <v>0</v>
      </c>
      <c r="K93" s="82">
        <f t="shared" si="20"/>
        <v>0</v>
      </c>
      <c r="L93" s="82">
        <f t="shared" si="20"/>
        <v>0</v>
      </c>
      <c r="M93" s="82">
        <f t="shared" si="20"/>
        <v>0</v>
      </c>
      <c r="N93" s="82">
        <f t="shared" si="20"/>
        <v>2.2999999999999998</v>
      </c>
      <c r="O93" s="197"/>
      <c r="P93" s="198"/>
    </row>
    <row r="94" spans="1:16" ht="38.25" x14ac:dyDescent="0.2">
      <c r="A94" s="29">
        <v>1</v>
      </c>
      <c r="B94" s="30" t="s">
        <v>1788</v>
      </c>
      <c r="C94" s="9">
        <f>SUM(D94:G94)</f>
        <v>22.9</v>
      </c>
      <c r="D94" s="288">
        <v>0</v>
      </c>
      <c r="E94" s="9">
        <v>22.9</v>
      </c>
      <c r="F94" s="9"/>
      <c r="G94" s="288">
        <v>0</v>
      </c>
      <c r="H94" s="289" t="s">
        <v>686</v>
      </c>
      <c r="I94" s="9">
        <f>SUM(J94:N94)</f>
        <v>2.29</v>
      </c>
      <c r="J94" s="290"/>
      <c r="K94" s="290"/>
      <c r="L94" s="290"/>
      <c r="M94" s="290"/>
      <c r="N94" s="290">
        <v>2.29</v>
      </c>
      <c r="O94" s="29" t="s">
        <v>1789</v>
      </c>
      <c r="P94" s="433" t="s">
        <v>374</v>
      </c>
    </row>
    <row r="95" spans="1:16" x14ac:dyDescent="0.2">
      <c r="A95" s="189">
        <v>2</v>
      </c>
      <c r="B95" s="192" t="s">
        <v>711</v>
      </c>
      <c r="C95" s="81">
        <f t="shared" si="16"/>
        <v>0.01</v>
      </c>
      <c r="D95" s="81">
        <v>0</v>
      </c>
      <c r="E95" s="81">
        <v>0</v>
      </c>
      <c r="F95" s="81">
        <v>0</v>
      </c>
      <c r="G95" s="81">
        <v>0.01</v>
      </c>
      <c r="H95" s="192" t="s">
        <v>643</v>
      </c>
      <c r="I95" s="81">
        <f t="shared" si="17"/>
        <v>0.01</v>
      </c>
      <c r="J95" s="81"/>
      <c r="K95" s="81"/>
      <c r="L95" s="81"/>
      <c r="M95" s="81"/>
      <c r="N95" s="81">
        <v>0.01</v>
      </c>
      <c r="O95" s="192"/>
      <c r="P95" s="192" t="s">
        <v>374</v>
      </c>
    </row>
    <row r="96" spans="1:16" x14ac:dyDescent="0.2">
      <c r="A96" s="179" t="s">
        <v>138</v>
      </c>
      <c r="B96" s="194" t="s">
        <v>33</v>
      </c>
      <c r="C96" s="82">
        <f>SUM(C97:C98)</f>
        <v>0.6</v>
      </c>
      <c r="D96" s="82">
        <f t="shared" ref="D96:N96" si="21">SUM(D97:D98)</f>
        <v>0.1</v>
      </c>
      <c r="E96" s="82">
        <f t="shared" si="21"/>
        <v>0</v>
      </c>
      <c r="F96" s="82">
        <f t="shared" si="21"/>
        <v>0</v>
      </c>
      <c r="G96" s="82">
        <f t="shared" si="21"/>
        <v>0.5</v>
      </c>
      <c r="H96" s="82"/>
      <c r="I96" s="82">
        <f t="shared" si="21"/>
        <v>0.57999999999999996</v>
      </c>
      <c r="J96" s="82">
        <f t="shared" si="21"/>
        <v>0</v>
      </c>
      <c r="K96" s="82">
        <f t="shared" si="21"/>
        <v>0</v>
      </c>
      <c r="L96" s="82">
        <f t="shared" si="21"/>
        <v>0</v>
      </c>
      <c r="M96" s="82">
        <f t="shared" si="21"/>
        <v>0.57999999999999996</v>
      </c>
      <c r="N96" s="82">
        <f t="shared" si="21"/>
        <v>0</v>
      </c>
      <c r="O96" s="197"/>
      <c r="P96" s="198"/>
    </row>
    <row r="97" spans="1:16" x14ac:dyDescent="0.2">
      <c r="A97" s="189">
        <v>1</v>
      </c>
      <c r="B97" s="192" t="s">
        <v>712</v>
      </c>
      <c r="C97" s="81">
        <f t="shared" si="16"/>
        <v>0.5</v>
      </c>
      <c r="D97" s="81">
        <v>0</v>
      </c>
      <c r="E97" s="81">
        <v>0</v>
      </c>
      <c r="F97" s="81">
        <v>0</v>
      </c>
      <c r="G97" s="81">
        <v>0.5</v>
      </c>
      <c r="H97" s="192" t="s">
        <v>639</v>
      </c>
      <c r="I97" s="81">
        <f t="shared" si="17"/>
        <v>0.48</v>
      </c>
      <c r="J97" s="81"/>
      <c r="K97" s="81"/>
      <c r="L97" s="81"/>
      <c r="M97" s="81">
        <v>0.48</v>
      </c>
      <c r="N97" s="81"/>
      <c r="O97" s="192"/>
      <c r="P97" s="192" t="s">
        <v>374</v>
      </c>
    </row>
    <row r="98" spans="1:16" ht="24" x14ac:dyDescent="0.2">
      <c r="A98" s="189">
        <v>2</v>
      </c>
      <c r="B98" s="192" t="s">
        <v>713</v>
      </c>
      <c r="C98" s="81">
        <f t="shared" si="16"/>
        <v>0.1</v>
      </c>
      <c r="D98" s="81">
        <v>0.1</v>
      </c>
      <c r="E98" s="81">
        <v>0</v>
      </c>
      <c r="F98" s="81">
        <v>0</v>
      </c>
      <c r="G98" s="81">
        <v>0</v>
      </c>
      <c r="H98" s="192" t="s">
        <v>648</v>
      </c>
      <c r="I98" s="81">
        <f t="shared" si="17"/>
        <v>0.1</v>
      </c>
      <c r="J98" s="81"/>
      <c r="K98" s="81"/>
      <c r="L98" s="81"/>
      <c r="M98" s="81">
        <v>0.1</v>
      </c>
      <c r="N98" s="81"/>
      <c r="O98" s="192"/>
      <c r="P98" s="192" t="s">
        <v>374</v>
      </c>
    </row>
    <row r="99" spans="1:16" x14ac:dyDescent="0.2">
      <c r="A99" s="179" t="s">
        <v>141</v>
      </c>
      <c r="B99" s="194" t="s">
        <v>432</v>
      </c>
      <c r="C99" s="82">
        <f>SUM(C100:C100)</f>
        <v>1</v>
      </c>
      <c r="D99" s="82">
        <f>SUM(D100:D100)</f>
        <v>0</v>
      </c>
      <c r="E99" s="82">
        <f>SUM(E100:E100)</f>
        <v>1</v>
      </c>
      <c r="F99" s="82">
        <f>SUM(F100:F100)</f>
        <v>0</v>
      </c>
      <c r="G99" s="82">
        <f>SUM(G100:G100)</f>
        <v>0</v>
      </c>
      <c r="H99" s="82"/>
      <c r="I99" s="82">
        <f t="shared" ref="I99:N99" si="22">SUM(I100:I100)</f>
        <v>0.1</v>
      </c>
      <c r="J99" s="82">
        <f t="shared" si="22"/>
        <v>0</v>
      </c>
      <c r="K99" s="82">
        <f t="shared" si="22"/>
        <v>0.1</v>
      </c>
      <c r="L99" s="82">
        <f t="shared" si="22"/>
        <v>0</v>
      </c>
      <c r="M99" s="82">
        <f t="shared" si="22"/>
        <v>0</v>
      </c>
      <c r="N99" s="82">
        <f t="shared" si="22"/>
        <v>0</v>
      </c>
      <c r="O99" s="197"/>
      <c r="P99" s="198"/>
    </row>
    <row r="100" spans="1:16" ht="24" x14ac:dyDescent="0.2">
      <c r="A100" s="189">
        <v>1</v>
      </c>
      <c r="B100" s="192" t="s">
        <v>1271</v>
      </c>
      <c r="C100" s="81">
        <f t="shared" si="16"/>
        <v>1</v>
      </c>
      <c r="D100" s="81"/>
      <c r="E100" s="81">
        <v>1</v>
      </c>
      <c r="F100" s="81"/>
      <c r="G100" s="81"/>
      <c r="H100" s="192" t="s">
        <v>686</v>
      </c>
      <c r="I100" s="81">
        <f t="shared" si="17"/>
        <v>0.1</v>
      </c>
      <c r="J100" s="81"/>
      <c r="K100" s="81">
        <v>0.1</v>
      </c>
      <c r="L100" s="81"/>
      <c r="M100" s="81"/>
      <c r="N100" s="81"/>
      <c r="O100" s="192"/>
      <c r="P100" s="192" t="s">
        <v>374</v>
      </c>
    </row>
    <row r="101" spans="1:16" x14ac:dyDescent="0.2">
      <c r="A101" s="179" t="s">
        <v>320</v>
      </c>
      <c r="B101" s="194" t="s">
        <v>118</v>
      </c>
      <c r="C101" s="82">
        <f>SUM(C102:C122)</f>
        <v>5.6700000000000008</v>
      </c>
      <c r="D101" s="82">
        <f>SUM(D102:D122)</f>
        <v>1.6400000000000001</v>
      </c>
      <c r="E101" s="82">
        <f>SUM(E102:E122)</f>
        <v>0</v>
      </c>
      <c r="F101" s="82">
        <f>SUM(F102:F122)</f>
        <v>0</v>
      </c>
      <c r="G101" s="82">
        <f>SUM(G102:G122)</f>
        <v>4.03</v>
      </c>
      <c r="H101" s="82"/>
      <c r="I101" s="82">
        <f t="shared" ref="I101:N101" si="23">SUM(I102:I122)</f>
        <v>5.25</v>
      </c>
      <c r="J101" s="82">
        <f t="shared" si="23"/>
        <v>0</v>
      </c>
      <c r="K101" s="82">
        <f t="shared" si="23"/>
        <v>0</v>
      </c>
      <c r="L101" s="82">
        <f t="shared" si="23"/>
        <v>0</v>
      </c>
      <c r="M101" s="82">
        <f t="shared" si="23"/>
        <v>5.25</v>
      </c>
      <c r="N101" s="82">
        <f t="shared" si="23"/>
        <v>0</v>
      </c>
      <c r="O101" s="197"/>
      <c r="P101" s="198"/>
    </row>
    <row r="102" spans="1:16" ht="24" x14ac:dyDescent="0.2">
      <c r="A102" s="189">
        <v>1</v>
      </c>
      <c r="B102" s="192" t="s">
        <v>715</v>
      </c>
      <c r="C102" s="81">
        <f t="shared" si="16"/>
        <v>0.1</v>
      </c>
      <c r="D102" s="81">
        <v>0</v>
      </c>
      <c r="E102" s="81">
        <v>0</v>
      </c>
      <c r="F102" s="81">
        <v>0</v>
      </c>
      <c r="G102" s="81">
        <v>0.1</v>
      </c>
      <c r="H102" s="192" t="s">
        <v>650</v>
      </c>
      <c r="I102" s="81">
        <f t="shared" si="17"/>
        <v>0.1</v>
      </c>
      <c r="J102" s="81"/>
      <c r="K102" s="81"/>
      <c r="L102" s="81"/>
      <c r="M102" s="81">
        <v>0.1</v>
      </c>
      <c r="N102" s="81"/>
      <c r="O102" s="283"/>
      <c r="P102" s="192" t="s">
        <v>374</v>
      </c>
    </row>
    <row r="103" spans="1:16" x14ac:dyDescent="0.2">
      <c r="A103" s="189">
        <v>2</v>
      </c>
      <c r="B103" s="192" t="s">
        <v>716</v>
      </c>
      <c r="C103" s="81">
        <f t="shared" si="16"/>
        <v>0.15</v>
      </c>
      <c r="D103" s="81">
        <v>0.15</v>
      </c>
      <c r="E103" s="81">
        <v>0</v>
      </c>
      <c r="F103" s="81">
        <v>0</v>
      </c>
      <c r="G103" s="81">
        <v>0</v>
      </c>
      <c r="H103" s="192" t="s">
        <v>646</v>
      </c>
      <c r="I103" s="81">
        <f t="shared" si="17"/>
        <v>0.14000000000000001</v>
      </c>
      <c r="J103" s="81"/>
      <c r="K103" s="81"/>
      <c r="L103" s="81"/>
      <c r="M103" s="81">
        <v>0.14000000000000001</v>
      </c>
      <c r="N103" s="81"/>
      <c r="O103" s="283"/>
      <c r="P103" s="192" t="s">
        <v>374</v>
      </c>
    </row>
    <row r="104" spans="1:16" x14ac:dyDescent="0.2">
      <c r="A104" s="189">
        <v>3</v>
      </c>
      <c r="B104" s="192" t="s">
        <v>1662</v>
      </c>
      <c r="C104" s="81">
        <f t="shared" si="16"/>
        <v>0.23</v>
      </c>
      <c r="D104" s="81">
        <v>0.03</v>
      </c>
      <c r="E104" s="81"/>
      <c r="F104" s="81"/>
      <c r="G104" s="81">
        <v>0.2</v>
      </c>
      <c r="H104" s="192" t="s">
        <v>717</v>
      </c>
      <c r="I104" s="81">
        <v>0.05</v>
      </c>
      <c r="J104" s="81"/>
      <c r="K104" s="81"/>
      <c r="L104" s="81"/>
      <c r="M104" s="81">
        <v>0.05</v>
      </c>
      <c r="N104" s="81"/>
      <c r="O104" s="283"/>
      <c r="P104" s="192" t="s">
        <v>152</v>
      </c>
    </row>
    <row r="105" spans="1:16" x14ac:dyDescent="0.2">
      <c r="A105" s="189">
        <v>4</v>
      </c>
      <c r="B105" s="192" t="s">
        <v>718</v>
      </c>
      <c r="C105" s="81">
        <f t="shared" si="16"/>
        <v>0.4</v>
      </c>
      <c r="D105" s="81">
        <v>0.4</v>
      </c>
      <c r="E105" s="81">
        <v>0</v>
      </c>
      <c r="F105" s="81">
        <v>0</v>
      </c>
      <c r="G105" s="81">
        <v>0</v>
      </c>
      <c r="H105" s="192" t="s">
        <v>671</v>
      </c>
      <c r="I105" s="81">
        <f t="shared" si="17"/>
        <v>0.38</v>
      </c>
      <c r="J105" s="81"/>
      <c r="K105" s="81"/>
      <c r="L105" s="81"/>
      <c r="M105" s="81">
        <v>0.38</v>
      </c>
      <c r="N105" s="81"/>
      <c r="O105" s="283"/>
      <c r="P105" s="192" t="s">
        <v>374</v>
      </c>
    </row>
    <row r="106" spans="1:16" x14ac:dyDescent="0.2">
      <c r="A106" s="189">
        <v>5</v>
      </c>
      <c r="B106" s="192" t="s">
        <v>719</v>
      </c>
      <c r="C106" s="81">
        <f t="shared" si="16"/>
        <v>0.36</v>
      </c>
      <c r="D106" s="81">
        <v>0.36</v>
      </c>
      <c r="E106" s="81">
        <v>0</v>
      </c>
      <c r="F106" s="81">
        <v>0</v>
      </c>
      <c r="G106" s="81">
        <v>0</v>
      </c>
      <c r="H106" s="192" t="s">
        <v>657</v>
      </c>
      <c r="I106" s="81">
        <f t="shared" si="17"/>
        <v>0.34</v>
      </c>
      <c r="J106" s="81"/>
      <c r="K106" s="81"/>
      <c r="L106" s="81"/>
      <c r="M106" s="81">
        <v>0.34</v>
      </c>
      <c r="N106" s="81"/>
      <c r="O106" s="283"/>
      <c r="P106" s="192" t="s">
        <v>374</v>
      </c>
    </row>
    <row r="107" spans="1:16" x14ac:dyDescent="0.2">
      <c r="A107" s="189">
        <v>6</v>
      </c>
      <c r="B107" s="192" t="s">
        <v>1663</v>
      </c>
      <c r="C107" s="81">
        <f t="shared" si="16"/>
        <v>0.23</v>
      </c>
      <c r="D107" s="81"/>
      <c r="E107" s="81"/>
      <c r="F107" s="81"/>
      <c r="G107" s="81">
        <v>0.23</v>
      </c>
      <c r="H107" s="192" t="s">
        <v>665</v>
      </c>
      <c r="I107" s="81">
        <f t="shared" si="17"/>
        <v>0.19</v>
      </c>
      <c r="J107" s="81"/>
      <c r="K107" s="81"/>
      <c r="L107" s="81"/>
      <c r="M107" s="81">
        <v>0.19</v>
      </c>
      <c r="N107" s="81"/>
      <c r="O107" s="283"/>
      <c r="P107" s="192" t="s">
        <v>152</v>
      </c>
    </row>
    <row r="108" spans="1:16" x14ac:dyDescent="0.2">
      <c r="A108" s="189">
        <v>7</v>
      </c>
      <c r="B108" s="192" t="s">
        <v>720</v>
      </c>
      <c r="C108" s="81">
        <f t="shared" si="16"/>
        <v>0.4</v>
      </c>
      <c r="D108" s="81">
        <v>0</v>
      </c>
      <c r="E108" s="81">
        <v>0</v>
      </c>
      <c r="F108" s="81">
        <v>0</v>
      </c>
      <c r="G108" s="81">
        <v>0.4</v>
      </c>
      <c r="H108" s="192" t="s">
        <v>655</v>
      </c>
      <c r="I108" s="81">
        <f t="shared" si="17"/>
        <v>0.42</v>
      </c>
      <c r="J108" s="81"/>
      <c r="K108" s="81"/>
      <c r="L108" s="81"/>
      <c r="M108" s="81">
        <v>0.42</v>
      </c>
      <c r="N108" s="81"/>
      <c r="O108" s="283"/>
      <c r="P108" s="192" t="s">
        <v>374</v>
      </c>
    </row>
    <row r="109" spans="1:16" x14ac:dyDescent="0.2">
      <c r="A109" s="189">
        <v>8</v>
      </c>
      <c r="B109" s="192" t="s">
        <v>721</v>
      </c>
      <c r="C109" s="81">
        <f t="shared" si="16"/>
        <v>0.35</v>
      </c>
      <c r="D109" s="81">
        <v>0</v>
      </c>
      <c r="E109" s="81">
        <v>0</v>
      </c>
      <c r="F109" s="81">
        <v>0</v>
      </c>
      <c r="G109" s="81">
        <v>0.35</v>
      </c>
      <c r="H109" s="192" t="s">
        <v>666</v>
      </c>
      <c r="I109" s="81">
        <f t="shared" si="17"/>
        <v>0.33</v>
      </c>
      <c r="J109" s="81"/>
      <c r="K109" s="81"/>
      <c r="L109" s="81"/>
      <c r="M109" s="81">
        <v>0.33</v>
      </c>
      <c r="N109" s="81"/>
      <c r="O109" s="283"/>
      <c r="P109" s="192" t="s">
        <v>374</v>
      </c>
    </row>
    <row r="110" spans="1:16" x14ac:dyDescent="0.2">
      <c r="A110" s="189">
        <v>9</v>
      </c>
      <c r="B110" s="192" t="s">
        <v>722</v>
      </c>
      <c r="C110" s="81">
        <f t="shared" si="16"/>
        <v>0.3</v>
      </c>
      <c r="D110" s="81">
        <v>0</v>
      </c>
      <c r="E110" s="81">
        <v>0</v>
      </c>
      <c r="F110" s="81">
        <v>0</v>
      </c>
      <c r="G110" s="81">
        <v>0.3</v>
      </c>
      <c r="H110" s="192" t="s">
        <v>639</v>
      </c>
      <c r="I110" s="81">
        <f t="shared" si="17"/>
        <v>0.28999999999999998</v>
      </c>
      <c r="J110" s="81"/>
      <c r="K110" s="81"/>
      <c r="L110" s="81"/>
      <c r="M110" s="81">
        <v>0.28999999999999998</v>
      </c>
      <c r="N110" s="81"/>
      <c r="O110" s="283"/>
      <c r="P110" s="192" t="s">
        <v>374</v>
      </c>
    </row>
    <row r="111" spans="1:16" x14ac:dyDescent="0.2">
      <c r="A111" s="189">
        <v>10</v>
      </c>
      <c r="B111" s="192" t="s">
        <v>723</v>
      </c>
      <c r="C111" s="81">
        <f t="shared" si="16"/>
        <v>0.2</v>
      </c>
      <c r="D111" s="81">
        <v>0</v>
      </c>
      <c r="E111" s="81">
        <v>0</v>
      </c>
      <c r="F111" s="81">
        <v>0</v>
      </c>
      <c r="G111" s="81">
        <v>0.2</v>
      </c>
      <c r="H111" s="192" t="s">
        <v>639</v>
      </c>
      <c r="I111" s="81">
        <f t="shared" si="17"/>
        <v>0.19</v>
      </c>
      <c r="J111" s="81"/>
      <c r="K111" s="81"/>
      <c r="L111" s="81"/>
      <c r="M111" s="81">
        <v>0.19</v>
      </c>
      <c r="N111" s="81"/>
      <c r="O111" s="283"/>
      <c r="P111" s="192" t="s">
        <v>374</v>
      </c>
    </row>
    <row r="112" spans="1:16" x14ac:dyDescent="0.2">
      <c r="A112" s="189">
        <v>11</v>
      </c>
      <c r="B112" s="192" t="s">
        <v>724</v>
      </c>
      <c r="C112" s="81">
        <f t="shared" si="16"/>
        <v>0.3</v>
      </c>
      <c r="D112" s="81">
        <v>0</v>
      </c>
      <c r="E112" s="81">
        <v>0</v>
      </c>
      <c r="F112" s="81">
        <v>0</v>
      </c>
      <c r="G112" s="81">
        <v>0.3</v>
      </c>
      <c r="H112" s="192" t="s">
        <v>639</v>
      </c>
      <c r="I112" s="81">
        <f t="shared" si="17"/>
        <v>0.28999999999999998</v>
      </c>
      <c r="J112" s="81"/>
      <c r="K112" s="81"/>
      <c r="L112" s="81"/>
      <c r="M112" s="81">
        <v>0.28999999999999998</v>
      </c>
      <c r="N112" s="81"/>
      <c r="O112" s="283"/>
      <c r="P112" s="192" t="s">
        <v>374</v>
      </c>
    </row>
    <row r="113" spans="1:16" x14ac:dyDescent="0.2">
      <c r="A113" s="189">
        <v>12</v>
      </c>
      <c r="B113" s="192" t="s">
        <v>725</v>
      </c>
      <c r="C113" s="81">
        <f t="shared" si="16"/>
        <v>0.2</v>
      </c>
      <c r="D113" s="81">
        <v>0</v>
      </c>
      <c r="E113" s="81">
        <v>0</v>
      </c>
      <c r="F113" s="81">
        <v>0</v>
      </c>
      <c r="G113" s="81">
        <v>0.2</v>
      </c>
      <c r="H113" s="192" t="s">
        <v>674</v>
      </c>
      <c r="I113" s="81">
        <f t="shared" si="17"/>
        <v>0.19</v>
      </c>
      <c r="J113" s="81"/>
      <c r="K113" s="81"/>
      <c r="L113" s="81"/>
      <c r="M113" s="81">
        <v>0.19</v>
      </c>
      <c r="N113" s="81"/>
      <c r="O113" s="283"/>
      <c r="P113" s="192" t="s">
        <v>374</v>
      </c>
    </row>
    <row r="114" spans="1:16" x14ac:dyDescent="0.2">
      <c r="A114" s="189">
        <v>13</v>
      </c>
      <c r="B114" s="192" t="s">
        <v>726</v>
      </c>
      <c r="C114" s="81">
        <f t="shared" si="16"/>
        <v>0.2</v>
      </c>
      <c r="D114" s="81">
        <v>0</v>
      </c>
      <c r="E114" s="81">
        <v>0</v>
      </c>
      <c r="F114" s="81">
        <v>0</v>
      </c>
      <c r="G114" s="81">
        <v>0.2</v>
      </c>
      <c r="H114" s="192" t="s">
        <v>674</v>
      </c>
      <c r="I114" s="81">
        <f t="shared" si="17"/>
        <v>0.19</v>
      </c>
      <c r="J114" s="81"/>
      <c r="K114" s="81"/>
      <c r="L114" s="81"/>
      <c r="M114" s="81">
        <v>0.19</v>
      </c>
      <c r="N114" s="81"/>
      <c r="O114" s="283"/>
      <c r="P114" s="192" t="s">
        <v>374</v>
      </c>
    </row>
    <row r="115" spans="1:16" x14ac:dyDescent="0.2">
      <c r="A115" s="189">
        <v>14</v>
      </c>
      <c r="B115" s="192" t="s">
        <v>727</v>
      </c>
      <c r="C115" s="81">
        <f t="shared" si="16"/>
        <v>0.1</v>
      </c>
      <c r="D115" s="81">
        <v>0</v>
      </c>
      <c r="E115" s="81">
        <v>0</v>
      </c>
      <c r="F115" s="81">
        <v>0</v>
      </c>
      <c r="G115" s="81">
        <v>0.1</v>
      </c>
      <c r="H115" s="192" t="s">
        <v>674</v>
      </c>
      <c r="I115" s="81">
        <f t="shared" si="17"/>
        <v>0.1</v>
      </c>
      <c r="J115" s="81"/>
      <c r="K115" s="81"/>
      <c r="L115" s="81"/>
      <c r="M115" s="81">
        <v>0.1</v>
      </c>
      <c r="N115" s="81"/>
      <c r="O115" s="283"/>
      <c r="P115" s="192" t="s">
        <v>374</v>
      </c>
    </row>
    <row r="116" spans="1:16" x14ac:dyDescent="0.2">
      <c r="A116" s="189">
        <v>15</v>
      </c>
      <c r="B116" s="192" t="s">
        <v>728</v>
      </c>
      <c r="C116" s="81">
        <f t="shared" si="16"/>
        <v>0.4</v>
      </c>
      <c r="D116" s="81">
        <v>0</v>
      </c>
      <c r="E116" s="81">
        <v>0</v>
      </c>
      <c r="F116" s="81">
        <v>0</v>
      </c>
      <c r="G116" s="81">
        <v>0.4</v>
      </c>
      <c r="H116" s="192" t="s">
        <v>693</v>
      </c>
      <c r="I116" s="81">
        <f t="shared" si="17"/>
        <v>0.38</v>
      </c>
      <c r="J116" s="81"/>
      <c r="K116" s="81"/>
      <c r="L116" s="81"/>
      <c r="M116" s="81">
        <v>0.38</v>
      </c>
      <c r="N116" s="81"/>
      <c r="O116" s="283"/>
      <c r="P116" s="192" t="s">
        <v>374</v>
      </c>
    </row>
    <row r="117" spans="1:16" x14ac:dyDescent="0.2">
      <c r="A117" s="189">
        <v>16</v>
      </c>
      <c r="B117" s="192" t="s">
        <v>729</v>
      </c>
      <c r="C117" s="81">
        <f t="shared" si="16"/>
        <v>0.3</v>
      </c>
      <c r="D117" s="81">
        <v>0.3</v>
      </c>
      <c r="E117" s="81">
        <v>0</v>
      </c>
      <c r="F117" s="81">
        <v>0</v>
      </c>
      <c r="G117" s="81">
        <v>0</v>
      </c>
      <c r="H117" s="192" t="s">
        <v>708</v>
      </c>
      <c r="I117" s="81">
        <f t="shared" si="17"/>
        <v>0.28999999999999998</v>
      </c>
      <c r="J117" s="81"/>
      <c r="K117" s="81"/>
      <c r="L117" s="81"/>
      <c r="M117" s="81">
        <v>0.28999999999999998</v>
      </c>
      <c r="N117" s="81"/>
      <c r="O117" s="283"/>
      <c r="P117" s="192" t="s">
        <v>374</v>
      </c>
    </row>
    <row r="118" spans="1:16" x14ac:dyDescent="0.2">
      <c r="A118" s="189">
        <v>17</v>
      </c>
      <c r="B118" s="192" t="s">
        <v>730</v>
      </c>
      <c r="C118" s="81">
        <f t="shared" si="16"/>
        <v>0.4</v>
      </c>
      <c r="D118" s="81">
        <v>0.4</v>
      </c>
      <c r="E118" s="81">
        <v>0</v>
      </c>
      <c r="F118" s="81">
        <v>0</v>
      </c>
      <c r="G118" s="81">
        <v>0</v>
      </c>
      <c r="H118" s="192" t="s">
        <v>708</v>
      </c>
      <c r="I118" s="81">
        <f t="shared" si="17"/>
        <v>0.38</v>
      </c>
      <c r="J118" s="81"/>
      <c r="K118" s="81"/>
      <c r="L118" s="81"/>
      <c r="M118" s="81">
        <v>0.38</v>
      </c>
      <c r="N118" s="81"/>
      <c r="O118" s="283"/>
      <c r="P118" s="192" t="s">
        <v>374</v>
      </c>
    </row>
    <row r="119" spans="1:16" x14ac:dyDescent="0.2">
      <c r="A119" s="189">
        <v>18</v>
      </c>
      <c r="B119" s="192" t="s">
        <v>731</v>
      </c>
      <c r="C119" s="81">
        <f t="shared" si="16"/>
        <v>0.1</v>
      </c>
      <c r="D119" s="81">
        <v>0</v>
      </c>
      <c r="E119" s="81">
        <v>0</v>
      </c>
      <c r="F119" s="81">
        <v>0</v>
      </c>
      <c r="G119" s="81">
        <v>0.1</v>
      </c>
      <c r="H119" s="192" t="s">
        <v>643</v>
      </c>
      <c r="I119" s="81">
        <f t="shared" si="17"/>
        <v>0.1</v>
      </c>
      <c r="J119" s="81"/>
      <c r="K119" s="81"/>
      <c r="L119" s="81"/>
      <c r="M119" s="81">
        <v>0.1</v>
      </c>
      <c r="N119" s="81"/>
      <c r="O119" s="283"/>
      <c r="P119" s="192" t="s">
        <v>374</v>
      </c>
    </row>
    <row r="120" spans="1:16" x14ac:dyDescent="0.2">
      <c r="A120" s="189">
        <v>19</v>
      </c>
      <c r="B120" s="192" t="s">
        <v>732</v>
      </c>
      <c r="C120" s="81">
        <f t="shared" si="16"/>
        <v>0.4</v>
      </c>
      <c r="D120" s="81">
        <v>0</v>
      </c>
      <c r="E120" s="81">
        <v>0</v>
      </c>
      <c r="F120" s="81">
        <v>0</v>
      </c>
      <c r="G120" s="81">
        <v>0.4</v>
      </c>
      <c r="H120" s="192" t="s">
        <v>667</v>
      </c>
      <c r="I120" s="81">
        <f t="shared" si="17"/>
        <v>0.38</v>
      </c>
      <c r="J120" s="81"/>
      <c r="K120" s="81"/>
      <c r="L120" s="81"/>
      <c r="M120" s="81">
        <v>0.38</v>
      </c>
      <c r="N120" s="81"/>
      <c r="O120" s="283"/>
      <c r="P120" s="192" t="s">
        <v>374</v>
      </c>
    </row>
    <row r="121" spans="1:16" ht="24" x14ac:dyDescent="0.2">
      <c r="A121" s="189">
        <v>20</v>
      </c>
      <c r="B121" s="192" t="s">
        <v>733</v>
      </c>
      <c r="C121" s="81">
        <f t="shared" si="16"/>
        <v>0.2</v>
      </c>
      <c r="D121" s="81">
        <v>0</v>
      </c>
      <c r="E121" s="81">
        <v>0</v>
      </c>
      <c r="F121" s="81">
        <v>0</v>
      </c>
      <c r="G121" s="81">
        <v>0.2</v>
      </c>
      <c r="H121" s="192" t="s">
        <v>678</v>
      </c>
      <c r="I121" s="81">
        <f t="shared" si="17"/>
        <v>0.19</v>
      </c>
      <c r="J121" s="81"/>
      <c r="K121" s="81"/>
      <c r="L121" s="81"/>
      <c r="M121" s="81">
        <v>0.19</v>
      </c>
      <c r="N121" s="81"/>
      <c r="O121" s="283"/>
      <c r="P121" s="192" t="s">
        <v>152</v>
      </c>
    </row>
    <row r="122" spans="1:16" x14ac:dyDescent="0.2">
      <c r="A122" s="189">
        <v>21</v>
      </c>
      <c r="B122" s="192" t="s">
        <v>734</v>
      </c>
      <c r="C122" s="81">
        <f t="shared" si="16"/>
        <v>0.35</v>
      </c>
      <c r="D122" s="81">
        <v>0</v>
      </c>
      <c r="E122" s="81">
        <v>0</v>
      </c>
      <c r="F122" s="81">
        <v>0</v>
      </c>
      <c r="G122" s="81">
        <v>0.35</v>
      </c>
      <c r="H122" s="192" t="s">
        <v>646</v>
      </c>
      <c r="I122" s="81">
        <f t="shared" si="17"/>
        <v>0.33</v>
      </c>
      <c r="J122" s="81"/>
      <c r="K122" s="81"/>
      <c r="L122" s="81"/>
      <c r="M122" s="81">
        <v>0.33</v>
      </c>
      <c r="N122" s="81"/>
      <c r="O122" s="283"/>
      <c r="P122" s="192" t="s">
        <v>374</v>
      </c>
    </row>
    <row r="123" spans="1:16" x14ac:dyDescent="0.2">
      <c r="A123" s="179" t="s">
        <v>328</v>
      </c>
      <c r="B123" s="194" t="s">
        <v>125</v>
      </c>
      <c r="C123" s="82">
        <f>SUM(C124:C126)</f>
        <v>9.9300000000000015</v>
      </c>
      <c r="D123" s="82">
        <f t="shared" ref="D123:N123" si="24">SUM(D124:D126)</f>
        <v>5.23</v>
      </c>
      <c r="E123" s="82">
        <f t="shared" si="24"/>
        <v>0</v>
      </c>
      <c r="F123" s="82">
        <f t="shared" si="24"/>
        <v>0</v>
      </c>
      <c r="G123" s="82">
        <f t="shared" si="24"/>
        <v>4.7</v>
      </c>
      <c r="H123" s="82"/>
      <c r="I123" s="82">
        <f t="shared" si="24"/>
        <v>9.48</v>
      </c>
      <c r="J123" s="82">
        <f t="shared" si="24"/>
        <v>0</v>
      </c>
      <c r="K123" s="82">
        <f t="shared" si="24"/>
        <v>0</v>
      </c>
      <c r="L123" s="82">
        <f t="shared" si="24"/>
        <v>8.4</v>
      </c>
      <c r="M123" s="82">
        <f t="shared" si="24"/>
        <v>1.08</v>
      </c>
      <c r="N123" s="82">
        <f t="shared" si="24"/>
        <v>0</v>
      </c>
      <c r="O123" s="197"/>
      <c r="P123" s="198"/>
    </row>
    <row r="124" spans="1:16" x14ac:dyDescent="0.2">
      <c r="A124" s="189">
        <v>1</v>
      </c>
      <c r="B124" s="192" t="s">
        <v>735</v>
      </c>
      <c r="C124" s="81">
        <f t="shared" si="16"/>
        <v>0.23</v>
      </c>
      <c r="D124" s="81">
        <v>0.23</v>
      </c>
      <c r="E124" s="81">
        <v>0</v>
      </c>
      <c r="F124" s="81">
        <v>0</v>
      </c>
      <c r="G124" s="81">
        <v>0</v>
      </c>
      <c r="H124" s="192" t="s">
        <v>683</v>
      </c>
      <c r="I124" s="81">
        <f t="shared" si="17"/>
        <v>0.22</v>
      </c>
      <c r="J124" s="81"/>
      <c r="K124" s="81"/>
      <c r="L124" s="81"/>
      <c r="M124" s="81">
        <v>0.22</v>
      </c>
      <c r="N124" s="81"/>
      <c r="O124" s="207"/>
      <c r="P124" s="192" t="s">
        <v>374</v>
      </c>
    </row>
    <row r="125" spans="1:16" ht="36" x14ac:dyDescent="0.2">
      <c r="A125" s="189">
        <v>2</v>
      </c>
      <c r="B125" s="192" t="s">
        <v>736</v>
      </c>
      <c r="C125" s="81">
        <f t="shared" si="16"/>
        <v>0.9</v>
      </c>
      <c r="D125" s="81">
        <v>0</v>
      </c>
      <c r="E125" s="81">
        <v>0</v>
      </c>
      <c r="F125" s="81">
        <v>0</v>
      </c>
      <c r="G125" s="81">
        <v>0.9</v>
      </c>
      <c r="H125" s="192" t="s">
        <v>683</v>
      </c>
      <c r="I125" s="81">
        <f t="shared" si="17"/>
        <v>0.86</v>
      </c>
      <c r="J125" s="81"/>
      <c r="K125" s="81"/>
      <c r="L125" s="81"/>
      <c r="M125" s="81">
        <v>0.86</v>
      </c>
      <c r="N125" s="81"/>
      <c r="O125" s="207"/>
      <c r="P125" s="192" t="s">
        <v>374</v>
      </c>
    </row>
    <row r="126" spans="1:16" ht="24" x14ac:dyDescent="0.2">
      <c r="A126" s="189">
        <v>3</v>
      </c>
      <c r="B126" s="192" t="s">
        <v>737</v>
      </c>
      <c r="C126" s="81">
        <f t="shared" si="16"/>
        <v>8.8000000000000007</v>
      </c>
      <c r="D126" s="81">
        <v>5</v>
      </c>
      <c r="E126" s="81">
        <v>0</v>
      </c>
      <c r="F126" s="81">
        <v>0</v>
      </c>
      <c r="G126" s="81">
        <v>3.8</v>
      </c>
      <c r="H126" s="192" t="s">
        <v>683</v>
      </c>
      <c r="I126" s="81">
        <f t="shared" si="17"/>
        <v>8.4</v>
      </c>
      <c r="J126" s="81"/>
      <c r="K126" s="81"/>
      <c r="L126" s="81">
        <v>8.4</v>
      </c>
      <c r="M126" s="81"/>
      <c r="N126" s="81"/>
      <c r="O126" s="192"/>
      <c r="P126" s="192" t="s">
        <v>374</v>
      </c>
    </row>
    <row r="127" spans="1:16" x14ac:dyDescent="0.2">
      <c r="A127" s="179" t="s">
        <v>338</v>
      </c>
      <c r="B127" s="194" t="s">
        <v>139</v>
      </c>
      <c r="C127" s="82">
        <f>C128</f>
        <v>0.5</v>
      </c>
      <c r="D127" s="82">
        <f t="shared" ref="D127:N127" si="25">D128</f>
        <v>0</v>
      </c>
      <c r="E127" s="82">
        <f t="shared" si="25"/>
        <v>0</v>
      </c>
      <c r="F127" s="82">
        <f t="shared" si="25"/>
        <v>0</v>
      </c>
      <c r="G127" s="82">
        <f t="shared" si="25"/>
        <v>0.5</v>
      </c>
      <c r="H127" s="82"/>
      <c r="I127" s="82">
        <f t="shared" si="25"/>
        <v>0.05</v>
      </c>
      <c r="J127" s="82">
        <f t="shared" si="25"/>
        <v>0</v>
      </c>
      <c r="K127" s="82">
        <f t="shared" si="25"/>
        <v>0</v>
      </c>
      <c r="L127" s="82">
        <f t="shared" si="25"/>
        <v>0</v>
      </c>
      <c r="M127" s="82">
        <f t="shared" si="25"/>
        <v>0.05</v>
      </c>
      <c r="N127" s="82">
        <f t="shared" si="25"/>
        <v>0</v>
      </c>
      <c r="O127" s="194"/>
      <c r="P127" s="194"/>
    </row>
    <row r="128" spans="1:16" x14ac:dyDescent="0.2">
      <c r="A128" s="189">
        <v>1</v>
      </c>
      <c r="B128" s="192" t="s">
        <v>1664</v>
      </c>
      <c r="C128" s="81">
        <f t="shared" si="16"/>
        <v>0.5</v>
      </c>
      <c r="D128" s="81"/>
      <c r="E128" s="81"/>
      <c r="F128" s="81"/>
      <c r="G128" s="81">
        <v>0.5</v>
      </c>
      <c r="H128" s="192" t="s">
        <v>627</v>
      </c>
      <c r="I128" s="81">
        <f t="shared" si="17"/>
        <v>0.05</v>
      </c>
      <c r="J128" s="81"/>
      <c r="K128" s="81"/>
      <c r="L128" s="81"/>
      <c r="M128" s="81">
        <v>0.05</v>
      </c>
      <c r="N128" s="81"/>
      <c r="O128" s="192"/>
      <c r="P128" s="192" t="s">
        <v>152</v>
      </c>
    </row>
    <row r="129" spans="1:16" x14ac:dyDescent="0.2">
      <c r="A129" s="179" t="s">
        <v>607</v>
      </c>
      <c r="B129" s="194" t="s">
        <v>142</v>
      </c>
      <c r="C129" s="82">
        <f>SUM(C130:C134)</f>
        <v>0.48</v>
      </c>
      <c r="D129" s="82">
        <f t="shared" ref="D129:N129" si="26">SUM(D130:D134)</f>
        <v>0.21000000000000002</v>
      </c>
      <c r="E129" s="82">
        <f t="shared" si="26"/>
        <v>0</v>
      </c>
      <c r="F129" s="82">
        <f t="shared" si="26"/>
        <v>0</v>
      </c>
      <c r="G129" s="82">
        <f t="shared" si="26"/>
        <v>0.27</v>
      </c>
      <c r="H129" s="82"/>
      <c r="I129" s="82">
        <f t="shared" si="26"/>
        <v>0.45999999999999996</v>
      </c>
      <c r="J129" s="82">
        <f t="shared" si="26"/>
        <v>0</v>
      </c>
      <c r="K129" s="82">
        <f t="shared" si="26"/>
        <v>0</v>
      </c>
      <c r="L129" s="82">
        <f t="shared" si="26"/>
        <v>0</v>
      </c>
      <c r="M129" s="82">
        <f t="shared" si="26"/>
        <v>0.45999999999999996</v>
      </c>
      <c r="N129" s="82">
        <f t="shared" si="26"/>
        <v>0</v>
      </c>
      <c r="O129" s="197"/>
      <c r="P129" s="198"/>
    </row>
    <row r="130" spans="1:16" ht="24" x14ac:dyDescent="0.2">
      <c r="A130" s="189">
        <v>1</v>
      </c>
      <c r="B130" s="192" t="s">
        <v>738</v>
      </c>
      <c r="C130" s="81">
        <f t="shared" si="16"/>
        <v>0.01</v>
      </c>
      <c r="D130" s="81">
        <v>0.01</v>
      </c>
      <c r="E130" s="81">
        <v>0</v>
      </c>
      <c r="F130" s="81">
        <v>0</v>
      </c>
      <c r="G130" s="81">
        <v>0</v>
      </c>
      <c r="H130" s="192" t="s">
        <v>631</v>
      </c>
      <c r="I130" s="81">
        <f t="shared" si="17"/>
        <v>0.01</v>
      </c>
      <c r="J130" s="81"/>
      <c r="K130" s="81"/>
      <c r="L130" s="81"/>
      <c r="M130" s="81">
        <v>0.01</v>
      </c>
      <c r="N130" s="81"/>
      <c r="O130" s="192"/>
      <c r="P130" s="192" t="s">
        <v>374</v>
      </c>
    </row>
    <row r="131" spans="1:16" x14ac:dyDescent="0.2">
      <c r="A131" s="189">
        <v>2</v>
      </c>
      <c r="B131" s="192" t="s">
        <v>739</v>
      </c>
      <c r="C131" s="81">
        <f t="shared" si="16"/>
        <v>0.1</v>
      </c>
      <c r="D131" s="81">
        <v>0</v>
      </c>
      <c r="E131" s="81">
        <v>0</v>
      </c>
      <c r="F131" s="81">
        <v>0</v>
      </c>
      <c r="G131" s="81">
        <v>0.1</v>
      </c>
      <c r="H131" s="192" t="s">
        <v>639</v>
      </c>
      <c r="I131" s="81">
        <f t="shared" si="17"/>
        <v>0.1</v>
      </c>
      <c r="J131" s="81"/>
      <c r="K131" s="81"/>
      <c r="L131" s="81"/>
      <c r="M131" s="81">
        <v>0.1</v>
      </c>
      <c r="N131" s="81"/>
      <c r="O131" s="192"/>
      <c r="P131" s="192" t="s">
        <v>374</v>
      </c>
    </row>
    <row r="132" spans="1:16" x14ac:dyDescent="0.2">
      <c r="A132" s="189">
        <v>3</v>
      </c>
      <c r="B132" s="192" t="s">
        <v>740</v>
      </c>
      <c r="C132" s="81">
        <f t="shared" si="16"/>
        <v>0.2</v>
      </c>
      <c r="D132" s="81">
        <v>0.2</v>
      </c>
      <c r="E132" s="81">
        <v>0</v>
      </c>
      <c r="F132" s="81">
        <v>0</v>
      </c>
      <c r="G132" s="81">
        <v>0</v>
      </c>
      <c r="H132" s="192" t="s">
        <v>642</v>
      </c>
      <c r="I132" s="81">
        <f t="shared" si="17"/>
        <v>0.19</v>
      </c>
      <c r="J132" s="81"/>
      <c r="K132" s="81"/>
      <c r="L132" s="81"/>
      <c r="M132" s="81">
        <v>0.19</v>
      </c>
      <c r="N132" s="81"/>
      <c r="O132" s="192"/>
      <c r="P132" s="192" t="s">
        <v>374</v>
      </c>
    </row>
    <row r="133" spans="1:16" x14ac:dyDescent="0.2">
      <c r="A133" s="189">
        <v>4</v>
      </c>
      <c r="B133" s="192" t="s">
        <v>741</v>
      </c>
      <c r="C133" s="81">
        <f t="shared" si="16"/>
        <v>0.12</v>
      </c>
      <c r="D133" s="81">
        <v>0</v>
      </c>
      <c r="E133" s="81">
        <v>0</v>
      </c>
      <c r="F133" s="81">
        <v>0</v>
      </c>
      <c r="G133" s="81">
        <v>0.12</v>
      </c>
      <c r="H133" s="192" t="s">
        <v>623</v>
      </c>
      <c r="I133" s="81">
        <f t="shared" si="17"/>
        <v>0.11</v>
      </c>
      <c r="J133" s="81"/>
      <c r="K133" s="81"/>
      <c r="L133" s="81"/>
      <c r="M133" s="81">
        <v>0.11</v>
      </c>
      <c r="N133" s="81"/>
      <c r="O133" s="192"/>
      <c r="P133" s="192" t="s">
        <v>152</v>
      </c>
    </row>
    <row r="134" spans="1:16" x14ac:dyDescent="0.2">
      <c r="A134" s="189">
        <v>5</v>
      </c>
      <c r="B134" s="192" t="s">
        <v>742</v>
      </c>
      <c r="C134" s="81">
        <f t="shared" si="16"/>
        <v>0.05</v>
      </c>
      <c r="D134" s="81">
        <v>0</v>
      </c>
      <c r="E134" s="81">
        <v>0</v>
      </c>
      <c r="F134" s="81">
        <v>0</v>
      </c>
      <c r="G134" s="81">
        <v>0.05</v>
      </c>
      <c r="H134" s="192" t="s">
        <v>623</v>
      </c>
      <c r="I134" s="81">
        <f>SUM(J134:N134)</f>
        <v>0.05</v>
      </c>
      <c r="J134" s="81"/>
      <c r="K134" s="81"/>
      <c r="L134" s="81"/>
      <c r="M134" s="81">
        <v>0.05</v>
      </c>
      <c r="N134" s="81"/>
      <c r="O134" s="192"/>
      <c r="P134" s="192" t="s">
        <v>152</v>
      </c>
    </row>
    <row r="135" spans="1:16" x14ac:dyDescent="0.2">
      <c r="A135" s="8">
        <v>49</v>
      </c>
      <c r="B135" s="194" t="s">
        <v>1824</v>
      </c>
      <c r="C135" s="196">
        <f>SUM(C75,C77,C81,C83,C93,C96,C99,C101,C123,C129,C127)</f>
        <v>87.990000000000009</v>
      </c>
      <c r="D135" s="196">
        <f t="shared" ref="D135:N135" si="27">SUM(D75,D77,D81,D83,D93,D96,D99,D101,D123,D129,D127)</f>
        <v>9.3300000000000018</v>
      </c>
      <c r="E135" s="196">
        <f t="shared" si="27"/>
        <v>43.8</v>
      </c>
      <c r="F135" s="196">
        <f t="shared" si="27"/>
        <v>0</v>
      </c>
      <c r="G135" s="196">
        <f t="shared" si="27"/>
        <v>34.860000000000007</v>
      </c>
      <c r="H135" s="196">
        <f t="shared" si="27"/>
        <v>0</v>
      </c>
      <c r="I135" s="196">
        <f t="shared" si="27"/>
        <v>40.75</v>
      </c>
      <c r="J135" s="196">
        <f t="shared" si="27"/>
        <v>7.02</v>
      </c>
      <c r="K135" s="196">
        <f t="shared" si="27"/>
        <v>9.7699999999999978</v>
      </c>
      <c r="L135" s="196">
        <f t="shared" si="27"/>
        <v>11.08</v>
      </c>
      <c r="M135" s="196">
        <f t="shared" si="27"/>
        <v>10.580000000000002</v>
      </c>
      <c r="N135" s="196">
        <f t="shared" si="27"/>
        <v>2.2999999999999998</v>
      </c>
      <c r="O135" s="194"/>
      <c r="P135" s="194"/>
    </row>
    <row r="136" spans="1:16" x14ac:dyDescent="0.2">
      <c r="A136" s="8">
        <f>A135+A73</f>
        <v>102</v>
      </c>
      <c r="B136" s="194" t="s">
        <v>1823</v>
      </c>
      <c r="C136" s="196">
        <f>C135+C73</f>
        <v>118.08000000000001</v>
      </c>
      <c r="D136" s="196">
        <f t="shared" ref="D136:N136" si="28">D135+D73</f>
        <v>21.580000000000002</v>
      </c>
      <c r="E136" s="196">
        <f t="shared" si="28"/>
        <v>46.5</v>
      </c>
      <c r="F136" s="196">
        <f t="shared" si="28"/>
        <v>0</v>
      </c>
      <c r="G136" s="196">
        <f t="shared" si="28"/>
        <v>50.000000000000007</v>
      </c>
      <c r="H136" s="196">
        <f t="shared" si="28"/>
        <v>0</v>
      </c>
      <c r="I136" s="196">
        <f t="shared" si="28"/>
        <v>61.66</v>
      </c>
      <c r="J136" s="196">
        <f t="shared" si="28"/>
        <v>8.5499999999999989</v>
      </c>
      <c r="K136" s="196">
        <f t="shared" si="28"/>
        <v>12.329999999999998</v>
      </c>
      <c r="L136" s="196">
        <f t="shared" si="28"/>
        <v>16.04</v>
      </c>
      <c r="M136" s="196">
        <f t="shared" si="28"/>
        <v>22.14</v>
      </c>
      <c r="N136" s="196">
        <f t="shared" si="28"/>
        <v>2.5999999999999996</v>
      </c>
      <c r="O136" s="194"/>
      <c r="P136" s="194"/>
    </row>
    <row r="138" spans="1:16" ht="15.75" x14ac:dyDescent="0.2">
      <c r="J138" s="613" t="str">
        <f>'Tong 3'!J23:P23</f>
        <v xml:space="preserve">ỦY BAN NHÂN DÂN TỈNH </v>
      </c>
      <c r="K138" s="613"/>
      <c r="L138" s="613"/>
      <c r="M138" s="613"/>
      <c r="N138" s="613"/>
      <c r="O138" s="613"/>
      <c r="P138" s="613"/>
    </row>
  </sheetData>
  <mergeCells count="17">
    <mergeCell ref="A8:P8"/>
    <mergeCell ref="O10:O11"/>
    <mergeCell ref="O36:O59"/>
    <mergeCell ref="A5:A6"/>
    <mergeCell ref="J138:P138"/>
    <mergeCell ref="A1:O1"/>
    <mergeCell ref="A3:P3"/>
    <mergeCell ref="B5:B6"/>
    <mergeCell ref="C5:C6"/>
    <mergeCell ref="D5:G5"/>
    <mergeCell ref="H5:H6"/>
    <mergeCell ref="I5:I6"/>
    <mergeCell ref="A2:O2"/>
    <mergeCell ref="A74:P74"/>
    <mergeCell ref="J5:N5"/>
    <mergeCell ref="O5:O6"/>
    <mergeCell ref="P5:P6"/>
  </mergeCells>
  <phoneticPr fontId="3" type="noConversion"/>
  <pageMargins left="0.28000000000000003" right="0.27" top="0.75" bottom="0.43" header="0.19" footer="0.19"/>
  <pageSetup paperSize="9" orientation="landscape" r:id="rId1"/>
  <headerFooter alignWithMargins="0">
    <oddFooter>&amp;R&amp;P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2"/>
  <sheetViews>
    <sheetView showZeros="0" topLeftCell="A151" zoomScale="115" zoomScaleNormal="115" workbookViewId="0">
      <selection activeCell="J162" sqref="J162:P162"/>
    </sheetView>
  </sheetViews>
  <sheetFormatPr defaultRowHeight="12" x14ac:dyDescent="0.2"/>
  <cols>
    <col min="1" max="1" width="5.42578125" style="5" customWidth="1"/>
    <col min="2" max="2" width="33.5703125" style="7" customWidth="1"/>
    <col min="3" max="3" width="6.140625" style="5" customWidth="1"/>
    <col min="4" max="7" width="5.42578125" style="5" customWidth="1"/>
    <col min="8" max="8" width="15" style="7" customWidth="1"/>
    <col min="9" max="9" width="8.140625" style="6" customWidth="1"/>
    <col min="10" max="14" width="5.42578125" style="6" customWidth="1"/>
    <col min="15" max="15" width="24.28515625" style="7" customWidth="1"/>
    <col min="16" max="16" width="5.140625" style="23" customWidth="1"/>
    <col min="17" max="16384" width="9.140625" style="5"/>
  </cols>
  <sheetData>
    <row r="1" spans="1:16" s="80" customFormat="1" ht="15.75" x14ac:dyDescent="0.2">
      <c r="A1" s="616" t="s">
        <v>79</v>
      </c>
      <c r="B1" s="616"/>
      <c r="C1" s="616"/>
      <c r="D1" s="616"/>
      <c r="E1" s="616"/>
      <c r="F1" s="616"/>
      <c r="G1" s="616"/>
      <c r="H1" s="616"/>
      <c r="I1" s="616"/>
      <c r="J1" s="616"/>
      <c r="K1" s="616"/>
      <c r="L1" s="616"/>
      <c r="M1" s="616"/>
      <c r="N1" s="616"/>
      <c r="O1" s="616"/>
      <c r="P1" s="4"/>
    </row>
    <row r="2" spans="1:16" s="80" customFormat="1" ht="15.75" x14ac:dyDescent="0.2">
      <c r="A2" s="616" t="s">
        <v>50</v>
      </c>
      <c r="B2" s="616"/>
      <c r="C2" s="616"/>
      <c r="D2" s="616"/>
      <c r="E2" s="616"/>
      <c r="F2" s="616"/>
      <c r="G2" s="616"/>
      <c r="H2" s="616"/>
      <c r="I2" s="616"/>
      <c r="J2" s="616"/>
      <c r="K2" s="616"/>
      <c r="L2" s="616"/>
      <c r="M2" s="616"/>
      <c r="N2" s="616"/>
      <c r="O2" s="616"/>
      <c r="P2" s="4"/>
    </row>
    <row r="3" spans="1:16" s="10" customFormat="1" ht="28.5" customHeight="1" x14ac:dyDescent="0.2">
      <c r="A3" s="618" t="str">
        <f>'Tong 3'!A4:P4</f>
        <v>( Kèm theo Tờ trình số 398/TTr-UBND ngày 05 tháng 12 năm 2017 của UBND tỉnh)</v>
      </c>
      <c r="B3" s="618"/>
      <c r="C3" s="618"/>
      <c r="D3" s="618"/>
      <c r="E3" s="618"/>
      <c r="F3" s="618"/>
      <c r="G3" s="618"/>
      <c r="H3" s="618"/>
      <c r="I3" s="618"/>
      <c r="J3" s="618"/>
      <c r="K3" s="618"/>
      <c r="L3" s="618"/>
      <c r="M3" s="618"/>
      <c r="N3" s="618"/>
      <c r="O3" s="618"/>
      <c r="P3" s="618"/>
    </row>
    <row r="5" spans="1:16" x14ac:dyDescent="0.2">
      <c r="A5" s="691" t="s">
        <v>0</v>
      </c>
      <c r="B5" s="647" t="s">
        <v>25</v>
      </c>
      <c r="C5" s="645" t="s">
        <v>9</v>
      </c>
      <c r="D5" s="645" t="s">
        <v>56</v>
      </c>
      <c r="E5" s="645"/>
      <c r="F5" s="645"/>
      <c r="G5" s="645"/>
      <c r="H5" s="647" t="s">
        <v>57</v>
      </c>
      <c r="I5" s="684" t="s">
        <v>1525</v>
      </c>
      <c r="J5" s="645" t="s">
        <v>58</v>
      </c>
      <c r="K5" s="645"/>
      <c r="L5" s="645"/>
      <c r="M5" s="645"/>
      <c r="N5" s="645"/>
      <c r="O5" s="645" t="s">
        <v>59</v>
      </c>
      <c r="P5" s="645" t="s">
        <v>40</v>
      </c>
    </row>
    <row r="6" spans="1:16" ht="59.25" customHeight="1" x14ac:dyDescent="0.2">
      <c r="A6" s="691"/>
      <c r="B6" s="647"/>
      <c r="C6" s="645"/>
      <c r="D6" s="8" t="s">
        <v>2</v>
      </c>
      <c r="E6" s="8" t="s">
        <v>1</v>
      </c>
      <c r="F6" s="8" t="s">
        <v>60</v>
      </c>
      <c r="G6" s="8" t="s">
        <v>3</v>
      </c>
      <c r="H6" s="647"/>
      <c r="I6" s="684"/>
      <c r="J6" s="82" t="s">
        <v>10</v>
      </c>
      <c r="K6" s="8" t="s">
        <v>5</v>
      </c>
      <c r="L6" s="82" t="s">
        <v>342</v>
      </c>
      <c r="M6" s="82" t="s">
        <v>61</v>
      </c>
      <c r="N6" s="8" t="s">
        <v>8</v>
      </c>
      <c r="O6" s="645"/>
      <c r="P6" s="645"/>
    </row>
    <row r="7" spans="1:16" s="574" customFormat="1" ht="33.75" x14ac:dyDescent="0.2">
      <c r="A7" s="33">
        <v>-1</v>
      </c>
      <c r="B7" s="33">
        <v>-2</v>
      </c>
      <c r="C7" s="33" t="s">
        <v>11</v>
      </c>
      <c r="D7" s="33">
        <v>-4</v>
      </c>
      <c r="E7" s="33">
        <v>-5</v>
      </c>
      <c r="F7" s="33">
        <v>-6</v>
      </c>
      <c r="G7" s="33">
        <v>-7</v>
      </c>
      <c r="H7" s="33">
        <v>-8</v>
      </c>
      <c r="I7" s="575" t="s">
        <v>12</v>
      </c>
      <c r="J7" s="33">
        <v>-10</v>
      </c>
      <c r="K7" s="33">
        <v>-11</v>
      </c>
      <c r="L7" s="33">
        <v>-12</v>
      </c>
      <c r="M7" s="33">
        <v>-13</v>
      </c>
      <c r="N7" s="33">
        <v>-14</v>
      </c>
      <c r="O7" s="573">
        <v>-15</v>
      </c>
      <c r="P7" s="33">
        <v>-16</v>
      </c>
    </row>
    <row r="8" spans="1:16" x14ac:dyDescent="0.2">
      <c r="A8" s="681" t="s">
        <v>69</v>
      </c>
      <c r="B8" s="682"/>
      <c r="C8" s="682"/>
      <c r="D8" s="682"/>
      <c r="E8" s="682"/>
      <c r="F8" s="682"/>
      <c r="G8" s="682"/>
      <c r="H8" s="682"/>
      <c r="I8" s="682"/>
      <c r="J8" s="682"/>
      <c r="K8" s="682"/>
      <c r="L8" s="682"/>
      <c r="M8" s="682"/>
      <c r="N8" s="682"/>
      <c r="O8" s="682"/>
      <c r="P8" s="683"/>
    </row>
    <row r="9" spans="1:16" ht="24" x14ac:dyDescent="0.2">
      <c r="A9" s="179" t="s">
        <v>34</v>
      </c>
      <c r="B9" s="201" t="s">
        <v>1526</v>
      </c>
      <c r="C9" s="196">
        <f>C10</f>
        <v>0.35</v>
      </c>
      <c r="D9" s="196">
        <f t="shared" ref="D9:N9" si="0">D10</f>
        <v>0</v>
      </c>
      <c r="E9" s="196">
        <f t="shared" si="0"/>
        <v>0</v>
      </c>
      <c r="F9" s="196">
        <f t="shared" si="0"/>
        <v>0</v>
      </c>
      <c r="G9" s="196">
        <f t="shared" si="0"/>
        <v>0.35</v>
      </c>
      <c r="H9" s="202"/>
      <c r="I9" s="196">
        <f t="shared" si="0"/>
        <v>0.16099999999999998</v>
      </c>
      <c r="J9" s="196">
        <f t="shared" si="0"/>
        <v>0</v>
      </c>
      <c r="K9" s="196">
        <f t="shared" si="0"/>
        <v>0.16099999999999998</v>
      </c>
      <c r="L9" s="196">
        <f t="shared" si="0"/>
        <v>0</v>
      </c>
      <c r="M9" s="196">
        <f t="shared" si="0"/>
        <v>0</v>
      </c>
      <c r="N9" s="196">
        <f t="shared" si="0"/>
        <v>0</v>
      </c>
      <c r="O9" s="191"/>
      <c r="P9" s="179"/>
    </row>
    <row r="10" spans="1:16" ht="24" x14ac:dyDescent="0.2">
      <c r="A10" s="189">
        <v>1</v>
      </c>
      <c r="B10" s="203" t="s">
        <v>744</v>
      </c>
      <c r="C10" s="576">
        <f>D10+E10+F10+G10</f>
        <v>0.35</v>
      </c>
      <c r="D10" s="576"/>
      <c r="E10" s="576"/>
      <c r="F10" s="576"/>
      <c r="G10" s="576">
        <v>0.35</v>
      </c>
      <c r="H10" s="204" t="s">
        <v>745</v>
      </c>
      <c r="I10" s="581">
        <f>SUM(J10:N10)</f>
        <v>0.16099999999999998</v>
      </c>
      <c r="J10" s="581"/>
      <c r="K10" s="249">
        <f>(C10*46000*10000)/1000000000</f>
        <v>0.16099999999999998</v>
      </c>
      <c r="L10" s="82"/>
      <c r="M10" s="82"/>
      <c r="N10" s="179"/>
      <c r="O10" s="205" t="s">
        <v>746</v>
      </c>
      <c r="P10" s="179"/>
    </row>
    <row r="11" spans="1:16" x14ac:dyDescent="0.2">
      <c r="A11" s="179" t="s">
        <v>36</v>
      </c>
      <c r="B11" s="202" t="s">
        <v>35</v>
      </c>
      <c r="C11" s="196">
        <f>SUM(C12:C45)</f>
        <v>16.834000000000003</v>
      </c>
      <c r="D11" s="196">
        <f t="shared" ref="D11:M11" si="1">SUM(D12:D45)</f>
        <v>10.999999999999998</v>
      </c>
      <c r="E11" s="196">
        <f t="shared" si="1"/>
        <v>0</v>
      </c>
      <c r="F11" s="196">
        <f t="shared" si="1"/>
        <v>0</v>
      </c>
      <c r="G11" s="196">
        <f t="shared" si="1"/>
        <v>5.8339999999999996</v>
      </c>
      <c r="H11" s="202"/>
      <c r="I11" s="196">
        <f t="shared" si="1"/>
        <v>7.743640000000001</v>
      </c>
      <c r="J11" s="196">
        <f t="shared" si="1"/>
        <v>0</v>
      </c>
      <c r="K11" s="196">
        <f t="shared" si="1"/>
        <v>2.6680000000000001</v>
      </c>
      <c r="L11" s="196">
        <f t="shared" si="1"/>
        <v>0</v>
      </c>
      <c r="M11" s="196">
        <f t="shared" si="1"/>
        <v>5.0756400000000017</v>
      </c>
      <c r="N11" s="196"/>
      <c r="O11" s="191"/>
      <c r="P11" s="179"/>
    </row>
    <row r="12" spans="1:16" x14ac:dyDescent="0.2">
      <c r="A12" s="189">
        <v>2</v>
      </c>
      <c r="B12" s="203" t="s">
        <v>752</v>
      </c>
      <c r="C12" s="233">
        <f>D12+E12+F12+G12</f>
        <v>0.5</v>
      </c>
      <c r="D12" s="233">
        <v>0.5</v>
      </c>
      <c r="E12" s="233"/>
      <c r="F12" s="233"/>
      <c r="G12" s="233"/>
      <c r="H12" s="203" t="s">
        <v>753</v>
      </c>
      <c r="I12" s="233">
        <f>M12</f>
        <v>0.23</v>
      </c>
      <c r="J12" s="233"/>
      <c r="K12" s="233"/>
      <c r="L12" s="233"/>
      <c r="M12" s="233">
        <f>(C12*10000*46000)/1000000000</f>
        <v>0.23</v>
      </c>
      <c r="N12" s="189"/>
      <c r="O12" s="685" t="s">
        <v>748</v>
      </c>
      <c r="P12" s="189"/>
    </row>
    <row r="13" spans="1:16" x14ac:dyDescent="0.2">
      <c r="A13" s="189">
        <v>3</v>
      </c>
      <c r="B13" s="203" t="s">
        <v>754</v>
      </c>
      <c r="C13" s="233">
        <f>SUM(D13:G13)</f>
        <v>0.04</v>
      </c>
      <c r="D13" s="233" t="s">
        <v>755</v>
      </c>
      <c r="E13" s="233"/>
      <c r="F13" s="233"/>
      <c r="G13" s="233">
        <v>0.04</v>
      </c>
      <c r="H13" s="203" t="s">
        <v>756</v>
      </c>
      <c r="I13" s="233">
        <f t="shared" ref="I13:I45" si="2">M13</f>
        <v>1.84E-2</v>
      </c>
      <c r="J13" s="233"/>
      <c r="K13" s="233"/>
      <c r="L13" s="233"/>
      <c r="M13" s="233">
        <f t="shared" ref="M13:M45" si="3">(C13*10000*46000)/1000000000</f>
        <v>1.84E-2</v>
      </c>
      <c r="N13" s="189"/>
      <c r="O13" s="686"/>
      <c r="P13" s="189"/>
    </row>
    <row r="14" spans="1:16" x14ac:dyDescent="0.2">
      <c r="A14" s="189">
        <v>4</v>
      </c>
      <c r="B14" s="203" t="s">
        <v>757</v>
      </c>
      <c r="C14" s="233">
        <f t="shared" ref="C14:C54" si="4">SUM(D14:G14)</f>
        <v>3.2000000000000001E-2</v>
      </c>
      <c r="D14" s="233"/>
      <c r="E14" s="233"/>
      <c r="F14" s="233"/>
      <c r="G14" s="233">
        <v>3.2000000000000001E-2</v>
      </c>
      <c r="H14" s="203" t="s">
        <v>756</v>
      </c>
      <c r="I14" s="233">
        <f t="shared" si="2"/>
        <v>1.472E-2</v>
      </c>
      <c r="J14" s="233"/>
      <c r="K14" s="233"/>
      <c r="L14" s="233"/>
      <c r="M14" s="233">
        <f t="shared" si="3"/>
        <v>1.472E-2</v>
      </c>
      <c r="N14" s="189"/>
      <c r="O14" s="686"/>
      <c r="P14" s="189"/>
    </row>
    <row r="15" spans="1:16" x14ac:dyDescent="0.2">
      <c r="A15" s="189">
        <v>5</v>
      </c>
      <c r="B15" s="203" t="s">
        <v>758</v>
      </c>
      <c r="C15" s="233">
        <f t="shared" si="4"/>
        <v>3.2000000000000001E-2</v>
      </c>
      <c r="D15" s="233"/>
      <c r="E15" s="233"/>
      <c r="F15" s="233"/>
      <c r="G15" s="233">
        <v>3.2000000000000001E-2</v>
      </c>
      <c r="H15" s="203" t="s">
        <v>756</v>
      </c>
      <c r="I15" s="233">
        <f t="shared" si="2"/>
        <v>1.472E-2</v>
      </c>
      <c r="J15" s="233"/>
      <c r="K15" s="233"/>
      <c r="L15" s="233"/>
      <c r="M15" s="233">
        <f t="shared" si="3"/>
        <v>1.472E-2</v>
      </c>
      <c r="N15" s="189"/>
      <c r="O15" s="686"/>
      <c r="P15" s="189"/>
    </row>
    <row r="16" spans="1:16" x14ac:dyDescent="0.2">
      <c r="A16" s="189">
        <v>6</v>
      </c>
      <c r="B16" s="203" t="s">
        <v>759</v>
      </c>
      <c r="C16" s="233">
        <f t="shared" si="4"/>
        <v>0.06</v>
      </c>
      <c r="D16" s="233"/>
      <c r="E16" s="233"/>
      <c r="F16" s="233"/>
      <c r="G16" s="233">
        <v>0.06</v>
      </c>
      <c r="H16" s="203" t="s">
        <v>760</v>
      </c>
      <c r="I16" s="233">
        <f t="shared" si="2"/>
        <v>2.76E-2</v>
      </c>
      <c r="J16" s="233"/>
      <c r="K16" s="233"/>
      <c r="L16" s="233"/>
      <c r="M16" s="233">
        <f t="shared" si="3"/>
        <v>2.76E-2</v>
      </c>
      <c r="N16" s="189"/>
      <c r="O16" s="686"/>
      <c r="P16" s="189"/>
    </row>
    <row r="17" spans="1:16" x14ac:dyDescent="0.2">
      <c r="A17" s="189">
        <v>7</v>
      </c>
      <c r="B17" s="203" t="s">
        <v>761</v>
      </c>
      <c r="C17" s="233">
        <f t="shared" si="4"/>
        <v>0.67</v>
      </c>
      <c r="D17" s="233"/>
      <c r="E17" s="233"/>
      <c r="F17" s="233"/>
      <c r="G17" s="233">
        <v>0.67</v>
      </c>
      <c r="H17" s="203" t="s">
        <v>762</v>
      </c>
      <c r="I17" s="233">
        <f t="shared" si="2"/>
        <v>0.30819999999999997</v>
      </c>
      <c r="J17" s="233"/>
      <c r="K17" s="233"/>
      <c r="L17" s="233"/>
      <c r="M17" s="233">
        <f t="shared" si="3"/>
        <v>0.30819999999999997</v>
      </c>
      <c r="N17" s="189"/>
      <c r="O17" s="686"/>
      <c r="P17" s="189"/>
    </row>
    <row r="18" spans="1:16" x14ac:dyDescent="0.2">
      <c r="A18" s="189">
        <v>8</v>
      </c>
      <c r="B18" s="203" t="s">
        <v>763</v>
      </c>
      <c r="C18" s="233">
        <f t="shared" si="4"/>
        <v>0.5</v>
      </c>
      <c r="D18" s="233"/>
      <c r="E18" s="233"/>
      <c r="F18" s="233"/>
      <c r="G18" s="233">
        <v>0.5</v>
      </c>
      <c r="H18" s="203" t="s">
        <v>764</v>
      </c>
      <c r="I18" s="233">
        <f t="shared" si="2"/>
        <v>0.23</v>
      </c>
      <c r="J18" s="233"/>
      <c r="K18" s="233"/>
      <c r="L18" s="233"/>
      <c r="M18" s="233">
        <f t="shared" si="3"/>
        <v>0.23</v>
      </c>
      <c r="N18" s="189"/>
      <c r="O18" s="686"/>
      <c r="P18" s="189"/>
    </row>
    <row r="19" spans="1:16" x14ac:dyDescent="0.2">
      <c r="A19" s="189">
        <v>9</v>
      </c>
      <c r="B19" s="203" t="s">
        <v>765</v>
      </c>
      <c r="C19" s="233">
        <f t="shared" si="4"/>
        <v>0.5</v>
      </c>
      <c r="D19" s="233"/>
      <c r="E19" s="233"/>
      <c r="F19" s="233"/>
      <c r="G19" s="233">
        <v>0.5</v>
      </c>
      <c r="H19" s="203" t="s">
        <v>764</v>
      </c>
      <c r="I19" s="233">
        <f t="shared" si="2"/>
        <v>0.23</v>
      </c>
      <c r="J19" s="233"/>
      <c r="K19" s="233"/>
      <c r="L19" s="233"/>
      <c r="M19" s="233">
        <f t="shared" si="3"/>
        <v>0.23</v>
      </c>
      <c r="N19" s="189"/>
      <c r="O19" s="686"/>
      <c r="P19" s="189"/>
    </row>
    <row r="20" spans="1:16" x14ac:dyDescent="0.2">
      <c r="A20" s="189">
        <v>10</v>
      </c>
      <c r="B20" s="203" t="s">
        <v>766</v>
      </c>
      <c r="C20" s="233">
        <f t="shared" si="4"/>
        <v>0.02</v>
      </c>
      <c r="D20" s="233"/>
      <c r="E20" s="233"/>
      <c r="F20" s="233"/>
      <c r="G20" s="233">
        <v>0.02</v>
      </c>
      <c r="H20" s="203" t="s">
        <v>764</v>
      </c>
      <c r="I20" s="233">
        <f t="shared" si="2"/>
        <v>9.1999999999999998E-3</v>
      </c>
      <c r="J20" s="233"/>
      <c r="K20" s="233"/>
      <c r="L20" s="233"/>
      <c r="M20" s="233">
        <f t="shared" si="3"/>
        <v>9.1999999999999998E-3</v>
      </c>
      <c r="N20" s="189"/>
      <c r="O20" s="686"/>
      <c r="P20" s="189"/>
    </row>
    <row r="21" spans="1:16" x14ac:dyDescent="0.2">
      <c r="A21" s="189">
        <v>11</v>
      </c>
      <c r="B21" s="203" t="s">
        <v>767</v>
      </c>
      <c r="C21" s="233">
        <f t="shared" si="4"/>
        <v>0.1</v>
      </c>
      <c r="D21" s="233"/>
      <c r="E21" s="233"/>
      <c r="F21" s="233"/>
      <c r="G21" s="233">
        <v>0.1</v>
      </c>
      <c r="H21" s="203" t="s">
        <v>768</v>
      </c>
      <c r="I21" s="233">
        <f t="shared" si="2"/>
        <v>4.5999999999999999E-2</v>
      </c>
      <c r="J21" s="233"/>
      <c r="K21" s="233"/>
      <c r="L21" s="233"/>
      <c r="M21" s="233">
        <f t="shared" si="3"/>
        <v>4.5999999999999999E-2</v>
      </c>
      <c r="N21" s="189"/>
      <c r="O21" s="686"/>
      <c r="P21" s="189"/>
    </row>
    <row r="22" spans="1:16" x14ac:dyDescent="0.2">
      <c r="A22" s="189">
        <v>12</v>
      </c>
      <c r="B22" s="203" t="s">
        <v>769</v>
      </c>
      <c r="C22" s="233">
        <f t="shared" si="4"/>
        <v>0.06</v>
      </c>
      <c r="D22" s="233"/>
      <c r="E22" s="233"/>
      <c r="F22" s="233"/>
      <c r="G22" s="233">
        <v>0.06</v>
      </c>
      <c r="H22" s="203" t="s">
        <v>768</v>
      </c>
      <c r="I22" s="233">
        <f t="shared" si="2"/>
        <v>2.76E-2</v>
      </c>
      <c r="J22" s="233"/>
      <c r="K22" s="233"/>
      <c r="L22" s="233"/>
      <c r="M22" s="233">
        <f t="shared" si="3"/>
        <v>2.76E-2</v>
      </c>
      <c r="N22" s="189"/>
      <c r="O22" s="686"/>
      <c r="P22" s="189"/>
    </row>
    <row r="23" spans="1:16" x14ac:dyDescent="0.2">
      <c r="A23" s="189">
        <v>13</v>
      </c>
      <c r="B23" s="203" t="s">
        <v>770</v>
      </c>
      <c r="C23" s="233">
        <f t="shared" si="4"/>
        <v>0.2</v>
      </c>
      <c r="D23" s="233">
        <v>0.2</v>
      </c>
      <c r="E23" s="233"/>
      <c r="F23" s="233"/>
      <c r="G23" s="233"/>
      <c r="H23" s="203" t="s">
        <v>747</v>
      </c>
      <c r="I23" s="233">
        <f t="shared" si="2"/>
        <v>9.1999999999999998E-2</v>
      </c>
      <c r="J23" s="233"/>
      <c r="K23" s="233"/>
      <c r="L23" s="233"/>
      <c r="M23" s="233">
        <f t="shared" si="3"/>
        <v>9.1999999999999998E-2</v>
      </c>
      <c r="N23" s="189"/>
      <c r="O23" s="686"/>
      <c r="P23" s="189"/>
    </row>
    <row r="24" spans="1:16" x14ac:dyDescent="0.2">
      <c r="A24" s="189">
        <v>14</v>
      </c>
      <c r="B24" s="203" t="s">
        <v>771</v>
      </c>
      <c r="C24" s="233">
        <f t="shared" si="4"/>
        <v>0.5</v>
      </c>
      <c r="D24" s="233">
        <v>0.5</v>
      </c>
      <c r="E24" s="233"/>
      <c r="F24" s="233"/>
      <c r="G24" s="233"/>
      <c r="H24" s="203" t="s">
        <v>747</v>
      </c>
      <c r="I24" s="233">
        <f t="shared" si="2"/>
        <v>0.23</v>
      </c>
      <c r="J24" s="233"/>
      <c r="K24" s="233"/>
      <c r="L24" s="233"/>
      <c r="M24" s="233">
        <f t="shared" si="3"/>
        <v>0.23</v>
      </c>
      <c r="N24" s="189"/>
      <c r="O24" s="686"/>
      <c r="P24" s="189"/>
    </row>
    <row r="25" spans="1:16" x14ac:dyDescent="0.2">
      <c r="A25" s="189">
        <v>15</v>
      </c>
      <c r="B25" s="203" t="s">
        <v>772</v>
      </c>
      <c r="C25" s="233">
        <f t="shared" si="4"/>
        <v>0.1</v>
      </c>
      <c r="D25" s="233"/>
      <c r="E25" s="233"/>
      <c r="F25" s="233"/>
      <c r="G25" s="233">
        <v>0.1</v>
      </c>
      <c r="H25" s="203" t="s">
        <v>747</v>
      </c>
      <c r="I25" s="233">
        <f t="shared" si="2"/>
        <v>4.5999999999999999E-2</v>
      </c>
      <c r="J25" s="233"/>
      <c r="K25" s="233"/>
      <c r="L25" s="233"/>
      <c r="M25" s="233">
        <f t="shared" si="3"/>
        <v>4.5999999999999999E-2</v>
      </c>
      <c r="N25" s="189"/>
      <c r="O25" s="686"/>
      <c r="P25" s="189"/>
    </row>
    <row r="26" spans="1:16" x14ac:dyDescent="0.2">
      <c r="A26" s="189">
        <v>16</v>
      </c>
      <c r="B26" s="203" t="s">
        <v>773</v>
      </c>
      <c r="C26" s="233">
        <f t="shared" si="4"/>
        <v>0.05</v>
      </c>
      <c r="D26" s="233"/>
      <c r="E26" s="233"/>
      <c r="F26" s="233"/>
      <c r="G26" s="233">
        <v>0.05</v>
      </c>
      <c r="H26" s="203" t="s">
        <v>747</v>
      </c>
      <c r="I26" s="233">
        <f t="shared" si="2"/>
        <v>2.3E-2</v>
      </c>
      <c r="J26" s="233"/>
      <c r="K26" s="233"/>
      <c r="L26" s="233"/>
      <c r="M26" s="233">
        <f t="shared" si="3"/>
        <v>2.3E-2</v>
      </c>
      <c r="N26" s="189"/>
      <c r="O26" s="686"/>
      <c r="P26" s="189"/>
    </row>
    <row r="27" spans="1:16" x14ac:dyDescent="0.2">
      <c r="A27" s="189">
        <v>17</v>
      </c>
      <c r="B27" s="203" t="s">
        <v>774</v>
      </c>
      <c r="C27" s="233">
        <f t="shared" si="4"/>
        <v>0.2</v>
      </c>
      <c r="D27" s="233"/>
      <c r="E27" s="233"/>
      <c r="F27" s="233"/>
      <c r="G27" s="233">
        <v>0.2</v>
      </c>
      <c r="H27" s="203" t="s">
        <v>747</v>
      </c>
      <c r="I27" s="233">
        <f t="shared" si="2"/>
        <v>9.1999999999999998E-2</v>
      </c>
      <c r="J27" s="233"/>
      <c r="K27" s="233"/>
      <c r="L27" s="233"/>
      <c r="M27" s="233">
        <f t="shared" si="3"/>
        <v>9.1999999999999998E-2</v>
      </c>
      <c r="N27" s="189"/>
      <c r="O27" s="686"/>
      <c r="P27" s="189"/>
    </row>
    <row r="28" spans="1:16" x14ac:dyDescent="0.2">
      <c r="A28" s="189">
        <v>18</v>
      </c>
      <c r="B28" s="203" t="s">
        <v>775</v>
      </c>
      <c r="C28" s="233">
        <f t="shared" si="4"/>
        <v>0.6</v>
      </c>
      <c r="D28" s="233">
        <v>0.6</v>
      </c>
      <c r="E28" s="233"/>
      <c r="F28" s="233"/>
      <c r="G28" s="233"/>
      <c r="H28" s="203" t="s">
        <v>749</v>
      </c>
      <c r="I28" s="233">
        <f t="shared" si="2"/>
        <v>0.27600000000000002</v>
      </c>
      <c r="J28" s="233"/>
      <c r="K28" s="233"/>
      <c r="L28" s="233"/>
      <c r="M28" s="233">
        <f t="shared" si="3"/>
        <v>0.27600000000000002</v>
      </c>
      <c r="N28" s="189"/>
      <c r="O28" s="686"/>
      <c r="P28" s="189"/>
    </row>
    <row r="29" spans="1:16" x14ac:dyDescent="0.2">
      <c r="A29" s="189">
        <v>19</v>
      </c>
      <c r="B29" s="203" t="s">
        <v>776</v>
      </c>
      <c r="C29" s="233">
        <f t="shared" si="4"/>
        <v>0.5</v>
      </c>
      <c r="D29" s="233">
        <v>0.5</v>
      </c>
      <c r="E29" s="233"/>
      <c r="F29" s="233"/>
      <c r="G29" s="233"/>
      <c r="H29" s="203" t="s">
        <v>749</v>
      </c>
      <c r="I29" s="233">
        <f t="shared" si="2"/>
        <v>0.23</v>
      </c>
      <c r="J29" s="233"/>
      <c r="K29" s="233"/>
      <c r="L29" s="233"/>
      <c r="M29" s="233">
        <f t="shared" si="3"/>
        <v>0.23</v>
      </c>
      <c r="N29" s="189"/>
      <c r="O29" s="686"/>
      <c r="P29" s="189"/>
    </row>
    <row r="30" spans="1:16" x14ac:dyDescent="0.2">
      <c r="A30" s="189">
        <v>20</v>
      </c>
      <c r="B30" s="203" t="s">
        <v>777</v>
      </c>
      <c r="C30" s="233">
        <f t="shared" si="4"/>
        <v>1</v>
      </c>
      <c r="D30" s="233">
        <v>1</v>
      </c>
      <c r="E30" s="233"/>
      <c r="F30" s="233"/>
      <c r="G30" s="233"/>
      <c r="H30" s="203" t="s">
        <v>749</v>
      </c>
      <c r="I30" s="233">
        <f t="shared" si="2"/>
        <v>0.46</v>
      </c>
      <c r="J30" s="233"/>
      <c r="K30" s="233"/>
      <c r="L30" s="233"/>
      <c r="M30" s="233">
        <f t="shared" si="3"/>
        <v>0.46</v>
      </c>
      <c r="N30" s="189"/>
      <c r="O30" s="686"/>
      <c r="P30" s="189"/>
    </row>
    <row r="31" spans="1:16" x14ac:dyDescent="0.2">
      <c r="A31" s="189">
        <v>21</v>
      </c>
      <c r="B31" s="203" t="s">
        <v>778</v>
      </c>
      <c r="C31" s="233">
        <f t="shared" si="4"/>
        <v>0.5</v>
      </c>
      <c r="D31" s="233"/>
      <c r="E31" s="233"/>
      <c r="F31" s="233"/>
      <c r="G31" s="233">
        <v>0.5</v>
      </c>
      <c r="H31" s="203" t="s">
        <v>779</v>
      </c>
      <c r="I31" s="233">
        <f t="shared" si="2"/>
        <v>0.23</v>
      </c>
      <c r="J31" s="233"/>
      <c r="K31" s="233"/>
      <c r="L31" s="233"/>
      <c r="M31" s="233">
        <f t="shared" si="3"/>
        <v>0.23</v>
      </c>
      <c r="N31" s="189"/>
      <c r="O31" s="686"/>
      <c r="P31" s="189"/>
    </row>
    <row r="32" spans="1:16" x14ac:dyDescent="0.2">
      <c r="A32" s="189">
        <v>22</v>
      </c>
      <c r="B32" s="203" t="s">
        <v>780</v>
      </c>
      <c r="C32" s="233">
        <f t="shared" si="4"/>
        <v>0.3</v>
      </c>
      <c r="D32" s="233">
        <v>0.3</v>
      </c>
      <c r="E32" s="233"/>
      <c r="F32" s="233"/>
      <c r="G32" s="233"/>
      <c r="H32" s="203" t="s">
        <v>781</v>
      </c>
      <c r="I32" s="233">
        <f t="shared" si="2"/>
        <v>0.13800000000000001</v>
      </c>
      <c r="J32" s="233"/>
      <c r="K32" s="233"/>
      <c r="L32" s="233"/>
      <c r="M32" s="233">
        <f t="shared" si="3"/>
        <v>0.13800000000000001</v>
      </c>
      <c r="N32" s="189"/>
      <c r="O32" s="686"/>
      <c r="P32" s="189"/>
    </row>
    <row r="33" spans="1:16" x14ac:dyDescent="0.2">
      <c r="A33" s="189">
        <v>23</v>
      </c>
      <c r="B33" s="203" t="s">
        <v>782</v>
      </c>
      <c r="C33" s="233">
        <f t="shared" si="4"/>
        <v>0.4</v>
      </c>
      <c r="D33" s="233">
        <v>0.4</v>
      </c>
      <c r="E33" s="233"/>
      <c r="F33" s="233"/>
      <c r="G33" s="233"/>
      <c r="H33" s="203" t="s">
        <v>783</v>
      </c>
      <c r="I33" s="233">
        <f t="shared" si="2"/>
        <v>0.184</v>
      </c>
      <c r="J33" s="233"/>
      <c r="K33" s="233"/>
      <c r="L33" s="233"/>
      <c r="M33" s="233">
        <f t="shared" si="3"/>
        <v>0.184</v>
      </c>
      <c r="N33" s="189"/>
      <c r="O33" s="686"/>
      <c r="P33" s="189"/>
    </row>
    <row r="34" spans="1:16" x14ac:dyDescent="0.2">
      <c r="A34" s="189">
        <v>24</v>
      </c>
      <c r="B34" s="203" t="s">
        <v>784</v>
      </c>
      <c r="C34" s="233">
        <f t="shared" si="4"/>
        <v>0.2</v>
      </c>
      <c r="D34" s="233"/>
      <c r="E34" s="233"/>
      <c r="F34" s="233"/>
      <c r="G34" s="233">
        <v>0.2</v>
      </c>
      <c r="H34" s="203" t="s">
        <v>783</v>
      </c>
      <c r="I34" s="233">
        <f t="shared" si="2"/>
        <v>9.1999999999999998E-2</v>
      </c>
      <c r="J34" s="233"/>
      <c r="K34" s="233"/>
      <c r="L34" s="233"/>
      <c r="M34" s="233">
        <f t="shared" si="3"/>
        <v>9.1999999999999998E-2</v>
      </c>
      <c r="N34" s="189"/>
      <c r="O34" s="686"/>
      <c r="P34" s="189"/>
    </row>
    <row r="35" spans="1:16" x14ac:dyDescent="0.2">
      <c r="A35" s="189">
        <v>25</v>
      </c>
      <c r="B35" s="203" t="s">
        <v>785</v>
      </c>
      <c r="C35" s="233">
        <f t="shared" si="4"/>
        <v>0.4</v>
      </c>
      <c r="D35" s="233"/>
      <c r="E35" s="233"/>
      <c r="F35" s="233"/>
      <c r="G35" s="233">
        <v>0.4</v>
      </c>
      <c r="H35" s="203" t="s">
        <v>786</v>
      </c>
      <c r="I35" s="233">
        <f t="shared" si="2"/>
        <v>0.184</v>
      </c>
      <c r="J35" s="233"/>
      <c r="K35" s="233"/>
      <c r="L35" s="233"/>
      <c r="M35" s="233">
        <f t="shared" si="3"/>
        <v>0.184</v>
      </c>
      <c r="N35" s="189"/>
      <c r="O35" s="686"/>
      <c r="P35" s="189"/>
    </row>
    <row r="36" spans="1:16" x14ac:dyDescent="0.2">
      <c r="A36" s="189">
        <v>26</v>
      </c>
      <c r="B36" s="203" t="s">
        <v>787</v>
      </c>
      <c r="C36" s="233">
        <f t="shared" si="4"/>
        <v>0.7</v>
      </c>
      <c r="D36" s="233"/>
      <c r="E36" s="233"/>
      <c r="F36" s="233"/>
      <c r="G36" s="233">
        <v>0.7</v>
      </c>
      <c r="H36" s="203" t="s">
        <v>786</v>
      </c>
      <c r="I36" s="233">
        <f t="shared" si="2"/>
        <v>0.32200000000000001</v>
      </c>
      <c r="J36" s="233"/>
      <c r="K36" s="233"/>
      <c r="L36" s="233"/>
      <c r="M36" s="233">
        <f t="shared" si="3"/>
        <v>0.32200000000000001</v>
      </c>
      <c r="N36" s="189"/>
      <c r="O36" s="686"/>
      <c r="P36" s="189"/>
    </row>
    <row r="37" spans="1:16" x14ac:dyDescent="0.2">
      <c r="A37" s="189">
        <v>27</v>
      </c>
      <c r="B37" s="203" t="s">
        <v>788</v>
      </c>
      <c r="C37" s="233">
        <f t="shared" si="4"/>
        <v>0.42</v>
      </c>
      <c r="D37" s="233"/>
      <c r="E37" s="233"/>
      <c r="F37" s="233"/>
      <c r="G37" s="233">
        <v>0.42</v>
      </c>
      <c r="H37" s="203" t="s">
        <v>786</v>
      </c>
      <c r="I37" s="233">
        <f t="shared" si="2"/>
        <v>0.19320000000000001</v>
      </c>
      <c r="J37" s="233"/>
      <c r="K37" s="233"/>
      <c r="L37" s="233"/>
      <c r="M37" s="233">
        <f t="shared" si="3"/>
        <v>0.19320000000000001</v>
      </c>
      <c r="N37" s="189"/>
      <c r="O37" s="686"/>
      <c r="P37" s="189"/>
    </row>
    <row r="38" spans="1:16" x14ac:dyDescent="0.2">
      <c r="A38" s="189">
        <v>28</v>
      </c>
      <c r="B38" s="203" t="s">
        <v>789</v>
      </c>
      <c r="C38" s="233">
        <f t="shared" si="4"/>
        <v>0.25</v>
      </c>
      <c r="D38" s="233"/>
      <c r="E38" s="233"/>
      <c r="F38" s="233"/>
      <c r="G38" s="233">
        <v>0.25</v>
      </c>
      <c r="H38" s="203" t="s">
        <v>786</v>
      </c>
      <c r="I38" s="233">
        <f t="shared" si="2"/>
        <v>0.115</v>
      </c>
      <c r="J38" s="233"/>
      <c r="K38" s="233"/>
      <c r="L38" s="233"/>
      <c r="M38" s="233">
        <f t="shared" si="3"/>
        <v>0.115</v>
      </c>
      <c r="N38" s="189"/>
      <c r="O38" s="686"/>
      <c r="P38" s="189"/>
    </row>
    <row r="39" spans="1:16" x14ac:dyDescent="0.2">
      <c r="A39" s="189">
        <v>29</v>
      </c>
      <c r="B39" s="203" t="s">
        <v>790</v>
      </c>
      <c r="C39" s="233">
        <f t="shared" si="4"/>
        <v>0.3</v>
      </c>
      <c r="D39" s="233"/>
      <c r="E39" s="233"/>
      <c r="F39" s="233"/>
      <c r="G39" s="233">
        <v>0.3</v>
      </c>
      <c r="H39" s="203" t="s">
        <v>786</v>
      </c>
      <c r="I39" s="233">
        <f t="shared" si="2"/>
        <v>0.13800000000000001</v>
      </c>
      <c r="J39" s="233"/>
      <c r="K39" s="233"/>
      <c r="L39" s="233"/>
      <c r="M39" s="233">
        <f t="shared" si="3"/>
        <v>0.13800000000000001</v>
      </c>
      <c r="N39" s="189"/>
      <c r="O39" s="686"/>
      <c r="P39" s="189"/>
    </row>
    <row r="40" spans="1:16" x14ac:dyDescent="0.2">
      <c r="A40" s="189">
        <v>30</v>
      </c>
      <c r="B40" s="203" t="s">
        <v>791</v>
      </c>
      <c r="C40" s="233">
        <f t="shared" si="4"/>
        <v>0.08</v>
      </c>
      <c r="D40" s="233"/>
      <c r="E40" s="233"/>
      <c r="F40" s="233"/>
      <c r="G40" s="233">
        <v>0.08</v>
      </c>
      <c r="H40" s="203" t="s">
        <v>792</v>
      </c>
      <c r="I40" s="233">
        <f t="shared" si="2"/>
        <v>3.6799999999999999E-2</v>
      </c>
      <c r="J40" s="233"/>
      <c r="K40" s="233"/>
      <c r="L40" s="233"/>
      <c r="M40" s="233">
        <f t="shared" si="3"/>
        <v>3.6799999999999999E-2</v>
      </c>
      <c r="N40" s="189"/>
      <c r="O40" s="687"/>
      <c r="P40" s="189"/>
    </row>
    <row r="41" spans="1:16" ht="84" x14ac:dyDescent="0.2">
      <c r="A41" s="189">
        <v>31</v>
      </c>
      <c r="B41" s="203" t="s">
        <v>1527</v>
      </c>
      <c r="C41" s="233">
        <f t="shared" si="4"/>
        <v>5.8</v>
      </c>
      <c r="D41" s="233">
        <v>5.3</v>
      </c>
      <c r="E41" s="233"/>
      <c r="F41" s="233"/>
      <c r="G41" s="233">
        <v>0.5</v>
      </c>
      <c r="H41" s="203" t="s">
        <v>751</v>
      </c>
      <c r="I41" s="233">
        <f>K41</f>
        <v>2.6680000000000001</v>
      </c>
      <c r="J41" s="233"/>
      <c r="K41" s="233">
        <f>(C41*10000*46000)/1000000000</f>
        <v>2.6680000000000001</v>
      </c>
      <c r="L41" s="233"/>
      <c r="M41" s="81"/>
      <c r="N41" s="189"/>
      <c r="O41" s="582" t="s">
        <v>1528</v>
      </c>
      <c r="P41" s="189"/>
    </row>
    <row r="42" spans="1:16" x14ac:dyDescent="0.2">
      <c r="A42" s="189">
        <v>32</v>
      </c>
      <c r="B42" s="203" t="s">
        <v>1529</v>
      </c>
      <c r="C42" s="233">
        <f t="shared" si="4"/>
        <v>0.02</v>
      </c>
      <c r="D42" s="233"/>
      <c r="E42" s="233"/>
      <c r="F42" s="233"/>
      <c r="G42" s="233">
        <v>0.02</v>
      </c>
      <c r="H42" s="203" t="s">
        <v>792</v>
      </c>
      <c r="I42" s="233">
        <f t="shared" si="2"/>
        <v>9.1999999999999998E-3</v>
      </c>
      <c r="J42" s="233"/>
      <c r="K42" s="233"/>
      <c r="L42" s="233"/>
      <c r="M42" s="233">
        <f t="shared" si="3"/>
        <v>9.1999999999999998E-3</v>
      </c>
      <c r="N42" s="189"/>
      <c r="O42" s="685" t="s">
        <v>748</v>
      </c>
      <c r="P42" s="189"/>
    </row>
    <row r="43" spans="1:16" x14ac:dyDescent="0.2">
      <c r="A43" s="189">
        <v>33</v>
      </c>
      <c r="B43" s="203" t="s">
        <v>793</v>
      </c>
      <c r="C43" s="233">
        <f t="shared" si="4"/>
        <v>0.5</v>
      </c>
      <c r="D43" s="233">
        <v>0.5</v>
      </c>
      <c r="E43" s="233"/>
      <c r="F43" s="233"/>
      <c r="G43" s="233"/>
      <c r="H43" s="203" t="s">
        <v>920</v>
      </c>
      <c r="I43" s="233">
        <f t="shared" si="2"/>
        <v>0.23</v>
      </c>
      <c r="J43" s="233"/>
      <c r="K43" s="233"/>
      <c r="L43" s="233"/>
      <c r="M43" s="233">
        <f t="shared" si="3"/>
        <v>0.23</v>
      </c>
      <c r="N43" s="189"/>
      <c r="O43" s="686"/>
      <c r="P43" s="189"/>
    </row>
    <row r="44" spans="1:16" x14ac:dyDescent="0.2">
      <c r="A44" s="189">
        <v>34</v>
      </c>
      <c r="B44" s="203" t="s">
        <v>1532</v>
      </c>
      <c r="C44" s="233">
        <f t="shared" si="4"/>
        <v>0.1</v>
      </c>
      <c r="D44" s="233"/>
      <c r="E44" s="233"/>
      <c r="F44" s="233"/>
      <c r="G44" s="233">
        <v>0.1</v>
      </c>
      <c r="H44" s="203" t="s">
        <v>805</v>
      </c>
      <c r="I44" s="233">
        <f>M44</f>
        <v>4.5999999999999999E-2</v>
      </c>
      <c r="J44" s="233"/>
      <c r="K44" s="233"/>
      <c r="L44" s="233"/>
      <c r="M44" s="233">
        <f>(C44*46000*10000)/1000000000</f>
        <v>4.5999999999999999E-2</v>
      </c>
      <c r="N44" s="233"/>
      <c r="O44" s="686"/>
      <c r="P44" s="233"/>
    </row>
    <row r="45" spans="1:16" x14ac:dyDescent="0.2">
      <c r="A45" s="189">
        <v>35</v>
      </c>
      <c r="B45" s="203" t="s">
        <v>794</v>
      </c>
      <c r="C45" s="233">
        <f t="shared" si="4"/>
        <v>1.2</v>
      </c>
      <c r="D45" s="233">
        <v>1.2</v>
      </c>
      <c r="E45" s="233"/>
      <c r="F45" s="233"/>
      <c r="G45" s="233"/>
      <c r="H45" s="203" t="s">
        <v>920</v>
      </c>
      <c r="I45" s="233">
        <f t="shared" si="2"/>
        <v>0.55200000000000005</v>
      </c>
      <c r="J45" s="233"/>
      <c r="K45" s="233"/>
      <c r="L45" s="233"/>
      <c r="M45" s="233">
        <f t="shared" si="3"/>
        <v>0.55200000000000005</v>
      </c>
      <c r="N45" s="189"/>
      <c r="O45" s="687"/>
      <c r="P45" s="189"/>
    </row>
    <row r="46" spans="1:16" x14ac:dyDescent="0.2">
      <c r="A46" s="179" t="s">
        <v>37</v>
      </c>
      <c r="B46" s="202" t="s">
        <v>91</v>
      </c>
      <c r="C46" s="196">
        <f>SUM(C47:C51)</f>
        <v>1.7210000000000001</v>
      </c>
      <c r="D46" s="196">
        <f t="shared" ref="D46:L46" si="5">SUM(D47:D51)</f>
        <v>1.6910000000000001</v>
      </c>
      <c r="E46" s="196">
        <f t="shared" si="5"/>
        <v>0</v>
      </c>
      <c r="F46" s="196">
        <f t="shared" si="5"/>
        <v>0</v>
      </c>
      <c r="G46" s="196">
        <f t="shared" si="5"/>
        <v>0.03</v>
      </c>
      <c r="H46" s="202"/>
      <c r="I46" s="196">
        <f t="shared" si="5"/>
        <v>0.72282000000000002</v>
      </c>
      <c r="J46" s="196">
        <f t="shared" si="5"/>
        <v>0</v>
      </c>
      <c r="K46" s="196">
        <f t="shared" si="5"/>
        <v>0</v>
      </c>
      <c r="L46" s="196">
        <f t="shared" si="5"/>
        <v>0.72282000000000002</v>
      </c>
      <c r="M46" s="196"/>
      <c r="N46" s="196"/>
      <c r="O46" s="191"/>
      <c r="P46" s="179"/>
    </row>
    <row r="47" spans="1:16" x14ac:dyDescent="0.2">
      <c r="A47" s="189">
        <v>36</v>
      </c>
      <c r="B47" s="203" t="s">
        <v>795</v>
      </c>
      <c r="C47" s="233">
        <f t="shared" si="4"/>
        <v>1.2</v>
      </c>
      <c r="D47" s="233">
        <v>1.2</v>
      </c>
      <c r="E47" s="233"/>
      <c r="F47" s="233"/>
      <c r="G47" s="233"/>
      <c r="H47" s="203" t="s">
        <v>756</v>
      </c>
      <c r="I47" s="233">
        <f>L47</f>
        <v>0.504</v>
      </c>
      <c r="J47" s="233"/>
      <c r="K47" s="233"/>
      <c r="L47" s="233">
        <f>(C47*10000*42000)/1000000000</f>
        <v>0.504</v>
      </c>
      <c r="M47" s="81"/>
      <c r="N47" s="189"/>
      <c r="O47" s="685" t="s">
        <v>748</v>
      </c>
      <c r="P47" s="189"/>
    </row>
    <row r="48" spans="1:16" x14ac:dyDescent="0.2">
      <c r="A48" s="189">
        <v>37</v>
      </c>
      <c r="B48" s="203" t="s">
        <v>796</v>
      </c>
      <c r="C48" s="233">
        <f t="shared" si="4"/>
        <v>0.4</v>
      </c>
      <c r="D48" s="233">
        <v>0.4</v>
      </c>
      <c r="E48" s="233"/>
      <c r="F48" s="233"/>
      <c r="G48" s="233"/>
      <c r="H48" s="203" t="s">
        <v>756</v>
      </c>
      <c r="I48" s="233">
        <f>L48</f>
        <v>0.16800000000000001</v>
      </c>
      <c r="J48" s="233"/>
      <c r="K48" s="233"/>
      <c r="L48" s="233">
        <f>(C48*10000*42000)/1000000000</f>
        <v>0.16800000000000001</v>
      </c>
      <c r="M48" s="81"/>
      <c r="N48" s="189"/>
      <c r="O48" s="686"/>
      <c r="P48" s="189"/>
    </row>
    <row r="49" spans="1:16" x14ac:dyDescent="0.2">
      <c r="A49" s="189">
        <v>38</v>
      </c>
      <c r="B49" s="203" t="s">
        <v>797</v>
      </c>
      <c r="C49" s="233">
        <f t="shared" si="4"/>
        <v>0.05</v>
      </c>
      <c r="D49" s="233">
        <v>0.05</v>
      </c>
      <c r="E49" s="233"/>
      <c r="F49" s="233"/>
      <c r="G49" s="233"/>
      <c r="H49" s="203" t="s">
        <v>781</v>
      </c>
      <c r="I49" s="233">
        <f>L49</f>
        <v>2.1000000000000001E-2</v>
      </c>
      <c r="J49" s="233"/>
      <c r="K49" s="233"/>
      <c r="L49" s="233">
        <f>(C49*10000*42000)/1000000000</f>
        <v>2.1000000000000001E-2</v>
      </c>
      <c r="M49" s="81"/>
      <c r="N49" s="189"/>
      <c r="O49" s="686"/>
      <c r="P49" s="189"/>
    </row>
    <row r="50" spans="1:16" x14ac:dyDescent="0.2">
      <c r="A50" s="189">
        <v>39</v>
      </c>
      <c r="B50" s="203" t="s">
        <v>798</v>
      </c>
      <c r="C50" s="233">
        <f t="shared" si="4"/>
        <v>4.1000000000000002E-2</v>
      </c>
      <c r="D50" s="233">
        <v>4.1000000000000002E-2</v>
      </c>
      <c r="E50" s="233"/>
      <c r="F50" s="233"/>
      <c r="G50" s="233"/>
      <c r="H50" s="203" t="s">
        <v>799</v>
      </c>
      <c r="I50" s="233">
        <f>L50</f>
        <v>1.7219999999999999E-2</v>
      </c>
      <c r="J50" s="233"/>
      <c r="K50" s="233"/>
      <c r="L50" s="233">
        <f>(C50*10000*42000)/1000000000</f>
        <v>1.7219999999999999E-2</v>
      </c>
      <c r="M50" s="81"/>
      <c r="N50" s="189"/>
      <c r="O50" s="686"/>
      <c r="P50" s="189"/>
    </row>
    <row r="51" spans="1:16" x14ac:dyDescent="0.2">
      <c r="A51" s="189">
        <v>40</v>
      </c>
      <c r="B51" s="203" t="s">
        <v>800</v>
      </c>
      <c r="C51" s="233">
        <f t="shared" si="4"/>
        <v>0.03</v>
      </c>
      <c r="D51" s="233"/>
      <c r="E51" s="233"/>
      <c r="F51" s="233"/>
      <c r="G51" s="233">
        <v>0.03</v>
      </c>
      <c r="H51" s="203" t="s">
        <v>799</v>
      </c>
      <c r="I51" s="233">
        <f>L51</f>
        <v>1.26E-2</v>
      </c>
      <c r="J51" s="233"/>
      <c r="K51" s="233"/>
      <c r="L51" s="233">
        <f>(C51*10000*42000)/1000000000</f>
        <v>1.26E-2</v>
      </c>
      <c r="M51" s="81"/>
      <c r="N51" s="189"/>
      <c r="O51" s="687"/>
      <c r="P51" s="189"/>
    </row>
    <row r="52" spans="1:16" x14ac:dyDescent="0.2">
      <c r="A52" s="179" t="s">
        <v>38</v>
      </c>
      <c r="B52" s="202" t="s">
        <v>142</v>
      </c>
      <c r="C52" s="196">
        <f>SUM(C53:C54)</f>
        <v>0.11</v>
      </c>
      <c r="D52" s="196">
        <f>SUM(D53:D54)</f>
        <v>0.06</v>
      </c>
      <c r="E52" s="196">
        <f>SUM(E53:E54)</f>
        <v>0</v>
      </c>
      <c r="F52" s="196">
        <f>SUM(F53:F54)</f>
        <v>0</v>
      </c>
      <c r="G52" s="196">
        <f>SUM(G53:G54)</f>
        <v>0.05</v>
      </c>
      <c r="H52" s="202"/>
      <c r="I52" s="196">
        <f>SUM(I53:I54)</f>
        <v>5.0599999999999999E-2</v>
      </c>
      <c r="J52" s="196">
        <f>SUM(J53:J54)</f>
        <v>0</v>
      </c>
      <c r="K52" s="196">
        <f>SUM(K53:K54)</f>
        <v>0</v>
      </c>
      <c r="L52" s="196">
        <f>SUM(L53:L54)</f>
        <v>0</v>
      </c>
      <c r="M52" s="196">
        <f>SUM(M53:M54)</f>
        <v>5.0599999999999999E-2</v>
      </c>
      <c r="N52" s="196"/>
      <c r="O52" s="191"/>
      <c r="P52" s="179"/>
    </row>
    <row r="53" spans="1:16" x14ac:dyDescent="0.2">
      <c r="A53" s="189">
        <v>41</v>
      </c>
      <c r="B53" s="206" t="s">
        <v>1530</v>
      </c>
      <c r="C53" s="233">
        <f t="shared" si="4"/>
        <v>0.06</v>
      </c>
      <c r="D53" s="233">
        <v>0.06</v>
      </c>
      <c r="E53" s="189"/>
      <c r="F53" s="189"/>
      <c r="G53" s="576"/>
      <c r="H53" s="203" t="s">
        <v>803</v>
      </c>
      <c r="I53" s="81">
        <f>M53</f>
        <v>2.76E-2</v>
      </c>
      <c r="J53" s="81"/>
      <c r="K53" s="189"/>
      <c r="L53" s="81"/>
      <c r="M53" s="81">
        <f>(C53*46000*10000)/1000000000</f>
        <v>2.76E-2</v>
      </c>
      <c r="N53" s="189"/>
      <c r="O53" s="685" t="s">
        <v>748</v>
      </c>
      <c r="P53" s="189"/>
    </row>
    <row r="54" spans="1:16" x14ac:dyDescent="0.2">
      <c r="A54" s="189">
        <v>42</v>
      </c>
      <c r="B54" s="206" t="s">
        <v>1531</v>
      </c>
      <c r="C54" s="233">
        <f t="shared" si="4"/>
        <v>0.05</v>
      </c>
      <c r="D54" s="576"/>
      <c r="E54" s="233"/>
      <c r="F54" s="189"/>
      <c r="G54" s="576">
        <v>0.05</v>
      </c>
      <c r="H54" s="204" t="s">
        <v>803</v>
      </c>
      <c r="I54" s="81">
        <f>M54</f>
        <v>2.3E-2</v>
      </c>
      <c r="J54" s="81"/>
      <c r="K54" s="189"/>
      <c r="L54" s="81"/>
      <c r="M54" s="81">
        <f>(C54*46000*10000)/1000000000</f>
        <v>2.3E-2</v>
      </c>
      <c r="N54" s="189"/>
      <c r="O54" s="687"/>
      <c r="P54" s="189"/>
    </row>
    <row r="55" spans="1:16" s="279" customFormat="1" x14ac:dyDescent="0.2">
      <c r="A55" s="179" t="s">
        <v>136</v>
      </c>
      <c r="B55" s="202" t="s">
        <v>1548</v>
      </c>
      <c r="C55" s="196">
        <f>SUM(C56)</f>
        <v>0.05</v>
      </c>
      <c r="D55" s="196">
        <f t="shared" ref="D55:N55" si="6">SUM(D56)</f>
        <v>0</v>
      </c>
      <c r="E55" s="196">
        <f t="shared" si="6"/>
        <v>0</v>
      </c>
      <c r="F55" s="196">
        <f t="shared" si="6"/>
        <v>0</v>
      </c>
      <c r="G55" s="196">
        <f t="shared" si="6"/>
        <v>0.05</v>
      </c>
      <c r="H55" s="202"/>
      <c r="I55" s="196">
        <f t="shared" si="6"/>
        <v>0.05</v>
      </c>
      <c r="J55" s="196">
        <f t="shared" si="6"/>
        <v>0</v>
      </c>
      <c r="K55" s="196">
        <f t="shared" si="6"/>
        <v>0</v>
      </c>
      <c r="L55" s="196">
        <f t="shared" si="6"/>
        <v>0</v>
      </c>
      <c r="M55" s="196">
        <f t="shared" si="6"/>
        <v>0</v>
      </c>
      <c r="N55" s="196">
        <f t="shared" si="6"/>
        <v>0.05</v>
      </c>
      <c r="O55" s="202"/>
      <c r="P55" s="196"/>
    </row>
    <row r="56" spans="1:16" ht="96" x14ac:dyDescent="0.2">
      <c r="A56" s="189">
        <v>43</v>
      </c>
      <c r="B56" s="203" t="s">
        <v>1549</v>
      </c>
      <c r="C56" s="233">
        <f>SUM(D56:G56)</f>
        <v>0.05</v>
      </c>
      <c r="D56" s="233"/>
      <c r="E56" s="233"/>
      <c r="F56" s="233"/>
      <c r="G56" s="233">
        <v>0.05</v>
      </c>
      <c r="H56" s="203" t="s">
        <v>1831</v>
      </c>
      <c r="I56" s="233">
        <f>SUM(J56:N56)</f>
        <v>0.05</v>
      </c>
      <c r="J56" s="233"/>
      <c r="K56" s="233"/>
      <c r="L56" s="233"/>
      <c r="M56" s="233"/>
      <c r="N56" s="233">
        <v>0.05</v>
      </c>
      <c r="O56" s="203" t="s">
        <v>1832</v>
      </c>
      <c r="P56" s="233"/>
    </row>
    <row r="57" spans="1:16" x14ac:dyDescent="0.2">
      <c r="A57" s="179" t="s">
        <v>138</v>
      </c>
      <c r="B57" s="202" t="s">
        <v>493</v>
      </c>
      <c r="C57" s="196">
        <f>SUM(C58:C59)</f>
        <v>0.12</v>
      </c>
      <c r="D57" s="196">
        <f t="shared" ref="D57:M57" si="7">SUM(D58:D59)</f>
        <v>0</v>
      </c>
      <c r="E57" s="196">
        <f t="shared" si="7"/>
        <v>0</v>
      </c>
      <c r="F57" s="196">
        <f t="shared" si="7"/>
        <v>0</v>
      </c>
      <c r="G57" s="196">
        <f t="shared" si="7"/>
        <v>0.12</v>
      </c>
      <c r="H57" s="202"/>
      <c r="I57" s="196">
        <f t="shared" si="7"/>
        <v>5.3599999999999995E-2</v>
      </c>
      <c r="J57" s="196">
        <f t="shared" si="7"/>
        <v>0</v>
      </c>
      <c r="K57" s="196">
        <f t="shared" si="7"/>
        <v>0</v>
      </c>
      <c r="L57" s="196">
        <f t="shared" si="7"/>
        <v>1.6799999999999999E-2</v>
      </c>
      <c r="M57" s="196">
        <f t="shared" si="7"/>
        <v>3.6799999999999999E-2</v>
      </c>
      <c r="N57" s="196"/>
      <c r="O57" s="202"/>
      <c r="P57" s="196"/>
    </row>
    <row r="58" spans="1:16" x14ac:dyDescent="0.2">
      <c r="A58" s="189">
        <v>44</v>
      </c>
      <c r="B58" s="203" t="s">
        <v>802</v>
      </c>
      <c r="C58" s="233">
        <f>SUM(D58:G58)</f>
        <v>0.04</v>
      </c>
      <c r="D58" s="233"/>
      <c r="E58" s="233"/>
      <c r="F58" s="233"/>
      <c r="G58" s="233">
        <v>0.04</v>
      </c>
      <c r="H58" s="203" t="s">
        <v>762</v>
      </c>
      <c r="I58" s="233">
        <f>L58</f>
        <v>1.6799999999999999E-2</v>
      </c>
      <c r="J58" s="233"/>
      <c r="K58" s="233"/>
      <c r="L58" s="233">
        <f>(C58*10000*42000)/1000000000</f>
        <v>1.6799999999999999E-2</v>
      </c>
      <c r="M58" s="81"/>
      <c r="N58" s="189"/>
      <c r="O58" s="685" t="s">
        <v>748</v>
      </c>
      <c r="P58" s="189"/>
    </row>
    <row r="59" spans="1:16" x14ac:dyDescent="0.2">
      <c r="A59" s="189">
        <v>45</v>
      </c>
      <c r="B59" s="203" t="s">
        <v>806</v>
      </c>
      <c r="C59" s="233">
        <f>SUM(D59:G59)</f>
        <v>0.08</v>
      </c>
      <c r="D59" s="233"/>
      <c r="E59" s="189"/>
      <c r="F59" s="233"/>
      <c r="G59" s="233">
        <v>0.08</v>
      </c>
      <c r="H59" s="203" t="s">
        <v>786</v>
      </c>
      <c r="I59" s="233">
        <f>M59</f>
        <v>3.6799999999999999E-2</v>
      </c>
      <c r="J59" s="233"/>
      <c r="K59" s="233"/>
      <c r="L59" s="233"/>
      <c r="M59" s="233">
        <f>(C59*46000*10000)/1000000000</f>
        <v>3.6799999999999999E-2</v>
      </c>
      <c r="N59" s="233"/>
      <c r="O59" s="687"/>
      <c r="P59" s="233"/>
    </row>
    <row r="60" spans="1:16" x14ac:dyDescent="0.2">
      <c r="A60" s="179" t="s">
        <v>141</v>
      </c>
      <c r="B60" s="202" t="s">
        <v>807</v>
      </c>
      <c r="C60" s="196">
        <f>C61</f>
        <v>0.25</v>
      </c>
      <c r="D60" s="196">
        <f t="shared" ref="D60:N60" si="8">D61</f>
        <v>0</v>
      </c>
      <c r="E60" s="196">
        <f t="shared" si="8"/>
        <v>0</v>
      </c>
      <c r="F60" s="196">
        <f t="shared" si="8"/>
        <v>0</v>
      </c>
      <c r="G60" s="196">
        <f t="shared" si="8"/>
        <v>0.25</v>
      </c>
      <c r="H60" s="202"/>
      <c r="I60" s="196">
        <f t="shared" si="8"/>
        <v>0.115</v>
      </c>
      <c r="J60" s="196">
        <f t="shared" si="8"/>
        <v>0</v>
      </c>
      <c r="K60" s="196">
        <f t="shared" si="8"/>
        <v>0</v>
      </c>
      <c r="L60" s="196">
        <f t="shared" si="8"/>
        <v>0.115</v>
      </c>
      <c r="M60" s="196">
        <f t="shared" si="8"/>
        <v>0</v>
      </c>
      <c r="N60" s="196">
        <f t="shared" si="8"/>
        <v>0</v>
      </c>
      <c r="O60" s="202"/>
      <c r="P60" s="196"/>
    </row>
    <row r="61" spans="1:16" ht="60" x14ac:dyDescent="0.2">
      <c r="A61" s="189">
        <v>46</v>
      </c>
      <c r="B61" s="203" t="s">
        <v>808</v>
      </c>
      <c r="C61" s="233">
        <f>SUM(D61:G61)</f>
        <v>0.25</v>
      </c>
      <c r="D61" s="233"/>
      <c r="E61" s="233"/>
      <c r="F61" s="233"/>
      <c r="G61" s="233">
        <v>0.25</v>
      </c>
      <c r="H61" s="203" t="s">
        <v>792</v>
      </c>
      <c r="I61" s="233">
        <f>L61</f>
        <v>0.115</v>
      </c>
      <c r="J61" s="233"/>
      <c r="K61" s="233"/>
      <c r="L61" s="233">
        <f>(C61*10000*46000)/1000000000</f>
        <v>0.115</v>
      </c>
      <c r="M61" s="233"/>
      <c r="N61" s="233"/>
      <c r="O61" s="203" t="s">
        <v>748</v>
      </c>
      <c r="P61" s="233"/>
    </row>
    <row r="62" spans="1:16" x14ac:dyDescent="0.2">
      <c r="A62" s="179" t="s">
        <v>320</v>
      </c>
      <c r="B62" s="202" t="s">
        <v>809</v>
      </c>
      <c r="C62" s="196">
        <f>C63</f>
        <v>0.2</v>
      </c>
      <c r="D62" s="196">
        <f t="shared" ref="D62:N62" si="9">D63</f>
        <v>0.2</v>
      </c>
      <c r="E62" s="196">
        <f t="shared" si="9"/>
        <v>0</v>
      </c>
      <c r="F62" s="196">
        <f t="shared" si="9"/>
        <v>0</v>
      </c>
      <c r="G62" s="196">
        <f t="shared" si="9"/>
        <v>0</v>
      </c>
      <c r="H62" s="202"/>
      <c r="I62" s="196">
        <f t="shared" si="9"/>
        <v>9.1999999999999998E-2</v>
      </c>
      <c r="J62" s="196">
        <f t="shared" si="9"/>
        <v>0</v>
      </c>
      <c r="K62" s="196">
        <f t="shared" si="9"/>
        <v>0</v>
      </c>
      <c r="L62" s="196">
        <f t="shared" si="9"/>
        <v>9.1999999999999998E-2</v>
      </c>
      <c r="M62" s="196">
        <f t="shared" si="9"/>
        <v>0</v>
      </c>
      <c r="N62" s="196">
        <f t="shared" si="9"/>
        <v>0</v>
      </c>
      <c r="O62" s="202"/>
      <c r="P62" s="196"/>
    </row>
    <row r="63" spans="1:16" ht="60" x14ac:dyDescent="0.2">
      <c r="A63" s="189">
        <v>47</v>
      </c>
      <c r="B63" s="203" t="s">
        <v>810</v>
      </c>
      <c r="C63" s="233">
        <f>SUM(D63:G63)</f>
        <v>0.2</v>
      </c>
      <c r="D63" s="233">
        <v>0.2</v>
      </c>
      <c r="E63" s="233"/>
      <c r="F63" s="233"/>
      <c r="G63" s="233"/>
      <c r="H63" s="203" t="s">
        <v>799</v>
      </c>
      <c r="I63" s="233">
        <f>L63</f>
        <v>9.1999999999999998E-2</v>
      </c>
      <c r="J63" s="233"/>
      <c r="K63" s="233"/>
      <c r="L63" s="233">
        <f>(C63*46000*10000)/1000000000</f>
        <v>9.1999999999999998E-2</v>
      </c>
      <c r="M63" s="233"/>
      <c r="N63" s="233"/>
      <c r="O63" s="203" t="s">
        <v>748</v>
      </c>
      <c r="P63" s="233"/>
    </row>
    <row r="64" spans="1:16" x14ac:dyDescent="0.2">
      <c r="A64" s="179" t="s">
        <v>328</v>
      </c>
      <c r="B64" s="202" t="s">
        <v>811</v>
      </c>
      <c r="C64" s="196">
        <f>C65</f>
        <v>0.2</v>
      </c>
      <c r="D64" s="196">
        <f t="shared" ref="D64:M64" si="10">D65</f>
        <v>0.2</v>
      </c>
      <c r="E64" s="196">
        <f t="shared" si="10"/>
        <v>0</v>
      </c>
      <c r="F64" s="196">
        <f t="shared" si="10"/>
        <v>0</v>
      </c>
      <c r="G64" s="196">
        <f t="shared" si="10"/>
        <v>0</v>
      </c>
      <c r="H64" s="202"/>
      <c r="I64" s="196">
        <f>L64</f>
        <v>9.1999999999999998E-2</v>
      </c>
      <c r="J64" s="196">
        <f t="shared" si="10"/>
        <v>0</v>
      </c>
      <c r="K64" s="196">
        <f t="shared" si="10"/>
        <v>0</v>
      </c>
      <c r="L64" s="196">
        <f t="shared" si="10"/>
        <v>9.1999999999999998E-2</v>
      </c>
      <c r="M64" s="196">
        <f t="shared" si="10"/>
        <v>0</v>
      </c>
      <c r="N64" s="196">
        <f>N65</f>
        <v>0</v>
      </c>
      <c r="O64" s="202"/>
      <c r="P64" s="196"/>
    </row>
    <row r="65" spans="1:16" ht="60" x14ac:dyDescent="0.2">
      <c r="A65" s="189">
        <v>48</v>
      </c>
      <c r="B65" s="203" t="s">
        <v>812</v>
      </c>
      <c r="C65" s="233">
        <f>SUM(D65:G65)</f>
        <v>0.2</v>
      </c>
      <c r="D65" s="233">
        <v>0.2</v>
      </c>
      <c r="E65" s="233"/>
      <c r="F65" s="233"/>
      <c r="G65" s="233"/>
      <c r="H65" s="203" t="s">
        <v>792</v>
      </c>
      <c r="I65" s="233">
        <f>L65</f>
        <v>9.1999999999999998E-2</v>
      </c>
      <c r="J65" s="233"/>
      <c r="K65" s="233"/>
      <c r="L65" s="233">
        <f>(C65*46000*10000)/1000000000</f>
        <v>9.1999999999999998E-2</v>
      </c>
      <c r="M65" s="233"/>
      <c r="N65" s="233"/>
      <c r="O65" s="203" t="s">
        <v>748</v>
      </c>
      <c r="P65" s="233"/>
    </row>
    <row r="66" spans="1:16" x14ac:dyDescent="0.2">
      <c r="A66" s="179" t="s">
        <v>338</v>
      </c>
      <c r="B66" s="202" t="s">
        <v>813</v>
      </c>
      <c r="C66" s="196">
        <f>C67</f>
        <v>0.35</v>
      </c>
      <c r="D66" s="196">
        <f t="shared" ref="D66:N66" si="11">D67</f>
        <v>0</v>
      </c>
      <c r="E66" s="196">
        <f t="shared" si="11"/>
        <v>0</v>
      </c>
      <c r="F66" s="196">
        <f t="shared" si="11"/>
        <v>0</v>
      </c>
      <c r="G66" s="196">
        <f t="shared" si="11"/>
        <v>0.35</v>
      </c>
      <c r="H66" s="202"/>
      <c r="I66" s="196">
        <f t="shared" si="11"/>
        <v>0.2</v>
      </c>
      <c r="J66" s="196">
        <f t="shared" si="11"/>
        <v>0</v>
      </c>
      <c r="K66" s="196">
        <f t="shared" si="11"/>
        <v>0</v>
      </c>
      <c r="L66" s="196">
        <f t="shared" si="11"/>
        <v>0.2</v>
      </c>
      <c r="M66" s="196">
        <f t="shared" si="11"/>
        <v>0</v>
      </c>
      <c r="N66" s="196">
        <f t="shared" si="11"/>
        <v>0</v>
      </c>
      <c r="O66" s="202"/>
      <c r="P66" s="196"/>
    </row>
    <row r="67" spans="1:16" ht="60" x14ac:dyDescent="0.2">
      <c r="A67" s="189">
        <v>49</v>
      </c>
      <c r="B67" s="203" t="s">
        <v>814</v>
      </c>
      <c r="C67" s="233">
        <f>SUM(D67:G67)</f>
        <v>0.35</v>
      </c>
      <c r="D67" s="233"/>
      <c r="E67" s="233"/>
      <c r="F67" s="233"/>
      <c r="G67" s="233">
        <v>0.35</v>
      </c>
      <c r="H67" s="203" t="s">
        <v>799</v>
      </c>
      <c r="I67" s="233">
        <f>SUM(J67:N67)</f>
        <v>0.2</v>
      </c>
      <c r="J67" s="233"/>
      <c r="K67" s="233"/>
      <c r="L67" s="233">
        <v>0.2</v>
      </c>
      <c r="M67" s="233"/>
      <c r="N67" s="233"/>
      <c r="O67" s="203" t="s">
        <v>748</v>
      </c>
      <c r="P67" s="233"/>
    </row>
    <row r="68" spans="1:16" x14ac:dyDescent="0.2">
      <c r="A68" s="179" t="s">
        <v>607</v>
      </c>
      <c r="B68" s="202" t="s">
        <v>815</v>
      </c>
      <c r="C68" s="196">
        <f>SUM(C69:C70)</f>
        <v>0.7</v>
      </c>
      <c r="D68" s="196">
        <f t="shared" ref="D68:N68" si="12">SUM(D69:D70)</f>
        <v>0.2</v>
      </c>
      <c r="E68" s="196">
        <f t="shared" si="12"/>
        <v>0</v>
      </c>
      <c r="F68" s="196">
        <f t="shared" si="12"/>
        <v>0</v>
      </c>
      <c r="G68" s="196">
        <f t="shared" si="12"/>
        <v>0.5</v>
      </c>
      <c r="H68" s="202"/>
      <c r="I68" s="196">
        <f t="shared" si="12"/>
        <v>0.32200000000000001</v>
      </c>
      <c r="J68" s="196">
        <f t="shared" si="12"/>
        <v>0</v>
      </c>
      <c r="K68" s="196">
        <f t="shared" si="12"/>
        <v>0.32200000000000001</v>
      </c>
      <c r="L68" s="196">
        <f t="shared" si="12"/>
        <v>0</v>
      </c>
      <c r="M68" s="196">
        <f t="shared" si="12"/>
        <v>0</v>
      </c>
      <c r="N68" s="196">
        <f t="shared" si="12"/>
        <v>0</v>
      </c>
      <c r="O68" s="202"/>
      <c r="P68" s="196"/>
    </row>
    <row r="69" spans="1:16" ht="60" x14ac:dyDescent="0.2">
      <c r="A69" s="189">
        <v>50</v>
      </c>
      <c r="B69" s="203" t="s">
        <v>816</v>
      </c>
      <c r="C69" s="233">
        <f>SUM(D69:G69)</f>
        <v>0.2</v>
      </c>
      <c r="D69" s="233">
        <v>0.2</v>
      </c>
      <c r="E69" s="233"/>
      <c r="F69" s="233"/>
      <c r="G69" s="233"/>
      <c r="H69" s="203" t="s">
        <v>817</v>
      </c>
      <c r="I69" s="233">
        <f>K69</f>
        <v>9.1999999999999998E-2</v>
      </c>
      <c r="J69" s="233"/>
      <c r="K69" s="233">
        <f>(C69*46000*10000)/1000000000</f>
        <v>9.1999999999999998E-2</v>
      </c>
      <c r="L69" s="233"/>
      <c r="M69" s="233"/>
      <c r="N69" s="233"/>
      <c r="O69" s="203" t="s">
        <v>748</v>
      </c>
      <c r="P69" s="233"/>
    </row>
    <row r="70" spans="1:16" ht="60" x14ac:dyDescent="0.2">
      <c r="A70" s="189">
        <v>51</v>
      </c>
      <c r="B70" s="203" t="s">
        <v>818</v>
      </c>
      <c r="C70" s="233">
        <f>SUM(D70:G70)</f>
        <v>0.5</v>
      </c>
      <c r="D70" s="233"/>
      <c r="E70" s="233"/>
      <c r="F70" s="233"/>
      <c r="G70" s="233">
        <v>0.5</v>
      </c>
      <c r="H70" s="203" t="s">
        <v>779</v>
      </c>
      <c r="I70" s="233">
        <f>K70</f>
        <v>0.23</v>
      </c>
      <c r="J70" s="233"/>
      <c r="K70" s="233">
        <f>(C70*46000*10000)/1000000000</f>
        <v>0.23</v>
      </c>
      <c r="L70" s="233"/>
      <c r="M70" s="233"/>
      <c r="N70" s="233"/>
      <c r="O70" s="203" t="s">
        <v>748</v>
      </c>
      <c r="P70" s="233"/>
    </row>
    <row r="71" spans="1:16" x14ac:dyDescent="0.2">
      <c r="A71" s="179" t="s">
        <v>338</v>
      </c>
      <c r="B71" s="202" t="s">
        <v>139</v>
      </c>
      <c r="C71" s="196">
        <f>C72</f>
        <v>2</v>
      </c>
      <c r="D71" s="196">
        <f t="shared" ref="D71:N71" si="13">D72</f>
        <v>0</v>
      </c>
      <c r="E71" s="196">
        <f t="shared" si="13"/>
        <v>0</v>
      </c>
      <c r="F71" s="196">
        <f t="shared" si="13"/>
        <v>0</v>
      </c>
      <c r="G71" s="196">
        <f t="shared" si="13"/>
        <v>2</v>
      </c>
      <c r="H71" s="202"/>
      <c r="I71" s="196">
        <f t="shared" si="13"/>
        <v>0.84</v>
      </c>
      <c r="J71" s="196">
        <f t="shared" si="13"/>
        <v>0</v>
      </c>
      <c r="K71" s="196">
        <f t="shared" si="13"/>
        <v>0</v>
      </c>
      <c r="L71" s="196">
        <f t="shared" si="13"/>
        <v>0</v>
      </c>
      <c r="M71" s="196">
        <f t="shared" si="13"/>
        <v>0.84</v>
      </c>
      <c r="N71" s="196">
        <f t="shared" si="13"/>
        <v>0</v>
      </c>
      <c r="O71" s="202"/>
      <c r="P71" s="196"/>
    </row>
    <row r="72" spans="1:16" ht="60" x14ac:dyDescent="0.2">
      <c r="A72" s="189">
        <v>52</v>
      </c>
      <c r="B72" s="203" t="s">
        <v>819</v>
      </c>
      <c r="C72" s="233">
        <f>SUM(D72:G72)</f>
        <v>2</v>
      </c>
      <c r="D72" s="233"/>
      <c r="E72" s="233"/>
      <c r="F72" s="233"/>
      <c r="G72" s="233">
        <v>2</v>
      </c>
      <c r="H72" s="203" t="s">
        <v>760</v>
      </c>
      <c r="I72" s="233">
        <f>M72</f>
        <v>0.84</v>
      </c>
      <c r="J72" s="233"/>
      <c r="K72" s="233"/>
      <c r="L72" s="233"/>
      <c r="M72" s="233">
        <f>(C72*42000*10000)/1000000000</f>
        <v>0.84</v>
      </c>
      <c r="N72" s="233"/>
      <c r="O72" s="203" t="s">
        <v>748</v>
      </c>
      <c r="P72" s="233"/>
    </row>
    <row r="73" spans="1:16" x14ac:dyDescent="0.2">
      <c r="A73" s="179">
        <v>52</v>
      </c>
      <c r="B73" s="202" t="s">
        <v>1824</v>
      </c>
      <c r="C73" s="196">
        <f>SUM(C71,C68,C66,C64,C62,C60,C57,C55,C52,C46,C11,C9)</f>
        <v>22.885000000000005</v>
      </c>
      <c r="D73" s="196">
        <f t="shared" ref="D73:N73" si="14">SUM(D71,D68,D66,D64,D62,D60,D57,D55,D52,D46,D11,D9)</f>
        <v>13.350999999999999</v>
      </c>
      <c r="E73" s="196">
        <f t="shared" si="14"/>
        <v>0</v>
      </c>
      <c r="F73" s="196">
        <f t="shared" si="14"/>
        <v>0</v>
      </c>
      <c r="G73" s="196">
        <f t="shared" si="14"/>
        <v>9.5339999999999989</v>
      </c>
      <c r="H73" s="202"/>
      <c r="I73" s="196">
        <f t="shared" si="14"/>
        <v>10.442660000000002</v>
      </c>
      <c r="J73" s="196">
        <f t="shared" si="14"/>
        <v>0</v>
      </c>
      <c r="K73" s="196">
        <f t="shared" si="14"/>
        <v>3.1510000000000002</v>
      </c>
      <c r="L73" s="196">
        <f t="shared" si="14"/>
        <v>1.2386200000000001</v>
      </c>
      <c r="M73" s="196">
        <f t="shared" si="14"/>
        <v>6.0030400000000022</v>
      </c>
      <c r="N73" s="196">
        <f t="shared" si="14"/>
        <v>0.05</v>
      </c>
      <c r="O73" s="202"/>
      <c r="P73" s="196"/>
    </row>
    <row r="74" spans="1:16" ht="24.75" customHeight="1" x14ac:dyDescent="0.2">
      <c r="A74" s="688" t="str">
        <f>'TP Ha Tinh'!A54:O54</f>
        <v>B. Công trình, dự án cần thu hồi đất đã được HĐND tỉnh thông qua tại các Nghị quyết số 30/NQ-HĐND ngày 15/12/2016, Nghị quyết số 51/NQ-HĐND ngày 15/7/2017 nay chuyển sang thực hiện trong năm 2018</v>
      </c>
      <c r="B74" s="689"/>
      <c r="C74" s="689"/>
      <c r="D74" s="689"/>
      <c r="E74" s="689"/>
      <c r="F74" s="689"/>
      <c r="G74" s="689"/>
      <c r="H74" s="689"/>
      <c r="I74" s="689"/>
      <c r="J74" s="689"/>
      <c r="K74" s="689"/>
      <c r="L74" s="689"/>
      <c r="M74" s="689"/>
      <c r="N74" s="689"/>
      <c r="O74" s="689"/>
      <c r="P74" s="690"/>
    </row>
    <row r="75" spans="1:16" x14ac:dyDescent="0.2">
      <c r="A75" s="179" t="s">
        <v>34</v>
      </c>
      <c r="B75" s="202" t="s">
        <v>743</v>
      </c>
      <c r="C75" s="196">
        <f>C76</f>
        <v>0.2</v>
      </c>
      <c r="D75" s="196">
        <f t="shared" ref="D75:N75" si="15">D76</f>
        <v>0</v>
      </c>
      <c r="E75" s="196">
        <f t="shared" si="15"/>
        <v>0</v>
      </c>
      <c r="F75" s="196">
        <f t="shared" si="15"/>
        <v>0</v>
      </c>
      <c r="G75" s="196">
        <f t="shared" si="15"/>
        <v>0.2</v>
      </c>
      <c r="H75" s="202"/>
      <c r="I75" s="196">
        <f t="shared" si="15"/>
        <v>9.1999999999999998E-2</v>
      </c>
      <c r="J75" s="196">
        <f t="shared" si="15"/>
        <v>0</v>
      </c>
      <c r="K75" s="196">
        <f t="shared" si="15"/>
        <v>0</v>
      </c>
      <c r="L75" s="196">
        <f t="shared" si="15"/>
        <v>0</v>
      </c>
      <c r="M75" s="196">
        <f t="shared" si="15"/>
        <v>9.1999999999999998E-2</v>
      </c>
      <c r="N75" s="196">
        <f t="shared" si="15"/>
        <v>0</v>
      </c>
      <c r="O75" s="202"/>
      <c r="P75" s="196"/>
    </row>
    <row r="76" spans="1:16" ht="24" x14ac:dyDescent="0.2">
      <c r="A76" s="189">
        <v>1</v>
      </c>
      <c r="B76" s="203" t="s">
        <v>1533</v>
      </c>
      <c r="C76" s="233">
        <f>SUM(D76:G76)</f>
        <v>0.2</v>
      </c>
      <c r="D76" s="233"/>
      <c r="E76" s="233"/>
      <c r="F76" s="233"/>
      <c r="G76" s="233">
        <v>0.2</v>
      </c>
      <c r="H76" s="203" t="s">
        <v>786</v>
      </c>
      <c r="I76" s="233">
        <f>M76</f>
        <v>9.1999999999999998E-2</v>
      </c>
      <c r="J76" s="233"/>
      <c r="K76" s="233"/>
      <c r="L76" s="233"/>
      <c r="M76" s="233">
        <f>(C76*46000*10000)/1000000000</f>
        <v>9.1999999999999998E-2</v>
      </c>
      <c r="N76" s="233"/>
      <c r="O76" s="203"/>
      <c r="P76" s="233" t="s">
        <v>71</v>
      </c>
    </row>
    <row r="77" spans="1:16" x14ac:dyDescent="0.2">
      <c r="A77" s="179" t="s">
        <v>36</v>
      </c>
      <c r="B77" s="202" t="s">
        <v>1534</v>
      </c>
      <c r="C77" s="196">
        <f t="shared" ref="C77:N77" si="16">SUM(C78:C78)</f>
        <v>0.3</v>
      </c>
      <c r="D77" s="196">
        <f t="shared" si="16"/>
        <v>0</v>
      </c>
      <c r="E77" s="196">
        <f t="shared" si="16"/>
        <v>0</v>
      </c>
      <c r="F77" s="196">
        <f t="shared" si="16"/>
        <v>0</v>
      </c>
      <c r="G77" s="196">
        <f t="shared" si="16"/>
        <v>0.3</v>
      </c>
      <c r="H77" s="202"/>
      <c r="I77" s="196">
        <f t="shared" si="16"/>
        <v>0.1278</v>
      </c>
      <c r="J77" s="196">
        <f t="shared" si="16"/>
        <v>0</v>
      </c>
      <c r="K77" s="196">
        <f t="shared" si="16"/>
        <v>0</v>
      </c>
      <c r="L77" s="196">
        <f t="shared" si="16"/>
        <v>0</v>
      </c>
      <c r="M77" s="196">
        <f t="shared" si="16"/>
        <v>0.1278</v>
      </c>
      <c r="N77" s="196">
        <f t="shared" si="16"/>
        <v>0</v>
      </c>
      <c r="O77" s="202"/>
      <c r="P77" s="196"/>
    </row>
    <row r="78" spans="1:16" ht="24" x14ac:dyDescent="0.2">
      <c r="A78" s="189">
        <v>2</v>
      </c>
      <c r="B78" s="203" t="s">
        <v>821</v>
      </c>
      <c r="C78" s="233">
        <f>SUM(D78:G78)</f>
        <v>0.3</v>
      </c>
      <c r="D78" s="233"/>
      <c r="E78" s="233"/>
      <c r="F78" s="233"/>
      <c r="G78" s="233">
        <v>0.3</v>
      </c>
      <c r="H78" s="203" t="s">
        <v>792</v>
      </c>
      <c r="I78" s="233">
        <v>0.1278</v>
      </c>
      <c r="J78" s="233"/>
      <c r="K78" s="233"/>
      <c r="L78" s="233"/>
      <c r="M78" s="233">
        <v>0.1278</v>
      </c>
      <c r="N78" s="233"/>
      <c r="O78" s="203"/>
      <c r="P78" s="233" t="s">
        <v>71</v>
      </c>
    </row>
    <row r="79" spans="1:16" x14ac:dyDescent="0.2">
      <c r="A79" s="179" t="s">
        <v>37</v>
      </c>
      <c r="B79" s="191" t="s">
        <v>35</v>
      </c>
      <c r="C79" s="82">
        <f>SUM(C80:C115)</f>
        <v>18.95</v>
      </c>
      <c r="D79" s="82">
        <f t="shared" ref="D79:N79" si="17">SUM(D80:D115)</f>
        <v>12.500000000000002</v>
      </c>
      <c r="E79" s="82">
        <f t="shared" si="17"/>
        <v>0</v>
      </c>
      <c r="F79" s="82">
        <f t="shared" si="17"/>
        <v>0</v>
      </c>
      <c r="G79" s="82">
        <f t="shared" si="17"/>
        <v>6.45</v>
      </c>
      <c r="H79" s="248"/>
      <c r="I79" s="82">
        <f t="shared" si="17"/>
        <v>8.8680599999999998</v>
      </c>
      <c r="J79" s="82">
        <f t="shared" si="17"/>
        <v>0</v>
      </c>
      <c r="K79" s="82">
        <f t="shared" si="17"/>
        <v>8.5200000000000015E-3</v>
      </c>
      <c r="L79" s="82">
        <f t="shared" si="17"/>
        <v>0</v>
      </c>
      <c r="M79" s="82">
        <f t="shared" si="17"/>
        <v>8.8595400000000009</v>
      </c>
      <c r="N79" s="82">
        <f t="shared" si="17"/>
        <v>0</v>
      </c>
      <c r="O79" s="190"/>
      <c r="P79" s="249"/>
    </row>
    <row r="80" spans="1:16" ht="24" x14ac:dyDescent="0.2">
      <c r="A80" s="189">
        <v>3</v>
      </c>
      <c r="B80" s="192" t="s">
        <v>822</v>
      </c>
      <c r="C80" s="233">
        <f>SUM(D80:G80)</f>
        <v>0.04</v>
      </c>
      <c r="D80" s="81"/>
      <c r="E80" s="81"/>
      <c r="F80" s="81"/>
      <c r="G80" s="81">
        <v>0.04</v>
      </c>
      <c r="H80" s="192" t="s">
        <v>792</v>
      </c>
      <c r="I80" s="81">
        <f t="shared" ref="I80:I88" si="18">SUM(J80:N80)</f>
        <v>1.7040000000000003E-2</v>
      </c>
      <c r="J80" s="81"/>
      <c r="K80" s="249"/>
      <c r="L80" s="81"/>
      <c r="M80" s="81">
        <f t="shared" ref="M80:M86" si="19">(C80*42.6)/100</f>
        <v>1.7040000000000003E-2</v>
      </c>
      <c r="N80" s="249"/>
      <c r="O80" s="192"/>
      <c r="P80" s="249" t="s">
        <v>71</v>
      </c>
    </row>
    <row r="81" spans="1:16" ht="24" x14ac:dyDescent="0.2">
      <c r="A81" s="189">
        <v>4</v>
      </c>
      <c r="B81" s="208" t="s">
        <v>823</v>
      </c>
      <c r="C81" s="233">
        <f t="shared" ref="C81:C141" si="20">SUM(D81:G81)</f>
        <v>0.02</v>
      </c>
      <c r="D81" s="81"/>
      <c r="E81" s="81"/>
      <c r="F81" s="81"/>
      <c r="G81" s="81">
        <v>0.02</v>
      </c>
      <c r="H81" s="192" t="s">
        <v>805</v>
      </c>
      <c r="I81" s="81">
        <f t="shared" si="18"/>
        <v>8.5200000000000015E-3</v>
      </c>
      <c r="J81" s="81"/>
      <c r="K81" s="249"/>
      <c r="L81" s="81"/>
      <c r="M81" s="81">
        <f t="shared" si="19"/>
        <v>8.5200000000000015E-3</v>
      </c>
      <c r="N81" s="249"/>
      <c r="O81" s="192"/>
      <c r="P81" s="249" t="s">
        <v>71</v>
      </c>
    </row>
    <row r="82" spans="1:16" ht="24" x14ac:dyDescent="0.2">
      <c r="A82" s="189">
        <v>5</v>
      </c>
      <c r="B82" s="192" t="s">
        <v>824</v>
      </c>
      <c r="C82" s="233">
        <f t="shared" si="20"/>
        <v>0.1</v>
      </c>
      <c r="D82" s="81"/>
      <c r="E82" s="81"/>
      <c r="F82" s="81"/>
      <c r="G82" s="81">
        <v>0.1</v>
      </c>
      <c r="H82" s="192" t="s">
        <v>805</v>
      </c>
      <c r="I82" s="81">
        <f t="shared" si="18"/>
        <v>4.2600000000000006E-2</v>
      </c>
      <c r="J82" s="81"/>
      <c r="K82" s="249"/>
      <c r="L82" s="81"/>
      <c r="M82" s="81">
        <f t="shared" si="19"/>
        <v>4.2600000000000006E-2</v>
      </c>
      <c r="N82" s="249"/>
      <c r="O82" s="192"/>
      <c r="P82" s="249" t="s">
        <v>71</v>
      </c>
    </row>
    <row r="83" spans="1:16" ht="24" x14ac:dyDescent="0.2">
      <c r="A83" s="189">
        <v>6</v>
      </c>
      <c r="B83" s="192" t="s">
        <v>825</v>
      </c>
      <c r="C83" s="233">
        <f t="shared" si="20"/>
        <v>0.3</v>
      </c>
      <c r="D83" s="81"/>
      <c r="E83" s="81"/>
      <c r="F83" s="81"/>
      <c r="G83" s="81">
        <v>0.3</v>
      </c>
      <c r="H83" s="192" t="s">
        <v>750</v>
      </c>
      <c r="I83" s="81">
        <f t="shared" si="18"/>
        <v>0.1278</v>
      </c>
      <c r="J83" s="81"/>
      <c r="K83" s="249"/>
      <c r="L83" s="81"/>
      <c r="M83" s="81">
        <f t="shared" si="19"/>
        <v>0.1278</v>
      </c>
      <c r="N83" s="249"/>
      <c r="O83" s="192"/>
      <c r="P83" s="249" t="s">
        <v>71</v>
      </c>
    </row>
    <row r="84" spans="1:16" ht="24" x14ac:dyDescent="0.2">
      <c r="A84" s="189">
        <v>7</v>
      </c>
      <c r="B84" s="192" t="s">
        <v>826</v>
      </c>
      <c r="C84" s="233">
        <f t="shared" si="20"/>
        <v>0.65</v>
      </c>
      <c r="D84" s="81"/>
      <c r="E84" s="81"/>
      <c r="F84" s="81"/>
      <c r="G84" s="81">
        <v>0.65</v>
      </c>
      <c r="H84" s="192" t="s">
        <v>827</v>
      </c>
      <c r="I84" s="81">
        <f t="shared" si="18"/>
        <v>0.27690000000000003</v>
      </c>
      <c r="J84" s="81"/>
      <c r="K84" s="249"/>
      <c r="L84" s="81"/>
      <c r="M84" s="81">
        <f t="shared" si="19"/>
        <v>0.27690000000000003</v>
      </c>
      <c r="N84" s="249"/>
      <c r="O84" s="192"/>
      <c r="P84" s="249" t="s">
        <v>71</v>
      </c>
    </row>
    <row r="85" spans="1:16" ht="24" x14ac:dyDescent="0.2">
      <c r="A85" s="189">
        <v>8</v>
      </c>
      <c r="B85" s="192" t="s">
        <v>828</v>
      </c>
      <c r="C85" s="233">
        <f t="shared" si="20"/>
        <v>0.5</v>
      </c>
      <c r="D85" s="81"/>
      <c r="E85" s="81"/>
      <c r="F85" s="81"/>
      <c r="G85" s="81">
        <v>0.5</v>
      </c>
      <c r="H85" s="192" t="s">
        <v>829</v>
      </c>
      <c r="I85" s="81">
        <f t="shared" si="18"/>
        <v>0.21299999999999999</v>
      </c>
      <c r="J85" s="81"/>
      <c r="K85" s="249"/>
      <c r="L85" s="81"/>
      <c r="M85" s="81">
        <f t="shared" si="19"/>
        <v>0.21299999999999999</v>
      </c>
      <c r="N85" s="249"/>
      <c r="O85" s="192"/>
      <c r="P85" s="249" t="s">
        <v>71</v>
      </c>
    </row>
    <row r="86" spans="1:16" ht="24" x14ac:dyDescent="0.2">
      <c r="A86" s="189">
        <v>9</v>
      </c>
      <c r="B86" s="192" t="s">
        <v>830</v>
      </c>
      <c r="C86" s="233">
        <f t="shared" si="20"/>
        <v>2.38</v>
      </c>
      <c r="D86" s="81">
        <v>2.38</v>
      </c>
      <c r="E86" s="81"/>
      <c r="F86" s="81"/>
      <c r="G86" s="81"/>
      <c r="H86" s="192" t="s">
        <v>831</v>
      </c>
      <c r="I86" s="81">
        <f t="shared" si="18"/>
        <v>1.0138800000000001</v>
      </c>
      <c r="J86" s="81"/>
      <c r="K86" s="249"/>
      <c r="L86" s="81"/>
      <c r="M86" s="81">
        <f t="shared" si="19"/>
        <v>1.0138800000000001</v>
      </c>
      <c r="N86" s="249"/>
      <c r="O86" s="192"/>
      <c r="P86" s="249" t="s">
        <v>71</v>
      </c>
    </row>
    <row r="87" spans="1:16" ht="24" x14ac:dyDescent="0.2">
      <c r="A87" s="189">
        <v>10</v>
      </c>
      <c r="B87" s="192" t="s">
        <v>832</v>
      </c>
      <c r="C87" s="233">
        <f t="shared" si="20"/>
        <v>0.06</v>
      </c>
      <c r="D87" s="81"/>
      <c r="E87" s="81"/>
      <c r="F87" s="81"/>
      <c r="G87" s="81">
        <v>0.06</v>
      </c>
      <c r="H87" s="192" t="s">
        <v>833</v>
      </c>
      <c r="I87" s="81">
        <f t="shared" si="18"/>
        <v>0.12</v>
      </c>
      <c r="J87" s="81"/>
      <c r="K87" s="249"/>
      <c r="L87" s="81"/>
      <c r="M87" s="81">
        <v>0.12</v>
      </c>
      <c r="N87" s="249"/>
      <c r="O87" s="192"/>
      <c r="P87" s="249" t="s">
        <v>71</v>
      </c>
    </row>
    <row r="88" spans="1:16" ht="24" x14ac:dyDescent="0.2">
      <c r="A88" s="189">
        <v>11</v>
      </c>
      <c r="B88" s="192" t="s">
        <v>834</v>
      </c>
      <c r="C88" s="233">
        <f t="shared" si="20"/>
        <v>0.71</v>
      </c>
      <c r="D88" s="81">
        <v>0.71</v>
      </c>
      <c r="E88" s="81"/>
      <c r="F88" s="81"/>
      <c r="G88" s="81"/>
      <c r="H88" s="192" t="s">
        <v>835</v>
      </c>
      <c r="I88" s="81">
        <f t="shared" si="18"/>
        <v>0.30246000000000001</v>
      </c>
      <c r="J88" s="81"/>
      <c r="K88" s="249"/>
      <c r="L88" s="81"/>
      <c r="M88" s="81">
        <f>(C88*42.6)/100</f>
        <v>0.30246000000000001</v>
      </c>
      <c r="N88" s="249"/>
      <c r="O88" s="192"/>
      <c r="P88" s="249" t="s">
        <v>71</v>
      </c>
    </row>
    <row r="89" spans="1:16" x14ac:dyDescent="0.2">
      <c r="A89" s="189">
        <v>12</v>
      </c>
      <c r="B89" s="209" t="s">
        <v>836</v>
      </c>
      <c r="C89" s="233">
        <f t="shared" si="20"/>
        <v>0.02</v>
      </c>
      <c r="D89" s="210"/>
      <c r="E89" s="210"/>
      <c r="F89" s="210"/>
      <c r="G89" s="210">
        <v>0.02</v>
      </c>
      <c r="H89" s="600" t="s">
        <v>792</v>
      </c>
      <c r="I89" s="210">
        <v>8.5200000000000015E-3</v>
      </c>
      <c r="J89" s="210"/>
      <c r="K89" s="210">
        <v>8.5200000000000015E-3</v>
      </c>
      <c r="L89" s="235"/>
      <c r="M89" s="235"/>
      <c r="N89" s="235"/>
      <c r="O89" s="209"/>
      <c r="P89" s="235" t="s">
        <v>374</v>
      </c>
    </row>
    <row r="90" spans="1:16" x14ac:dyDescent="0.2">
      <c r="A90" s="189">
        <v>13</v>
      </c>
      <c r="B90" s="192" t="s">
        <v>837</v>
      </c>
      <c r="C90" s="233">
        <f t="shared" si="20"/>
        <v>3</v>
      </c>
      <c r="D90" s="81">
        <v>3</v>
      </c>
      <c r="E90" s="81"/>
      <c r="F90" s="81"/>
      <c r="G90" s="81"/>
      <c r="H90" s="192" t="s">
        <v>829</v>
      </c>
      <c r="I90" s="81">
        <v>1.278</v>
      </c>
      <c r="J90" s="81"/>
      <c r="K90" s="249"/>
      <c r="L90" s="81"/>
      <c r="M90" s="81">
        <v>1.278</v>
      </c>
      <c r="N90" s="249"/>
      <c r="O90" s="192"/>
      <c r="P90" s="249"/>
    </row>
    <row r="91" spans="1:16" x14ac:dyDescent="0.2">
      <c r="A91" s="189">
        <v>14</v>
      </c>
      <c r="B91" s="192" t="s">
        <v>838</v>
      </c>
      <c r="C91" s="233">
        <f t="shared" si="20"/>
        <v>0.1</v>
      </c>
      <c r="D91" s="81"/>
      <c r="E91" s="81"/>
      <c r="F91" s="81"/>
      <c r="G91" s="81">
        <v>0.1</v>
      </c>
      <c r="H91" s="192" t="s">
        <v>829</v>
      </c>
      <c r="I91" s="81">
        <v>4.2600000000000006E-2</v>
      </c>
      <c r="J91" s="81"/>
      <c r="K91" s="249"/>
      <c r="L91" s="81"/>
      <c r="M91" s="81">
        <v>4.2600000000000006E-2</v>
      </c>
      <c r="N91" s="249"/>
      <c r="O91" s="192"/>
      <c r="P91" s="249"/>
    </row>
    <row r="92" spans="1:16" ht="24" x14ac:dyDescent="0.2">
      <c r="A92" s="189">
        <v>15</v>
      </c>
      <c r="B92" s="192" t="s">
        <v>839</v>
      </c>
      <c r="C92" s="233">
        <f t="shared" si="20"/>
        <v>0.1</v>
      </c>
      <c r="D92" s="81"/>
      <c r="E92" s="81"/>
      <c r="F92" s="81"/>
      <c r="G92" s="81">
        <v>0.1</v>
      </c>
      <c r="H92" s="192" t="s">
        <v>840</v>
      </c>
      <c r="I92" s="81">
        <v>4.2600000000000006E-2</v>
      </c>
      <c r="J92" s="81"/>
      <c r="K92" s="249"/>
      <c r="L92" s="81"/>
      <c r="M92" s="81">
        <v>4.2600000000000006E-2</v>
      </c>
      <c r="N92" s="249"/>
      <c r="O92" s="192"/>
      <c r="P92" s="249" t="s">
        <v>71</v>
      </c>
    </row>
    <row r="93" spans="1:16" ht="24" x14ac:dyDescent="0.2">
      <c r="A93" s="189">
        <v>16</v>
      </c>
      <c r="B93" s="192" t="s">
        <v>841</v>
      </c>
      <c r="C93" s="233">
        <f t="shared" si="20"/>
        <v>0.1</v>
      </c>
      <c r="D93" s="81"/>
      <c r="E93" s="81"/>
      <c r="F93" s="81"/>
      <c r="G93" s="81">
        <v>0.1</v>
      </c>
      <c r="H93" s="192" t="s">
        <v>747</v>
      </c>
      <c r="I93" s="81">
        <v>4.2600000000000006E-2</v>
      </c>
      <c r="J93" s="81"/>
      <c r="K93" s="249"/>
      <c r="L93" s="81"/>
      <c r="M93" s="81">
        <v>4.2600000000000006E-2</v>
      </c>
      <c r="N93" s="249"/>
      <c r="O93" s="192"/>
      <c r="P93" s="249" t="s">
        <v>71</v>
      </c>
    </row>
    <row r="94" spans="1:16" ht="24" x14ac:dyDescent="0.2">
      <c r="A94" s="189">
        <v>17</v>
      </c>
      <c r="B94" s="192" t="s">
        <v>842</v>
      </c>
      <c r="C94" s="233">
        <f t="shared" si="20"/>
        <v>0.2</v>
      </c>
      <c r="D94" s="81">
        <v>0.2</v>
      </c>
      <c r="E94" s="81"/>
      <c r="F94" s="81"/>
      <c r="G94" s="81"/>
      <c r="H94" s="192" t="s">
        <v>760</v>
      </c>
      <c r="I94" s="81">
        <v>8.5200000000000012E-2</v>
      </c>
      <c r="J94" s="81"/>
      <c r="K94" s="249"/>
      <c r="L94" s="81"/>
      <c r="M94" s="81">
        <v>8.5200000000000012E-2</v>
      </c>
      <c r="N94" s="249"/>
      <c r="O94" s="192"/>
      <c r="P94" s="249" t="s">
        <v>71</v>
      </c>
    </row>
    <row r="95" spans="1:16" ht="24" x14ac:dyDescent="0.2">
      <c r="A95" s="189">
        <v>18</v>
      </c>
      <c r="B95" s="192" t="s">
        <v>843</v>
      </c>
      <c r="C95" s="233">
        <f t="shared" si="20"/>
        <v>0.04</v>
      </c>
      <c r="D95" s="81"/>
      <c r="E95" s="81"/>
      <c r="F95" s="81"/>
      <c r="G95" s="81">
        <v>0.04</v>
      </c>
      <c r="H95" s="192" t="s">
        <v>760</v>
      </c>
      <c r="I95" s="81">
        <v>1.7040000000000003E-2</v>
      </c>
      <c r="J95" s="81"/>
      <c r="K95" s="249"/>
      <c r="L95" s="81"/>
      <c r="M95" s="81">
        <v>1.7040000000000003E-2</v>
      </c>
      <c r="N95" s="249"/>
      <c r="O95" s="192"/>
      <c r="P95" s="249" t="s">
        <v>71</v>
      </c>
    </row>
    <row r="96" spans="1:16" ht="24" x14ac:dyDescent="0.2">
      <c r="A96" s="189">
        <v>19</v>
      </c>
      <c r="B96" s="192" t="s">
        <v>1535</v>
      </c>
      <c r="C96" s="233">
        <f t="shared" si="20"/>
        <v>0.2</v>
      </c>
      <c r="D96" s="81"/>
      <c r="E96" s="81"/>
      <c r="F96" s="81"/>
      <c r="G96" s="81">
        <v>0.2</v>
      </c>
      <c r="H96" s="192" t="s">
        <v>799</v>
      </c>
      <c r="I96" s="81">
        <f>M96</f>
        <v>0.38640000000000002</v>
      </c>
      <c r="J96" s="81"/>
      <c r="K96" s="249"/>
      <c r="L96" s="81"/>
      <c r="M96" s="81">
        <f>(C96*46000*42000)/1000000000</f>
        <v>0.38640000000000002</v>
      </c>
      <c r="N96" s="249"/>
      <c r="O96" s="192"/>
      <c r="P96" s="249" t="s">
        <v>71</v>
      </c>
    </row>
    <row r="97" spans="1:16" ht="24" x14ac:dyDescent="0.2">
      <c r="A97" s="189">
        <v>20</v>
      </c>
      <c r="B97" s="192" t="s">
        <v>844</v>
      </c>
      <c r="C97" s="233">
        <f t="shared" si="20"/>
        <v>0.05</v>
      </c>
      <c r="D97" s="81"/>
      <c r="E97" s="81"/>
      <c r="F97" s="81"/>
      <c r="G97" s="81">
        <v>0.05</v>
      </c>
      <c r="H97" s="192" t="s">
        <v>799</v>
      </c>
      <c r="I97" s="81">
        <v>2.1300000000000003E-2</v>
      </c>
      <c r="J97" s="81"/>
      <c r="K97" s="249"/>
      <c r="L97" s="81"/>
      <c r="M97" s="81">
        <v>2.1300000000000003E-2</v>
      </c>
      <c r="N97" s="249"/>
      <c r="O97" s="192"/>
      <c r="P97" s="249" t="s">
        <v>71</v>
      </c>
    </row>
    <row r="98" spans="1:16" ht="24" x14ac:dyDescent="0.2">
      <c r="A98" s="189">
        <v>21</v>
      </c>
      <c r="B98" s="192" t="s">
        <v>1550</v>
      </c>
      <c r="C98" s="233">
        <f t="shared" si="20"/>
        <v>0.8</v>
      </c>
      <c r="D98" s="81">
        <v>0.8</v>
      </c>
      <c r="E98" s="81"/>
      <c r="F98" s="81"/>
      <c r="G98" s="81"/>
      <c r="H98" s="192" t="s">
        <v>880</v>
      </c>
      <c r="I98" s="81">
        <v>0.6</v>
      </c>
      <c r="J98" s="81"/>
      <c r="K98" s="249"/>
      <c r="L98" s="81"/>
      <c r="M98" s="81">
        <v>0.6</v>
      </c>
      <c r="N98" s="249"/>
      <c r="O98" s="192"/>
      <c r="P98" s="249" t="s">
        <v>71</v>
      </c>
    </row>
    <row r="99" spans="1:16" ht="24" x14ac:dyDescent="0.2">
      <c r="A99" s="189">
        <v>22</v>
      </c>
      <c r="B99" s="192" t="s">
        <v>845</v>
      </c>
      <c r="C99" s="233">
        <f t="shared" si="20"/>
        <v>0.25</v>
      </c>
      <c r="D99" s="81">
        <v>0.25</v>
      </c>
      <c r="E99" s="81"/>
      <c r="F99" s="81"/>
      <c r="G99" s="81"/>
      <c r="H99" s="192" t="s">
        <v>756</v>
      </c>
      <c r="I99" s="81">
        <v>0.1065</v>
      </c>
      <c r="J99" s="81"/>
      <c r="K99" s="249"/>
      <c r="L99" s="81"/>
      <c r="M99" s="81">
        <v>0.1065</v>
      </c>
      <c r="N99" s="249"/>
      <c r="O99" s="192"/>
      <c r="P99" s="249" t="s">
        <v>71</v>
      </c>
    </row>
    <row r="100" spans="1:16" ht="24" x14ac:dyDescent="0.2">
      <c r="A100" s="189">
        <v>23</v>
      </c>
      <c r="B100" s="192" t="s">
        <v>846</v>
      </c>
      <c r="C100" s="233">
        <f t="shared" si="20"/>
        <v>1</v>
      </c>
      <c r="D100" s="81">
        <v>1</v>
      </c>
      <c r="E100" s="81"/>
      <c r="F100" s="81"/>
      <c r="G100" s="81"/>
      <c r="H100" s="192" t="s">
        <v>817</v>
      </c>
      <c r="I100" s="81">
        <v>0.42599999999999999</v>
      </c>
      <c r="J100" s="81"/>
      <c r="K100" s="249"/>
      <c r="L100" s="81"/>
      <c r="M100" s="81">
        <v>0.42599999999999999</v>
      </c>
      <c r="N100" s="249"/>
      <c r="O100" s="192"/>
      <c r="P100" s="249" t="s">
        <v>71</v>
      </c>
    </row>
    <row r="101" spans="1:16" ht="24" x14ac:dyDescent="0.2">
      <c r="A101" s="189">
        <v>24</v>
      </c>
      <c r="B101" s="192" t="s">
        <v>847</v>
      </c>
      <c r="C101" s="233">
        <f t="shared" si="20"/>
        <v>1</v>
      </c>
      <c r="D101" s="81">
        <v>1</v>
      </c>
      <c r="E101" s="81"/>
      <c r="F101" s="81"/>
      <c r="G101" s="81"/>
      <c r="H101" s="192" t="s">
        <v>817</v>
      </c>
      <c r="I101" s="81">
        <v>0.42599999999999999</v>
      </c>
      <c r="J101" s="81"/>
      <c r="K101" s="249"/>
      <c r="L101" s="81"/>
      <c r="M101" s="81">
        <v>0.42599999999999999</v>
      </c>
      <c r="N101" s="249"/>
      <c r="O101" s="192"/>
      <c r="P101" s="249" t="s">
        <v>71</v>
      </c>
    </row>
    <row r="102" spans="1:16" ht="24" x14ac:dyDescent="0.2">
      <c r="A102" s="189">
        <v>25</v>
      </c>
      <c r="B102" s="192" t="s">
        <v>848</v>
      </c>
      <c r="C102" s="233">
        <f t="shared" si="20"/>
        <v>1.8</v>
      </c>
      <c r="D102" s="81">
        <v>1.8</v>
      </c>
      <c r="E102" s="81"/>
      <c r="F102" s="81"/>
      <c r="G102" s="81"/>
      <c r="H102" s="192" t="s">
        <v>817</v>
      </c>
      <c r="I102" s="81">
        <v>0.76680000000000004</v>
      </c>
      <c r="J102" s="81"/>
      <c r="K102" s="249"/>
      <c r="L102" s="81"/>
      <c r="M102" s="81">
        <v>0.76680000000000004</v>
      </c>
      <c r="N102" s="249"/>
      <c r="O102" s="192"/>
      <c r="P102" s="249" t="s">
        <v>71</v>
      </c>
    </row>
    <row r="103" spans="1:16" ht="24" x14ac:dyDescent="0.2">
      <c r="A103" s="189">
        <v>26</v>
      </c>
      <c r="B103" s="192" t="s">
        <v>849</v>
      </c>
      <c r="C103" s="233">
        <f t="shared" si="20"/>
        <v>0.5</v>
      </c>
      <c r="D103" s="81">
        <v>0.5</v>
      </c>
      <c r="E103" s="81"/>
      <c r="F103" s="81"/>
      <c r="G103" s="81"/>
      <c r="H103" s="192" t="s">
        <v>817</v>
      </c>
      <c r="I103" s="81">
        <v>0.21</v>
      </c>
      <c r="J103" s="81"/>
      <c r="K103" s="249"/>
      <c r="L103" s="81"/>
      <c r="M103" s="81">
        <v>0.21</v>
      </c>
      <c r="N103" s="249"/>
      <c r="O103" s="192"/>
      <c r="P103" s="249" t="s">
        <v>71</v>
      </c>
    </row>
    <row r="104" spans="1:16" x14ac:dyDescent="0.2">
      <c r="A104" s="189">
        <v>27</v>
      </c>
      <c r="B104" s="192" t="s">
        <v>1536</v>
      </c>
      <c r="C104" s="233">
        <f t="shared" si="20"/>
        <v>7.0000000000000007E-2</v>
      </c>
      <c r="D104" s="81"/>
      <c r="E104" s="81"/>
      <c r="F104" s="81"/>
      <c r="G104" s="81">
        <v>7.0000000000000007E-2</v>
      </c>
      <c r="H104" s="192" t="s">
        <v>820</v>
      </c>
      <c r="I104" s="233">
        <f>SUM(J104:N104)</f>
        <v>0.05</v>
      </c>
      <c r="J104" s="81"/>
      <c r="K104" s="249"/>
      <c r="L104" s="81"/>
      <c r="M104" s="81">
        <v>0.05</v>
      </c>
      <c r="N104" s="249"/>
      <c r="O104" s="192"/>
      <c r="P104" s="249"/>
    </row>
    <row r="105" spans="1:16" ht="24" x14ac:dyDescent="0.2">
      <c r="A105" s="189">
        <v>28</v>
      </c>
      <c r="B105" s="192" t="s">
        <v>850</v>
      </c>
      <c r="C105" s="233">
        <f t="shared" si="20"/>
        <v>0.06</v>
      </c>
      <c r="D105" s="81">
        <v>0.06</v>
      </c>
      <c r="E105" s="81"/>
      <c r="F105" s="81"/>
      <c r="G105" s="81"/>
      <c r="H105" s="192" t="s">
        <v>751</v>
      </c>
      <c r="I105" s="81">
        <v>2.5559999999999999E-2</v>
      </c>
      <c r="J105" s="81"/>
      <c r="K105" s="249"/>
      <c r="L105" s="81"/>
      <c r="M105" s="81">
        <v>2.5559999999999999E-2</v>
      </c>
      <c r="N105" s="249"/>
      <c r="O105" s="192"/>
      <c r="P105" s="249" t="s">
        <v>71</v>
      </c>
    </row>
    <row r="106" spans="1:16" ht="24" x14ac:dyDescent="0.2">
      <c r="A106" s="189">
        <v>29</v>
      </c>
      <c r="B106" s="192" t="s">
        <v>851</v>
      </c>
      <c r="C106" s="233">
        <f t="shared" si="20"/>
        <v>0.5</v>
      </c>
      <c r="D106" s="81">
        <v>0.3</v>
      </c>
      <c r="E106" s="81"/>
      <c r="F106" s="81"/>
      <c r="G106" s="81">
        <v>0.2</v>
      </c>
      <c r="H106" s="192" t="s">
        <v>751</v>
      </c>
      <c r="I106" s="81">
        <v>0.21299999999999999</v>
      </c>
      <c r="J106" s="81"/>
      <c r="K106" s="249"/>
      <c r="L106" s="81"/>
      <c r="M106" s="81">
        <v>0.21299999999999999</v>
      </c>
      <c r="N106" s="249"/>
      <c r="O106" s="192"/>
      <c r="P106" s="249" t="s">
        <v>71</v>
      </c>
    </row>
    <row r="107" spans="1:16" ht="24" x14ac:dyDescent="0.2">
      <c r="A107" s="189">
        <v>30</v>
      </c>
      <c r="B107" s="192" t="s">
        <v>852</v>
      </c>
      <c r="C107" s="233">
        <f t="shared" si="20"/>
        <v>7.0000000000000007E-2</v>
      </c>
      <c r="D107" s="81"/>
      <c r="E107" s="81"/>
      <c r="F107" s="81"/>
      <c r="G107" s="81">
        <v>7.0000000000000007E-2</v>
      </c>
      <c r="H107" s="192" t="s">
        <v>786</v>
      </c>
      <c r="I107" s="81">
        <v>2.9820000000000003E-2</v>
      </c>
      <c r="J107" s="81"/>
      <c r="K107" s="249"/>
      <c r="L107" s="81"/>
      <c r="M107" s="81">
        <v>2.9820000000000003E-2</v>
      </c>
      <c r="N107" s="249"/>
      <c r="O107" s="192"/>
      <c r="P107" s="249" t="s">
        <v>71</v>
      </c>
    </row>
    <row r="108" spans="1:16" ht="24" x14ac:dyDescent="0.2">
      <c r="A108" s="189">
        <v>31</v>
      </c>
      <c r="B108" s="192" t="s">
        <v>853</v>
      </c>
      <c r="C108" s="233">
        <f t="shared" si="20"/>
        <v>0.32</v>
      </c>
      <c r="D108" s="81"/>
      <c r="E108" s="81"/>
      <c r="F108" s="81"/>
      <c r="G108" s="81">
        <v>0.32</v>
      </c>
      <c r="H108" s="192" t="s">
        <v>786</v>
      </c>
      <c r="I108" s="81">
        <v>0.13632000000000002</v>
      </c>
      <c r="J108" s="81"/>
      <c r="K108" s="249"/>
      <c r="L108" s="81"/>
      <c r="M108" s="81">
        <v>0.13632000000000002</v>
      </c>
      <c r="N108" s="249"/>
      <c r="O108" s="192"/>
      <c r="P108" s="249" t="s">
        <v>71</v>
      </c>
    </row>
    <row r="109" spans="1:16" ht="24" x14ac:dyDescent="0.2">
      <c r="A109" s="189">
        <v>32</v>
      </c>
      <c r="B109" s="192" t="s">
        <v>854</v>
      </c>
      <c r="C109" s="233">
        <f t="shared" si="20"/>
        <v>0.5</v>
      </c>
      <c r="D109" s="81">
        <v>0.5</v>
      </c>
      <c r="E109" s="81"/>
      <c r="F109" s="81"/>
      <c r="G109" s="81"/>
      <c r="H109" s="192" t="s">
        <v>751</v>
      </c>
      <c r="I109" s="81">
        <v>0.21299999999999999</v>
      </c>
      <c r="J109" s="81"/>
      <c r="K109" s="249"/>
      <c r="L109" s="81"/>
      <c r="M109" s="81">
        <v>0.21299999999999999</v>
      </c>
      <c r="N109" s="249"/>
      <c r="O109" s="192"/>
      <c r="P109" s="249" t="s">
        <v>71</v>
      </c>
    </row>
    <row r="110" spans="1:16" ht="24" x14ac:dyDescent="0.2">
      <c r="A110" s="189">
        <v>33</v>
      </c>
      <c r="B110" s="192" t="s">
        <v>1551</v>
      </c>
      <c r="C110" s="233">
        <f t="shared" si="20"/>
        <v>0.6</v>
      </c>
      <c r="D110" s="81"/>
      <c r="E110" s="81"/>
      <c r="F110" s="81"/>
      <c r="G110" s="81">
        <v>0.6</v>
      </c>
      <c r="H110" s="192" t="s">
        <v>762</v>
      </c>
      <c r="I110" s="81">
        <f>SUM(J110:M110)</f>
        <v>0.28000000000000003</v>
      </c>
      <c r="J110" s="81"/>
      <c r="K110" s="249"/>
      <c r="L110" s="81"/>
      <c r="M110" s="81">
        <v>0.28000000000000003</v>
      </c>
      <c r="N110" s="249"/>
      <c r="O110" s="192"/>
      <c r="P110" s="249" t="s">
        <v>71</v>
      </c>
    </row>
    <row r="111" spans="1:16" ht="24" x14ac:dyDescent="0.2">
      <c r="A111" s="189">
        <v>34</v>
      </c>
      <c r="B111" s="192" t="s">
        <v>1552</v>
      </c>
      <c r="C111" s="233">
        <f t="shared" si="20"/>
        <v>0.41</v>
      </c>
      <c r="D111" s="81"/>
      <c r="E111" s="81"/>
      <c r="F111" s="81"/>
      <c r="G111" s="81">
        <v>0.41</v>
      </c>
      <c r="H111" s="192" t="s">
        <v>762</v>
      </c>
      <c r="I111" s="81">
        <f>(C111*46000)/100000</f>
        <v>0.18859999999999999</v>
      </c>
      <c r="J111" s="81"/>
      <c r="K111" s="249"/>
      <c r="L111" s="81"/>
      <c r="M111" s="81">
        <f>I111</f>
        <v>0.18859999999999999</v>
      </c>
      <c r="N111" s="249"/>
      <c r="O111" s="192"/>
      <c r="P111" s="249" t="s">
        <v>71</v>
      </c>
    </row>
    <row r="112" spans="1:16" ht="24" x14ac:dyDescent="0.2">
      <c r="A112" s="189">
        <v>35</v>
      </c>
      <c r="B112" s="192" t="s">
        <v>1553</v>
      </c>
      <c r="C112" s="233">
        <f t="shared" si="20"/>
        <v>0.18</v>
      </c>
      <c r="D112" s="81"/>
      <c r="E112" s="81"/>
      <c r="F112" s="81"/>
      <c r="G112" s="81">
        <v>0.18</v>
      </c>
      <c r="H112" s="192" t="s">
        <v>762</v>
      </c>
      <c r="I112" s="81">
        <f>(C112*46000)/100000</f>
        <v>8.2799999999999999E-2</v>
      </c>
      <c r="J112" s="81"/>
      <c r="K112" s="249"/>
      <c r="L112" s="81"/>
      <c r="M112" s="81">
        <f>I112</f>
        <v>8.2799999999999999E-2</v>
      </c>
      <c r="N112" s="249"/>
      <c r="O112" s="192"/>
      <c r="P112" s="249" t="s">
        <v>71</v>
      </c>
    </row>
    <row r="113" spans="1:16" ht="24" x14ac:dyDescent="0.2">
      <c r="A113" s="189">
        <v>36</v>
      </c>
      <c r="B113" s="192" t="s">
        <v>1554</v>
      </c>
      <c r="C113" s="233">
        <f t="shared" si="20"/>
        <v>1.5</v>
      </c>
      <c r="D113" s="81"/>
      <c r="E113" s="81"/>
      <c r="F113" s="81"/>
      <c r="G113" s="81">
        <v>1.5</v>
      </c>
      <c r="H113" s="192" t="s">
        <v>861</v>
      </c>
      <c r="I113" s="81">
        <f>(C113*46000)/100000</f>
        <v>0.69</v>
      </c>
      <c r="J113" s="81"/>
      <c r="K113" s="249"/>
      <c r="L113" s="81"/>
      <c r="M113" s="81">
        <f>I113</f>
        <v>0.69</v>
      </c>
      <c r="N113" s="249"/>
      <c r="O113" s="192"/>
      <c r="P113" s="249" t="s">
        <v>71</v>
      </c>
    </row>
    <row r="114" spans="1:16" ht="24" x14ac:dyDescent="0.2">
      <c r="A114" s="189">
        <v>37</v>
      </c>
      <c r="B114" s="192" t="s">
        <v>1555</v>
      </c>
      <c r="C114" s="233">
        <f t="shared" si="20"/>
        <v>0.52</v>
      </c>
      <c r="D114" s="81"/>
      <c r="E114" s="81"/>
      <c r="F114" s="81"/>
      <c r="G114" s="81">
        <v>0.52</v>
      </c>
      <c r="H114" s="192" t="s">
        <v>861</v>
      </c>
      <c r="I114" s="81">
        <f>(C114*46000)/100000</f>
        <v>0.2392</v>
      </c>
      <c r="J114" s="81"/>
      <c r="K114" s="249"/>
      <c r="L114" s="81"/>
      <c r="M114" s="81">
        <f>I114</f>
        <v>0.2392</v>
      </c>
      <c r="N114" s="249"/>
      <c r="O114" s="192"/>
      <c r="P114" s="249" t="s">
        <v>71</v>
      </c>
    </row>
    <row r="115" spans="1:16" ht="24" x14ac:dyDescent="0.2">
      <c r="A115" s="189">
        <v>38</v>
      </c>
      <c r="B115" s="192" t="s">
        <v>1556</v>
      </c>
      <c r="C115" s="233">
        <f t="shared" si="20"/>
        <v>0.3</v>
      </c>
      <c r="D115" s="81"/>
      <c r="E115" s="81"/>
      <c r="F115" s="81"/>
      <c r="G115" s="81">
        <v>0.3</v>
      </c>
      <c r="H115" s="192" t="s">
        <v>861</v>
      </c>
      <c r="I115" s="81">
        <f>(C115*46000)/100000</f>
        <v>0.13800000000000001</v>
      </c>
      <c r="J115" s="81"/>
      <c r="K115" s="249"/>
      <c r="L115" s="81"/>
      <c r="M115" s="81">
        <f>I115</f>
        <v>0.13800000000000001</v>
      </c>
      <c r="N115" s="249"/>
      <c r="O115" s="192"/>
      <c r="P115" s="249" t="s">
        <v>71</v>
      </c>
    </row>
    <row r="116" spans="1:16" x14ac:dyDescent="0.2">
      <c r="A116" s="179" t="s">
        <v>38</v>
      </c>
      <c r="B116" s="194" t="s">
        <v>91</v>
      </c>
      <c r="C116" s="8">
        <f>SUM(C117:C123)</f>
        <v>10.79</v>
      </c>
      <c r="D116" s="8">
        <f>SUM(D117:D123)</f>
        <v>3.7</v>
      </c>
      <c r="E116" s="8">
        <f>SUM(E117:E123)</f>
        <v>0</v>
      </c>
      <c r="F116" s="8">
        <f>SUM(F117:F123)</f>
        <v>0</v>
      </c>
      <c r="G116" s="8">
        <f>SUM(G117:G123)</f>
        <v>7.09</v>
      </c>
      <c r="H116" s="194"/>
      <c r="I116" s="82">
        <f t="shared" ref="I116:N116" si="21">SUM(I117:I123)</f>
        <v>4.4804000000000004</v>
      </c>
      <c r="J116" s="82">
        <f t="shared" si="21"/>
        <v>0</v>
      </c>
      <c r="K116" s="82">
        <f t="shared" si="21"/>
        <v>0.33</v>
      </c>
      <c r="L116" s="82">
        <f t="shared" si="21"/>
        <v>0.1704</v>
      </c>
      <c r="M116" s="82">
        <f t="shared" si="21"/>
        <v>3.98</v>
      </c>
      <c r="N116" s="82">
        <f t="shared" si="21"/>
        <v>0</v>
      </c>
      <c r="O116" s="194"/>
      <c r="P116" s="8"/>
    </row>
    <row r="117" spans="1:16" ht="24" x14ac:dyDescent="0.2">
      <c r="A117" s="189">
        <v>39</v>
      </c>
      <c r="B117" s="192" t="s">
        <v>855</v>
      </c>
      <c r="C117" s="233">
        <f t="shared" si="20"/>
        <v>3</v>
      </c>
      <c r="D117" s="81">
        <v>2.7</v>
      </c>
      <c r="E117" s="81"/>
      <c r="F117" s="81"/>
      <c r="G117" s="81">
        <v>0.3</v>
      </c>
      <c r="H117" s="192" t="s">
        <v>831</v>
      </c>
      <c r="I117" s="81">
        <f t="shared" ref="I117:I123" si="22">SUM(J117:N117)</f>
        <v>2.58</v>
      </c>
      <c r="J117" s="81"/>
      <c r="K117" s="249"/>
      <c r="L117" s="81"/>
      <c r="M117" s="81">
        <v>2.58</v>
      </c>
      <c r="N117" s="249"/>
      <c r="O117" s="192"/>
      <c r="P117" s="249" t="s">
        <v>71</v>
      </c>
    </row>
    <row r="118" spans="1:16" ht="24" x14ac:dyDescent="0.2">
      <c r="A118" s="189">
        <v>40</v>
      </c>
      <c r="B118" s="192" t="s">
        <v>857</v>
      </c>
      <c r="C118" s="233">
        <f t="shared" si="20"/>
        <v>0.4</v>
      </c>
      <c r="D118" s="81"/>
      <c r="E118" s="81"/>
      <c r="F118" s="81"/>
      <c r="G118" s="81">
        <v>0.4</v>
      </c>
      <c r="H118" s="192" t="s">
        <v>856</v>
      </c>
      <c r="I118" s="81">
        <f t="shared" si="22"/>
        <v>0.25</v>
      </c>
      <c r="J118" s="81"/>
      <c r="K118" s="249">
        <v>0.25</v>
      </c>
      <c r="L118" s="81"/>
      <c r="M118" s="81"/>
      <c r="N118" s="249"/>
      <c r="O118" s="192"/>
      <c r="P118" s="249" t="s">
        <v>71</v>
      </c>
    </row>
    <row r="119" spans="1:16" x14ac:dyDescent="0.2">
      <c r="A119" s="189">
        <v>41</v>
      </c>
      <c r="B119" s="192" t="s">
        <v>858</v>
      </c>
      <c r="C119" s="233">
        <f t="shared" si="20"/>
        <v>0.5</v>
      </c>
      <c r="D119" s="81">
        <v>0.5</v>
      </c>
      <c r="E119" s="81"/>
      <c r="F119" s="81"/>
      <c r="G119" s="81"/>
      <c r="H119" s="192" t="s">
        <v>781</v>
      </c>
      <c r="I119" s="233">
        <f>SUM(J119:N119)</f>
        <v>0.5</v>
      </c>
      <c r="J119" s="81"/>
      <c r="K119" s="249"/>
      <c r="L119" s="81"/>
      <c r="M119" s="81">
        <v>0.5</v>
      </c>
      <c r="N119" s="249"/>
      <c r="O119" s="192"/>
      <c r="P119" s="249"/>
    </row>
    <row r="120" spans="1:16" ht="24" x14ac:dyDescent="0.2">
      <c r="A120" s="189">
        <v>42</v>
      </c>
      <c r="B120" s="192" t="s">
        <v>859</v>
      </c>
      <c r="C120" s="233">
        <f t="shared" si="20"/>
        <v>0.9</v>
      </c>
      <c r="D120" s="81"/>
      <c r="E120" s="81"/>
      <c r="F120" s="81"/>
      <c r="G120" s="81">
        <v>0.9</v>
      </c>
      <c r="H120" s="192" t="s">
        <v>760</v>
      </c>
      <c r="I120" s="81">
        <f t="shared" si="22"/>
        <v>0.6</v>
      </c>
      <c r="J120" s="81"/>
      <c r="K120" s="249"/>
      <c r="L120" s="81"/>
      <c r="M120" s="81">
        <v>0.6</v>
      </c>
      <c r="N120" s="249"/>
      <c r="O120" s="192"/>
      <c r="P120" s="249" t="s">
        <v>71</v>
      </c>
    </row>
    <row r="121" spans="1:16" ht="24" x14ac:dyDescent="0.2">
      <c r="A121" s="189">
        <v>43</v>
      </c>
      <c r="B121" s="192" t="s">
        <v>860</v>
      </c>
      <c r="C121" s="233">
        <f t="shared" si="20"/>
        <v>0.4</v>
      </c>
      <c r="D121" s="81">
        <v>0.4</v>
      </c>
      <c r="E121" s="81"/>
      <c r="F121" s="81"/>
      <c r="G121" s="81"/>
      <c r="H121" s="192" t="s">
        <v>861</v>
      </c>
      <c r="I121" s="81">
        <f t="shared" si="22"/>
        <v>0.1704</v>
      </c>
      <c r="J121" s="81"/>
      <c r="K121" s="249"/>
      <c r="L121" s="81">
        <v>0.1704</v>
      </c>
      <c r="M121" s="81"/>
      <c r="N121" s="249"/>
      <c r="O121" s="192"/>
      <c r="P121" s="249" t="s">
        <v>71</v>
      </c>
    </row>
    <row r="122" spans="1:16" ht="24" x14ac:dyDescent="0.2">
      <c r="A122" s="189">
        <v>44</v>
      </c>
      <c r="B122" s="192" t="s">
        <v>862</v>
      </c>
      <c r="C122" s="233">
        <f t="shared" si="20"/>
        <v>0.2</v>
      </c>
      <c r="D122" s="81">
        <v>0.1</v>
      </c>
      <c r="E122" s="81"/>
      <c r="F122" s="81"/>
      <c r="G122" s="81">
        <v>0.1</v>
      </c>
      <c r="H122" s="192" t="s">
        <v>781</v>
      </c>
      <c r="I122" s="81">
        <f t="shared" si="22"/>
        <v>0.08</v>
      </c>
      <c r="J122" s="81"/>
      <c r="K122" s="249">
        <v>0.08</v>
      </c>
      <c r="L122" s="81"/>
      <c r="M122" s="81"/>
      <c r="N122" s="249"/>
      <c r="O122" s="192"/>
      <c r="P122" s="249" t="s">
        <v>71</v>
      </c>
    </row>
    <row r="123" spans="1:16" ht="24" x14ac:dyDescent="0.2">
      <c r="A123" s="189">
        <v>45</v>
      </c>
      <c r="B123" s="192" t="s">
        <v>863</v>
      </c>
      <c r="C123" s="233">
        <f t="shared" si="20"/>
        <v>5.39</v>
      </c>
      <c r="D123" s="81"/>
      <c r="E123" s="81"/>
      <c r="F123" s="81"/>
      <c r="G123" s="81">
        <v>5.39</v>
      </c>
      <c r="H123" s="192" t="s">
        <v>864</v>
      </c>
      <c r="I123" s="81">
        <f t="shared" si="22"/>
        <v>0.3</v>
      </c>
      <c r="J123" s="81"/>
      <c r="K123" s="249"/>
      <c r="L123" s="81"/>
      <c r="M123" s="81">
        <v>0.3</v>
      </c>
      <c r="N123" s="249"/>
      <c r="O123" s="192"/>
      <c r="P123" s="249" t="s">
        <v>71</v>
      </c>
    </row>
    <row r="124" spans="1:16" x14ac:dyDescent="0.2">
      <c r="A124" s="179" t="s">
        <v>141</v>
      </c>
      <c r="B124" s="194" t="s">
        <v>359</v>
      </c>
      <c r="C124" s="196">
        <f>SUM(C125:C128)</f>
        <v>36.82</v>
      </c>
      <c r="D124" s="8">
        <f>SUM(D125:D128)</f>
        <v>30.07</v>
      </c>
      <c r="E124" s="8">
        <f>SUM(E125:E128)</f>
        <v>0</v>
      </c>
      <c r="F124" s="8">
        <f>SUM(F125:F128)</f>
        <v>0</v>
      </c>
      <c r="G124" s="8">
        <f>SUM(G125:G128)</f>
        <v>6.75</v>
      </c>
      <c r="H124" s="194"/>
      <c r="I124" s="82">
        <f t="shared" ref="I124:N124" si="23">SUM(I125:I128)</f>
        <v>20.125999999999998</v>
      </c>
      <c r="J124" s="82">
        <f t="shared" si="23"/>
        <v>16</v>
      </c>
      <c r="K124" s="82">
        <f t="shared" si="23"/>
        <v>1.41</v>
      </c>
      <c r="L124" s="82">
        <f t="shared" si="23"/>
        <v>0.42599999999999999</v>
      </c>
      <c r="M124" s="82">
        <f t="shared" si="23"/>
        <v>2.29</v>
      </c>
      <c r="N124" s="82">
        <f t="shared" si="23"/>
        <v>0</v>
      </c>
      <c r="O124" s="194"/>
      <c r="P124" s="8"/>
    </row>
    <row r="125" spans="1:16" ht="60" x14ac:dyDescent="0.2">
      <c r="A125" s="189">
        <v>46</v>
      </c>
      <c r="B125" s="192" t="s">
        <v>865</v>
      </c>
      <c r="C125" s="233">
        <f t="shared" si="20"/>
        <v>3.52</v>
      </c>
      <c r="D125" s="81"/>
      <c r="E125" s="81"/>
      <c r="F125" s="81"/>
      <c r="G125" s="81">
        <v>3.52</v>
      </c>
      <c r="H125" s="192" t="s">
        <v>866</v>
      </c>
      <c r="I125" s="81">
        <f>SUM(J125:N125)</f>
        <v>2.29</v>
      </c>
      <c r="J125" s="81"/>
      <c r="K125" s="249"/>
      <c r="L125" s="81"/>
      <c r="M125" s="81">
        <v>2.29</v>
      </c>
      <c r="N125" s="249"/>
      <c r="O125" s="192"/>
      <c r="P125" s="249" t="s">
        <v>71</v>
      </c>
    </row>
    <row r="126" spans="1:16" ht="36" x14ac:dyDescent="0.2">
      <c r="A126" s="189">
        <v>47</v>
      </c>
      <c r="B126" s="192" t="s">
        <v>1537</v>
      </c>
      <c r="C126" s="233">
        <f t="shared" si="20"/>
        <v>17</v>
      </c>
      <c r="D126" s="81">
        <v>16.670000000000002</v>
      </c>
      <c r="E126" s="81"/>
      <c r="F126" s="81"/>
      <c r="G126" s="81">
        <v>0.33</v>
      </c>
      <c r="H126" s="192" t="s">
        <v>1783</v>
      </c>
      <c r="I126" s="81">
        <f>SUM(J126:N126)</f>
        <v>16</v>
      </c>
      <c r="J126" s="81">
        <v>16</v>
      </c>
      <c r="K126" s="249"/>
      <c r="L126" s="81"/>
      <c r="M126" s="81"/>
      <c r="N126" s="249"/>
      <c r="O126" s="192"/>
      <c r="P126" s="249" t="s">
        <v>71</v>
      </c>
    </row>
    <row r="127" spans="1:16" ht="24" x14ac:dyDescent="0.2">
      <c r="A127" s="189">
        <v>48</v>
      </c>
      <c r="B127" s="192" t="s">
        <v>867</v>
      </c>
      <c r="C127" s="233">
        <f t="shared" si="20"/>
        <v>1</v>
      </c>
      <c r="D127" s="81"/>
      <c r="E127" s="81"/>
      <c r="F127" s="81"/>
      <c r="G127" s="81">
        <v>1</v>
      </c>
      <c r="H127" s="192" t="s">
        <v>747</v>
      </c>
      <c r="I127" s="81">
        <f>SUM(J127:N127)</f>
        <v>0.42599999999999999</v>
      </c>
      <c r="J127" s="81"/>
      <c r="K127" s="249"/>
      <c r="L127" s="81">
        <f>C127*0.426</f>
        <v>0.42599999999999999</v>
      </c>
      <c r="M127" s="81"/>
      <c r="N127" s="249"/>
      <c r="O127" s="192"/>
      <c r="P127" s="249" t="s">
        <v>71</v>
      </c>
    </row>
    <row r="128" spans="1:16" ht="36" x14ac:dyDescent="0.2">
      <c r="A128" s="189">
        <v>49</v>
      </c>
      <c r="B128" s="215" t="s">
        <v>868</v>
      </c>
      <c r="C128" s="233">
        <f t="shared" si="20"/>
        <v>15.3</v>
      </c>
      <c r="D128" s="214">
        <v>13.4</v>
      </c>
      <c r="E128" s="81"/>
      <c r="F128" s="577"/>
      <c r="G128" s="577">
        <v>1.9</v>
      </c>
      <c r="H128" s="601" t="s">
        <v>869</v>
      </c>
      <c r="I128" s="213">
        <v>1.41</v>
      </c>
      <c r="J128" s="213"/>
      <c r="K128" s="213">
        <v>1.41</v>
      </c>
      <c r="L128" s="213"/>
      <c r="M128" s="213"/>
      <c r="N128" s="213"/>
      <c r="O128" s="583"/>
      <c r="P128" s="214" t="s">
        <v>72</v>
      </c>
    </row>
    <row r="129" spans="1:16" x14ac:dyDescent="0.2">
      <c r="A129" s="179" t="s">
        <v>320</v>
      </c>
      <c r="B129" s="216" t="s">
        <v>493</v>
      </c>
      <c r="C129" s="82">
        <f>C130</f>
        <v>0.1</v>
      </c>
      <c r="D129" s="82">
        <f t="shared" ref="D129:N129" si="24">D130</f>
        <v>0</v>
      </c>
      <c r="E129" s="82">
        <f t="shared" si="24"/>
        <v>0</v>
      </c>
      <c r="F129" s="82">
        <f t="shared" si="24"/>
        <v>0</v>
      </c>
      <c r="G129" s="82">
        <f t="shared" si="24"/>
        <v>0.1</v>
      </c>
      <c r="H129" s="248"/>
      <c r="I129" s="82">
        <f t="shared" si="24"/>
        <v>0.04</v>
      </c>
      <c r="J129" s="82">
        <f t="shared" si="24"/>
        <v>0</v>
      </c>
      <c r="K129" s="82">
        <f t="shared" si="24"/>
        <v>0</v>
      </c>
      <c r="L129" s="82">
        <f t="shared" si="24"/>
        <v>0.01</v>
      </c>
      <c r="M129" s="82">
        <f t="shared" si="24"/>
        <v>0.03</v>
      </c>
      <c r="N129" s="82">
        <f t="shared" si="24"/>
        <v>0</v>
      </c>
      <c r="O129" s="584"/>
      <c r="P129" s="217"/>
    </row>
    <row r="130" spans="1:16" ht="24" x14ac:dyDescent="0.2">
      <c r="A130" s="189">
        <v>50</v>
      </c>
      <c r="B130" s="192" t="s">
        <v>872</v>
      </c>
      <c r="C130" s="233">
        <f t="shared" si="20"/>
        <v>0.1</v>
      </c>
      <c r="D130" s="81"/>
      <c r="E130" s="81"/>
      <c r="F130" s="81"/>
      <c r="G130" s="81">
        <v>0.1</v>
      </c>
      <c r="H130" s="192" t="s">
        <v>751</v>
      </c>
      <c r="I130" s="81">
        <f>SUM(J130:N130)</f>
        <v>0.04</v>
      </c>
      <c r="J130" s="81"/>
      <c r="K130" s="249"/>
      <c r="L130" s="81">
        <v>0.01</v>
      </c>
      <c r="M130" s="81">
        <v>0.03</v>
      </c>
      <c r="N130" s="249"/>
      <c r="O130" s="192"/>
      <c r="P130" s="249" t="s">
        <v>71</v>
      </c>
    </row>
    <row r="131" spans="1:16" x14ac:dyDescent="0.2">
      <c r="A131" s="179" t="s">
        <v>328</v>
      </c>
      <c r="B131" s="194" t="s">
        <v>142</v>
      </c>
      <c r="C131" s="8">
        <f>SUM(C132:C143)</f>
        <v>2.1800000000000002</v>
      </c>
      <c r="D131" s="8">
        <f>SUM(D132:D143)</f>
        <v>0.2</v>
      </c>
      <c r="E131" s="8">
        <f>SUM(E132:E143)</f>
        <v>0</v>
      </c>
      <c r="F131" s="8">
        <f>SUM(F132:F143)</f>
        <v>0</v>
      </c>
      <c r="G131" s="8">
        <f>SUM(G132:G143)</f>
        <v>1.9800000000000002</v>
      </c>
      <c r="H131" s="194"/>
      <c r="I131" s="82">
        <f t="shared" ref="I131:N131" si="25">SUM(I132:I143)</f>
        <v>8.7255749999999956</v>
      </c>
      <c r="J131" s="8">
        <f t="shared" si="25"/>
        <v>0</v>
      </c>
      <c r="K131" s="8">
        <f t="shared" si="25"/>
        <v>0</v>
      </c>
      <c r="L131" s="82">
        <f t="shared" si="25"/>
        <v>8.3055749999999975</v>
      </c>
      <c r="M131" s="8">
        <f t="shared" si="25"/>
        <v>0.4200000000000001</v>
      </c>
      <c r="N131" s="8">
        <f t="shared" si="25"/>
        <v>0</v>
      </c>
      <c r="O131" s="194"/>
      <c r="P131" s="8"/>
    </row>
    <row r="132" spans="1:16" ht="24" x14ac:dyDescent="0.2">
      <c r="A132" s="189">
        <v>51</v>
      </c>
      <c r="B132" s="192" t="s">
        <v>870</v>
      </c>
      <c r="C132" s="233">
        <f t="shared" si="20"/>
        <v>0.25</v>
      </c>
      <c r="D132" s="81"/>
      <c r="E132" s="81"/>
      <c r="F132" s="81"/>
      <c r="G132" s="81">
        <v>0.25</v>
      </c>
      <c r="H132" s="192" t="s">
        <v>779</v>
      </c>
      <c r="I132" s="81">
        <f>SUM(J132:N132)</f>
        <v>8.5574999999999998E-2</v>
      </c>
      <c r="J132" s="81"/>
      <c r="K132" s="249"/>
      <c r="L132" s="81">
        <v>2.5575000000000001E-2</v>
      </c>
      <c r="M132" s="81">
        <v>0.06</v>
      </c>
      <c r="N132" s="249"/>
      <c r="O132" s="192"/>
      <c r="P132" s="249" t="s">
        <v>71</v>
      </c>
    </row>
    <row r="133" spans="1:16" ht="24" x14ac:dyDescent="0.2">
      <c r="A133" s="189">
        <v>52</v>
      </c>
      <c r="B133" s="192" t="s">
        <v>871</v>
      </c>
      <c r="C133" s="233">
        <f t="shared" si="20"/>
        <v>0.2</v>
      </c>
      <c r="D133" s="81"/>
      <c r="E133" s="81"/>
      <c r="F133" s="81"/>
      <c r="G133" s="81">
        <v>0.2</v>
      </c>
      <c r="H133" s="192" t="s">
        <v>831</v>
      </c>
      <c r="I133" s="81">
        <f>SUM(J133:N133)</f>
        <v>0.12000000000000001</v>
      </c>
      <c r="J133" s="81"/>
      <c r="K133" s="249"/>
      <c r="L133" s="81">
        <v>0.1</v>
      </c>
      <c r="M133" s="81">
        <v>0.02</v>
      </c>
      <c r="N133" s="249"/>
      <c r="O133" s="192"/>
      <c r="P133" s="249" t="s">
        <v>71</v>
      </c>
    </row>
    <row r="134" spans="1:16" ht="24" x14ac:dyDescent="0.2">
      <c r="A134" s="189">
        <v>53</v>
      </c>
      <c r="B134" s="192" t="s">
        <v>1538</v>
      </c>
      <c r="C134" s="233">
        <f t="shared" si="20"/>
        <v>0.25</v>
      </c>
      <c r="D134" s="81"/>
      <c r="E134" s="81"/>
      <c r="F134" s="81"/>
      <c r="G134" s="81">
        <v>0.25</v>
      </c>
      <c r="H134" s="192" t="s">
        <v>820</v>
      </c>
      <c r="I134" s="233">
        <f>SUM(J134:N134)</f>
        <v>0.2</v>
      </c>
      <c r="J134" s="81"/>
      <c r="K134" s="249"/>
      <c r="L134" s="81">
        <f>C993</f>
        <v>0</v>
      </c>
      <c r="M134" s="81">
        <v>0.2</v>
      </c>
      <c r="N134" s="249"/>
      <c r="O134" s="192"/>
      <c r="P134" s="249" t="s">
        <v>374</v>
      </c>
    </row>
    <row r="135" spans="1:16" ht="24" x14ac:dyDescent="0.2">
      <c r="A135" s="189">
        <v>54</v>
      </c>
      <c r="B135" s="192" t="s">
        <v>1539</v>
      </c>
      <c r="C135" s="233">
        <f t="shared" si="20"/>
        <v>0.25</v>
      </c>
      <c r="D135" s="81"/>
      <c r="E135" s="81"/>
      <c r="F135" s="81"/>
      <c r="G135" s="81">
        <v>0.25</v>
      </c>
      <c r="H135" s="192" t="s">
        <v>820</v>
      </c>
      <c r="I135" s="81">
        <f>L135</f>
        <v>2.0299999999999998</v>
      </c>
      <c r="J135" s="81"/>
      <c r="K135" s="249"/>
      <c r="L135" s="81">
        <v>2.0299999999999998</v>
      </c>
      <c r="M135" s="81"/>
      <c r="N135" s="249"/>
      <c r="O135" s="192"/>
      <c r="P135" s="214" t="s">
        <v>72</v>
      </c>
    </row>
    <row r="136" spans="1:16" ht="24" x14ac:dyDescent="0.2">
      <c r="A136" s="189">
        <v>55</v>
      </c>
      <c r="B136" s="192" t="s">
        <v>1540</v>
      </c>
      <c r="C136" s="233">
        <f t="shared" si="20"/>
        <v>0.25</v>
      </c>
      <c r="D136" s="81"/>
      <c r="E136" s="81"/>
      <c r="F136" s="81"/>
      <c r="G136" s="81">
        <v>0.25</v>
      </c>
      <c r="H136" s="192" t="s">
        <v>820</v>
      </c>
      <c r="I136" s="81">
        <f>L136</f>
        <v>2.0299999999999998</v>
      </c>
      <c r="J136" s="81"/>
      <c r="K136" s="249"/>
      <c r="L136" s="81">
        <v>2.0299999999999998</v>
      </c>
      <c r="M136" s="81"/>
      <c r="N136" s="249"/>
      <c r="O136" s="192"/>
      <c r="P136" s="214" t="s">
        <v>72</v>
      </c>
    </row>
    <row r="137" spans="1:16" ht="24" x14ac:dyDescent="0.2">
      <c r="A137" s="189">
        <v>56</v>
      </c>
      <c r="B137" s="192" t="s">
        <v>1541</v>
      </c>
      <c r="C137" s="233">
        <f t="shared" si="20"/>
        <v>0.25</v>
      </c>
      <c r="D137" s="81"/>
      <c r="E137" s="81"/>
      <c r="F137" s="81"/>
      <c r="G137" s="81">
        <v>0.25</v>
      </c>
      <c r="H137" s="192" t="s">
        <v>820</v>
      </c>
      <c r="I137" s="81">
        <f>L137</f>
        <v>2.0299999999999998</v>
      </c>
      <c r="J137" s="81"/>
      <c r="K137" s="249"/>
      <c r="L137" s="81">
        <v>2.0299999999999998</v>
      </c>
      <c r="M137" s="81"/>
      <c r="N137" s="249"/>
      <c r="O137" s="192"/>
      <c r="P137" s="214" t="s">
        <v>72</v>
      </c>
    </row>
    <row r="138" spans="1:16" ht="24" x14ac:dyDescent="0.2">
      <c r="A138" s="189">
        <v>57</v>
      </c>
      <c r="B138" s="192" t="s">
        <v>1542</v>
      </c>
      <c r="C138" s="233">
        <f t="shared" si="20"/>
        <v>0.25</v>
      </c>
      <c r="D138" s="81"/>
      <c r="E138" s="81"/>
      <c r="F138" s="81"/>
      <c r="G138" s="81">
        <v>0.25</v>
      </c>
      <c r="H138" s="192" t="s">
        <v>820</v>
      </c>
      <c r="I138" s="81">
        <f>L138</f>
        <v>2.0299999999999998</v>
      </c>
      <c r="J138" s="81"/>
      <c r="K138" s="249"/>
      <c r="L138" s="81">
        <v>2.0299999999999998</v>
      </c>
      <c r="M138" s="81"/>
      <c r="N138" s="249"/>
      <c r="O138" s="192"/>
      <c r="P138" s="214" t="s">
        <v>72</v>
      </c>
    </row>
    <row r="139" spans="1:16" ht="24" x14ac:dyDescent="0.2">
      <c r="A139" s="189">
        <v>58</v>
      </c>
      <c r="B139" s="192" t="s">
        <v>873</v>
      </c>
      <c r="C139" s="233">
        <f t="shared" si="20"/>
        <v>0.08</v>
      </c>
      <c r="D139" s="81"/>
      <c r="E139" s="81"/>
      <c r="F139" s="81"/>
      <c r="G139" s="81">
        <v>0.08</v>
      </c>
      <c r="H139" s="192" t="s">
        <v>792</v>
      </c>
      <c r="I139" s="81">
        <f>SUM(J139:N139)</f>
        <v>0.03</v>
      </c>
      <c r="J139" s="81"/>
      <c r="K139" s="249"/>
      <c r="L139" s="81">
        <v>0.01</v>
      </c>
      <c r="M139" s="81">
        <v>0.02</v>
      </c>
      <c r="N139" s="249"/>
      <c r="O139" s="192"/>
      <c r="P139" s="249" t="s">
        <v>71</v>
      </c>
    </row>
    <row r="140" spans="1:16" ht="24" x14ac:dyDescent="0.2">
      <c r="A140" s="189">
        <v>59</v>
      </c>
      <c r="B140" s="192" t="s">
        <v>874</v>
      </c>
      <c r="C140" s="233">
        <f t="shared" si="20"/>
        <v>7.0000000000000007E-2</v>
      </c>
      <c r="D140" s="81"/>
      <c r="E140" s="81"/>
      <c r="F140" s="81"/>
      <c r="G140" s="81">
        <v>7.0000000000000007E-2</v>
      </c>
      <c r="H140" s="192" t="s">
        <v>792</v>
      </c>
      <c r="I140" s="81">
        <f>SUM(J140:N140)</f>
        <v>0.03</v>
      </c>
      <c r="J140" s="81"/>
      <c r="K140" s="249"/>
      <c r="L140" s="81">
        <v>0.01</v>
      </c>
      <c r="M140" s="81">
        <v>0.02</v>
      </c>
      <c r="N140" s="249"/>
      <c r="O140" s="192"/>
      <c r="P140" s="249" t="s">
        <v>71</v>
      </c>
    </row>
    <row r="141" spans="1:16" ht="24" x14ac:dyDescent="0.2">
      <c r="A141" s="189">
        <v>60</v>
      </c>
      <c r="B141" s="192" t="s">
        <v>875</v>
      </c>
      <c r="C141" s="233">
        <f t="shared" si="20"/>
        <v>0.11</v>
      </c>
      <c r="D141" s="81"/>
      <c r="E141" s="81"/>
      <c r="F141" s="81"/>
      <c r="G141" s="81">
        <v>0.11</v>
      </c>
      <c r="H141" s="192" t="s">
        <v>792</v>
      </c>
      <c r="I141" s="81">
        <f>SUM(J141:N141)</f>
        <v>0.04</v>
      </c>
      <c r="J141" s="81"/>
      <c r="K141" s="249"/>
      <c r="L141" s="81">
        <v>0.01</v>
      </c>
      <c r="M141" s="81">
        <v>0.03</v>
      </c>
      <c r="N141" s="249"/>
      <c r="O141" s="192"/>
      <c r="P141" s="249" t="s">
        <v>71</v>
      </c>
    </row>
    <row r="142" spans="1:16" ht="24" x14ac:dyDescent="0.2">
      <c r="A142" s="189">
        <v>61</v>
      </c>
      <c r="B142" s="218" t="s">
        <v>876</v>
      </c>
      <c r="C142" s="233">
        <f t="shared" ref="C142:C158" si="26">SUM(D142:G142)</f>
        <v>0.02</v>
      </c>
      <c r="D142" s="577"/>
      <c r="E142" s="81"/>
      <c r="F142" s="578"/>
      <c r="G142" s="220">
        <v>0.02</v>
      </c>
      <c r="H142" s="602" t="s">
        <v>877</v>
      </c>
      <c r="I142" s="219">
        <v>0.01</v>
      </c>
      <c r="J142" s="219"/>
      <c r="K142" s="219"/>
      <c r="L142" s="219"/>
      <c r="M142" s="219">
        <v>0.01</v>
      </c>
      <c r="N142" s="219"/>
      <c r="O142" s="585"/>
      <c r="P142" s="220" t="s">
        <v>72</v>
      </c>
    </row>
    <row r="143" spans="1:16" ht="24" x14ac:dyDescent="0.2">
      <c r="A143" s="189">
        <v>62</v>
      </c>
      <c r="B143" s="221" t="s">
        <v>878</v>
      </c>
      <c r="C143" s="233">
        <f t="shared" si="26"/>
        <v>0.2</v>
      </c>
      <c r="D143" s="577">
        <v>0.2</v>
      </c>
      <c r="E143" s="81"/>
      <c r="F143" s="577"/>
      <c r="G143" s="579"/>
      <c r="H143" s="603" t="s">
        <v>877</v>
      </c>
      <c r="I143" s="222">
        <v>0.09</v>
      </c>
      <c r="J143" s="222"/>
      <c r="K143" s="222"/>
      <c r="L143" s="222">
        <v>0.03</v>
      </c>
      <c r="M143" s="222">
        <v>0.06</v>
      </c>
      <c r="N143" s="222"/>
      <c r="O143" s="192"/>
      <c r="P143" s="220" t="s">
        <v>72</v>
      </c>
    </row>
    <row r="144" spans="1:16" x14ac:dyDescent="0.2">
      <c r="A144" s="179" t="s">
        <v>607</v>
      </c>
      <c r="B144" s="194" t="s">
        <v>809</v>
      </c>
      <c r="C144" s="8">
        <f>SUM(C145:C148)</f>
        <v>1.8599999999999999</v>
      </c>
      <c r="D144" s="8">
        <f t="shared" ref="D144:N144" si="27">SUM(D145:D148)</f>
        <v>1.71</v>
      </c>
      <c r="E144" s="8">
        <f t="shared" si="27"/>
        <v>0</v>
      </c>
      <c r="F144" s="8">
        <f t="shared" si="27"/>
        <v>0</v>
      </c>
      <c r="G144" s="8">
        <f t="shared" si="27"/>
        <v>0.15</v>
      </c>
      <c r="H144" s="194"/>
      <c r="I144" s="82">
        <f t="shared" si="27"/>
        <v>0.77336000000000005</v>
      </c>
      <c r="J144" s="82">
        <f t="shared" si="27"/>
        <v>0</v>
      </c>
      <c r="K144" s="8">
        <f t="shared" si="27"/>
        <v>0.62</v>
      </c>
      <c r="L144" s="82">
        <f t="shared" si="27"/>
        <v>0.15336</v>
      </c>
      <c r="M144" s="82">
        <f t="shared" si="27"/>
        <v>0</v>
      </c>
      <c r="N144" s="8">
        <f t="shared" si="27"/>
        <v>0</v>
      </c>
      <c r="O144" s="194"/>
      <c r="P144" s="8"/>
    </row>
    <row r="145" spans="1:16" ht="24" x14ac:dyDescent="0.2">
      <c r="A145" s="189">
        <v>63</v>
      </c>
      <c r="B145" s="192" t="s">
        <v>879</v>
      </c>
      <c r="C145" s="233">
        <f t="shared" si="26"/>
        <v>0.25</v>
      </c>
      <c r="D145" s="81">
        <v>0.25</v>
      </c>
      <c r="E145" s="81"/>
      <c r="F145" s="81"/>
      <c r="G145" s="81"/>
      <c r="H145" s="192" t="s">
        <v>880</v>
      </c>
      <c r="I145" s="81">
        <f>SUM(J145:N145)</f>
        <v>0.1065</v>
      </c>
      <c r="J145" s="81"/>
      <c r="K145" s="249"/>
      <c r="L145" s="81">
        <v>0.1065</v>
      </c>
      <c r="M145" s="81"/>
      <c r="N145" s="249"/>
      <c r="O145" s="192"/>
      <c r="P145" s="249" t="s">
        <v>71</v>
      </c>
    </row>
    <row r="146" spans="1:16" ht="24" x14ac:dyDescent="0.2">
      <c r="A146" s="189">
        <v>64</v>
      </c>
      <c r="B146" s="207" t="s">
        <v>881</v>
      </c>
      <c r="C146" s="233">
        <f t="shared" si="26"/>
        <v>0.3</v>
      </c>
      <c r="D146" s="81">
        <v>0.15</v>
      </c>
      <c r="E146" s="81"/>
      <c r="F146" s="81"/>
      <c r="G146" s="81">
        <v>0.15</v>
      </c>
      <c r="H146" s="192" t="s">
        <v>792</v>
      </c>
      <c r="I146" s="81">
        <f>SUM(J146:N146)</f>
        <v>0.12</v>
      </c>
      <c r="J146" s="81"/>
      <c r="K146" s="249">
        <v>0.12</v>
      </c>
      <c r="L146" s="81"/>
      <c r="M146" s="81"/>
      <c r="N146" s="249"/>
      <c r="O146" s="192"/>
      <c r="P146" s="249" t="s">
        <v>71</v>
      </c>
    </row>
    <row r="147" spans="1:16" ht="24" x14ac:dyDescent="0.2">
      <c r="A147" s="189">
        <v>65</v>
      </c>
      <c r="B147" s="192" t="s">
        <v>882</v>
      </c>
      <c r="C147" s="233">
        <f t="shared" si="26"/>
        <v>0.11</v>
      </c>
      <c r="D147" s="81">
        <v>0.11</v>
      </c>
      <c r="E147" s="81"/>
      <c r="F147" s="81"/>
      <c r="G147" s="81"/>
      <c r="H147" s="192" t="s">
        <v>792</v>
      </c>
      <c r="I147" s="81">
        <f>SUM(J147:N147)</f>
        <v>4.6859999999999999E-2</v>
      </c>
      <c r="J147" s="81"/>
      <c r="K147" s="249"/>
      <c r="L147" s="81">
        <v>4.6859999999999999E-2</v>
      </c>
      <c r="M147" s="81"/>
      <c r="N147" s="249"/>
      <c r="O147" s="192"/>
      <c r="P147" s="249" t="s">
        <v>71</v>
      </c>
    </row>
    <row r="148" spans="1:16" ht="24" x14ac:dyDescent="0.2">
      <c r="A148" s="189">
        <v>66</v>
      </c>
      <c r="B148" s="192" t="s">
        <v>883</v>
      </c>
      <c r="C148" s="233">
        <f t="shared" si="26"/>
        <v>1.2</v>
      </c>
      <c r="D148" s="81">
        <v>1.2</v>
      </c>
      <c r="E148" s="81"/>
      <c r="F148" s="81"/>
      <c r="G148" s="81"/>
      <c r="H148" s="192" t="s">
        <v>829</v>
      </c>
      <c r="I148" s="81">
        <f>SUM(J148:N148)</f>
        <v>0.5</v>
      </c>
      <c r="J148" s="81"/>
      <c r="K148" s="249">
        <v>0.5</v>
      </c>
      <c r="L148" s="81"/>
      <c r="M148" s="81"/>
      <c r="N148" s="249"/>
      <c r="O148" s="192"/>
      <c r="P148" s="249" t="s">
        <v>71</v>
      </c>
    </row>
    <row r="149" spans="1:16" x14ac:dyDescent="0.2">
      <c r="A149" s="179" t="s">
        <v>1047</v>
      </c>
      <c r="B149" s="194" t="s">
        <v>815</v>
      </c>
      <c r="C149" s="8">
        <f>SUM(C150:C151)</f>
        <v>0.53</v>
      </c>
      <c r="D149" s="8">
        <f>SUM(D150:D151)</f>
        <v>0</v>
      </c>
      <c r="E149" s="8">
        <f>SUM(E150:E151)</f>
        <v>0</v>
      </c>
      <c r="F149" s="8">
        <f>SUM(F150:F151)</f>
        <v>0</v>
      </c>
      <c r="G149" s="8">
        <f>SUM(G150:G151)</f>
        <v>0.53</v>
      </c>
      <c r="H149" s="194"/>
      <c r="I149" s="82">
        <f t="shared" ref="I149:N149" si="28">SUM(I150:I151)</f>
        <v>0.30499999999999999</v>
      </c>
      <c r="J149" s="8">
        <f t="shared" si="28"/>
        <v>0</v>
      </c>
      <c r="K149" s="8">
        <f t="shared" si="28"/>
        <v>0</v>
      </c>
      <c r="L149" s="82">
        <f t="shared" si="28"/>
        <v>0.30499999999999999</v>
      </c>
      <c r="M149" s="8">
        <f t="shared" si="28"/>
        <v>0</v>
      </c>
      <c r="N149" s="8">
        <f t="shared" si="28"/>
        <v>0</v>
      </c>
      <c r="O149" s="194"/>
      <c r="P149" s="8"/>
    </row>
    <row r="150" spans="1:16" ht="24" x14ac:dyDescent="0.2">
      <c r="A150" s="189">
        <v>67</v>
      </c>
      <c r="B150" s="192" t="s">
        <v>884</v>
      </c>
      <c r="C150" s="233">
        <f t="shared" si="26"/>
        <v>0.25</v>
      </c>
      <c r="D150" s="81"/>
      <c r="E150" s="81"/>
      <c r="F150" s="81"/>
      <c r="G150" s="81">
        <v>0.25</v>
      </c>
      <c r="H150" s="192" t="s">
        <v>803</v>
      </c>
      <c r="I150" s="81">
        <f>SUM(J150:N150)</f>
        <v>0.105</v>
      </c>
      <c r="J150" s="81"/>
      <c r="K150" s="249"/>
      <c r="L150" s="81">
        <v>0.105</v>
      </c>
      <c r="M150" s="81"/>
      <c r="N150" s="249"/>
      <c r="O150" s="192"/>
      <c r="P150" s="249" t="s">
        <v>71</v>
      </c>
    </row>
    <row r="151" spans="1:16" x14ac:dyDescent="0.2">
      <c r="A151" s="189">
        <v>68</v>
      </c>
      <c r="B151" s="192" t="s">
        <v>885</v>
      </c>
      <c r="C151" s="233">
        <f t="shared" si="26"/>
        <v>0.28000000000000003</v>
      </c>
      <c r="D151" s="81"/>
      <c r="E151" s="81"/>
      <c r="F151" s="81"/>
      <c r="G151" s="81">
        <v>0.28000000000000003</v>
      </c>
      <c r="H151" s="192" t="s">
        <v>829</v>
      </c>
      <c r="I151" s="233">
        <f>SUM(J151:N151)</f>
        <v>0.2</v>
      </c>
      <c r="J151" s="81"/>
      <c r="K151" s="249"/>
      <c r="L151" s="81">
        <v>0.2</v>
      </c>
      <c r="M151" s="81"/>
      <c r="N151" s="249"/>
      <c r="O151" s="192"/>
      <c r="P151" s="249"/>
    </row>
    <row r="152" spans="1:16" x14ac:dyDescent="0.2">
      <c r="A152" s="179" t="s">
        <v>1049</v>
      </c>
      <c r="B152" s="194" t="s">
        <v>139</v>
      </c>
      <c r="C152" s="82">
        <f>SUM(C153:C158)</f>
        <v>10.199999999999999</v>
      </c>
      <c r="D152" s="82">
        <f t="shared" ref="D152:N152" si="29">SUM(D153:D158)</f>
        <v>6</v>
      </c>
      <c r="E152" s="82">
        <f t="shared" si="29"/>
        <v>0</v>
      </c>
      <c r="F152" s="82">
        <f t="shared" si="29"/>
        <v>0</v>
      </c>
      <c r="G152" s="82">
        <f t="shared" si="29"/>
        <v>4.2</v>
      </c>
      <c r="H152" s="248"/>
      <c r="I152" s="82">
        <f t="shared" si="29"/>
        <v>4.0001999999999995</v>
      </c>
      <c r="J152" s="82">
        <f t="shared" si="29"/>
        <v>0</v>
      </c>
      <c r="K152" s="82">
        <f t="shared" si="29"/>
        <v>0</v>
      </c>
      <c r="L152" s="82">
        <f t="shared" si="29"/>
        <v>1.1501999999999999</v>
      </c>
      <c r="M152" s="82">
        <f t="shared" si="29"/>
        <v>2.85</v>
      </c>
      <c r="N152" s="82">
        <f t="shared" si="29"/>
        <v>0</v>
      </c>
      <c r="O152" s="194"/>
      <c r="P152" s="8"/>
    </row>
    <row r="153" spans="1:16" ht="24" x14ac:dyDescent="0.2">
      <c r="A153" s="189">
        <v>69</v>
      </c>
      <c r="B153" s="192" t="s">
        <v>886</v>
      </c>
      <c r="C153" s="233">
        <f t="shared" si="26"/>
        <v>1.5</v>
      </c>
      <c r="D153" s="81">
        <v>1.5</v>
      </c>
      <c r="E153" s="81"/>
      <c r="F153" s="81"/>
      <c r="G153" s="81"/>
      <c r="H153" s="192" t="s">
        <v>817</v>
      </c>
      <c r="I153" s="81">
        <f>SUM(J153:N153)</f>
        <v>0.63900000000000001</v>
      </c>
      <c r="J153" s="81"/>
      <c r="K153" s="249"/>
      <c r="L153" s="81">
        <f>C153*0.426</f>
        <v>0.63900000000000001</v>
      </c>
      <c r="M153" s="81"/>
      <c r="N153" s="249"/>
      <c r="O153" s="192"/>
      <c r="P153" s="249" t="s">
        <v>71</v>
      </c>
    </row>
    <row r="154" spans="1:16" ht="24" x14ac:dyDescent="0.2">
      <c r="A154" s="189">
        <v>70</v>
      </c>
      <c r="B154" s="192" t="s">
        <v>887</v>
      </c>
      <c r="C154" s="233">
        <f t="shared" si="26"/>
        <v>1</v>
      </c>
      <c r="D154" s="81"/>
      <c r="E154" s="81"/>
      <c r="F154" s="81"/>
      <c r="G154" s="81">
        <v>1</v>
      </c>
      <c r="H154" s="192" t="s">
        <v>803</v>
      </c>
      <c r="I154" s="81">
        <f>SUM(J154:N154)</f>
        <v>0.42599999999999999</v>
      </c>
      <c r="J154" s="81"/>
      <c r="K154" s="249"/>
      <c r="L154" s="81">
        <f>C154*0.426</f>
        <v>0.42599999999999999</v>
      </c>
      <c r="M154" s="81"/>
      <c r="N154" s="249"/>
      <c r="O154" s="192"/>
      <c r="P154" s="249" t="s">
        <v>71</v>
      </c>
    </row>
    <row r="155" spans="1:16" ht="24" x14ac:dyDescent="0.2">
      <c r="A155" s="189">
        <v>71</v>
      </c>
      <c r="B155" s="192" t="s">
        <v>888</v>
      </c>
      <c r="C155" s="233">
        <f t="shared" si="26"/>
        <v>0.2</v>
      </c>
      <c r="D155" s="81"/>
      <c r="E155" s="81"/>
      <c r="F155" s="81"/>
      <c r="G155" s="81">
        <v>0.2</v>
      </c>
      <c r="H155" s="192" t="s">
        <v>804</v>
      </c>
      <c r="I155" s="81">
        <f>SUM(J155:N155)</f>
        <v>8.5199999999999998E-2</v>
      </c>
      <c r="J155" s="81"/>
      <c r="K155" s="249"/>
      <c r="L155" s="81">
        <f>C155*0.426</f>
        <v>8.5199999999999998E-2</v>
      </c>
      <c r="M155" s="81"/>
      <c r="N155" s="249"/>
      <c r="O155" s="192"/>
      <c r="P155" s="249" t="s">
        <v>71</v>
      </c>
    </row>
    <row r="156" spans="1:16" x14ac:dyDescent="0.2">
      <c r="A156" s="189">
        <v>72</v>
      </c>
      <c r="B156" s="192" t="s">
        <v>889</v>
      </c>
      <c r="C156" s="233">
        <f t="shared" si="26"/>
        <v>2.5</v>
      </c>
      <c r="D156" s="81">
        <v>2.5</v>
      </c>
      <c r="E156" s="81"/>
      <c r="F156" s="81"/>
      <c r="G156" s="81"/>
      <c r="H156" s="192" t="s">
        <v>750</v>
      </c>
      <c r="I156" s="233">
        <f>SUM(J156:N156)</f>
        <v>1</v>
      </c>
      <c r="J156" s="81"/>
      <c r="K156" s="249"/>
      <c r="L156" s="81"/>
      <c r="M156" s="81">
        <v>1</v>
      </c>
      <c r="N156" s="249"/>
      <c r="O156" s="192"/>
      <c r="P156" s="249"/>
    </row>
    <row r="157" spans="1:16" x14ac:dyDescent="0.2">
      <c r="A157" s="189">
        <v>73</v>
      </c>
      <c r="B157" s="192" t="s">
        <v>890</v>
      </c>
      <c r="C157" s="233">
        <f t="shared" si="26"/>
        <v>3</v>
      </c>
      <c r="D157" s="81">
        <v>2</v>
      </c>
      <c r="E157" s="81"/>
      <c r="F157" s="81"/>
      <c r="G157" s="81">
        <v>1</v>
      </c>
      <c r="H157" s="192" t="s">
        <v>829</v>
      </c>
      <c r="I157" s="233">
        <f>SUM(J157:N157)</f>
        <v>1</v>
      </c>
      <c r="J157" s="81"/>
      <c r="K157" s="249"/>
      <c r="L157" s="81"/>
      <c r="M157" s="81">
        <v>1</v>
      </c>
      <c r="N157" s="249"/>
      <c r="O157" s="192"/>
      <c r="P157" s="249"/>
    </row>
    <row r="158" spans="1:16" ht="24" x14ac:dyDescent="0.2">
      <c r="A158" s="189">
        <v>74</v>
      </c>
      <c r="B158" s="223" t="s">
        <v>891</v>
      </c>
      <c r="C158" s="233">
        <f t="shared" si="26"/>
        <v>2</v>
      </c>
      <c r="D158" s="225"/>
      <c r="E158" s="81"/>
      <c r="F158" s="577"/>
      <c r="G158" s="225">
        <v>2</v>
      </c>
      <c r="H158" s="604" t="s">
        <v>892</v>
      </c>
      <c r="I158" s="224">
        <v>0.85</v>
      </c>
      <c r="J158" s="224"/>
      <c r="K158" s="224"/>
      <c r="L158" s="224"/>
      <c r="M158" s="224">
        <v>0.85</v>
      </c>
      <c r="N158" s="224"/>
      <c r="O158" s="586"/>
      <c r="P158" s="225" t="s">
        <v>72</v>
      </c>
    </row>
    <row r="159" spans="1:16" x14ac:dyDescent="0.2">
      <c r="A159" s="179">
        <v>74</v>
      </c>
      <c r="B159" s="226" t="s">
        <v>1143</v>
      </c>
      <c r="C159" s="580">
        <f>SUM(C152,C149,C144,C131,C129,C124,C116,C79,C77,C75)</f>
        <v>81.929999999999993</v>
      </c>
      <c r="D159" s="580">
        <f t="shared" ref="D159:N159" si="30">SUM(D152,D149,D144,D131,D129,D124,D116,D79,D77,D75)</f>
        <v>54.180000000000007</v>
      </c>
      <c r="E159" s="580">
        <f t="shared" si="30"/>
        <v>0</v>
      </c>
      <c r="F159" s="580">
        <f t="shared" si="30"/>
        <v>0</v>
      </c>
      <c r="G159" s="580">
        <f t="shared" si="30"/>
        <v>27.75</v>
      </c>
      <c r="H159" s="605"/>
      <c r="I159" s="580">
        <f t="shared" si="30"/>
        <v>47.538394999999994</v>
      </c>
      <c r="J159" s="580">
        <f t="shared" si="30"/>
        <v>16</v>
      </c>
      <c r="K159" s="580">
        <f t="shared" si="30"/>
        <v>2.3685199999999997</v>
      </c>
      <c r="L159" s="580">
        <f t="shared" si="30"/>
        <v>10.520534999999999</v>
      </c>
      <c r="M159" s="580">
        <f t="shared" si="30"/>
        <v>18.649340000000002</v>
      </c>
      <c r="N159" s="580">
        <f t="shared" si="30"/>
        <v>0</v>
      </c>
      <c r="O159" s="587"/>
      <c r="P159" s="227"/>
    </row>
    <row r="160" spans="1:16" x14ac:dyDescent="0.2">
      <c r="A160" s="281">
        <f>A159+A73</f>
        <v>126</v>
      </c>
      <c r="B160" s="280" t="s">
        <v>1823</v>
      </c>
      <c r="C160" s="82">
        <f>C159+C73</f>
        <v>104.815</v>
      </c>
      <c r="D160" s="82">
        <f t="shared" ref="D160:N160" si="31">D159+D73</f>
        <v>67.531000000000006</v>
      </c>
      <c r="E160" s="82">
        <f t="shared" si="31"/>
        <v>0</v>
      </c>
      <c r="F160" s="82">
        <f t="shared" si="31"/>
        <v>0</v>
      </c>
      <c r="G160" s="82">
        <f t="shared" si="31"/>
        <v>37.283999999999999</v>
      </c>
      <c r="H160" s="248"/>
      <c r="I160" s="82">
        <f t="shared" si="31"/>
        <v>57.981054999999998</v>
      </c>
      <c r="J160" s="82">
        <f t="shared" si="31"/>
        <v>16</v>
      </c>
      <c r="K160" s="82">
        <f t="shared" si="31"/>
        <v>5.51952</v>
      </c>
      <c r="L160" s="82">
        <f t="shared" si="31"/>
        <v>11.759155</v>
      </c>
      <c r="M160" s="82">
        <f t="shared" si="31"/>
        <v>24.652380000000004</v>
      </c>
      <c r="N160" s="82">
        <f t="shared" si="31"/>
        <v>0.05</v>
      </c>
      <c r="O160" s="194"/>
      <c r="P160" s="8"/>
    </row>
    <row r="162" spans="10:16" ht="15.75" x14ac:dyDescent="0.2">
      <c r="J162" s="613" t="str">
        <f>'Tong 3'!J23:P23</f>
        <v xml:space="preserve">ỦY BAN NHÂN DÂN TỈNH </v>
      </c>
      <c r="K162" s="613"/>
      <c r="L162" s="613"/>
      <c r="M162" s="613"/>
      <c r="N162" s="613"/>
      <c r="O162" s="613"/>
      <c r="P162" s="613"/>
    </row>
  </sheetData>
  <mergeCells count="20">
    <mergeCell ref="B5:B6"/>
    <mergeCell ref="A2:O2"/>
    <mergeCell ref="A1:O1"/>
    <mergeCell ref="A3:P3"/>
    <mergeCell ref="J5:N5"/>
    <mergeCell ref="O5:O6"/>
    <mergeCell ref="P5:P6"/>
    <mergeCell ref="A5:A6"/>
    <mergeCell ref="C5:C6"/>
    <mergeCell ref="D5:G5"/>
    <mergeCell ref="H5:H6"/>
    <mergeCell ref="I5:I6"/>
    <mergeCell ref="O12:O40"/>
    <mergeCell ref="J162:P162"/>
    <mergeCell ref="A8:P8"/>
    <mergeCell ref="A74:P74"/>
    <mergeCell ref="O42:O45"/>
    <mergeCell ref="O47:O51"/>
    <mergeCell ref="O53:O54"/>
    <mergeCell ref="O58:O59"/>
  </mergeCells>
  <phoneticPr fontId="0" type="noConversion"/>
  <printOptions horizontalCentered="1"/>
  <pageMargins left="0.2" right="0.16" top="0.77" bottom="0.4" header="0.16" footer="0.16"/>
  <pageSetup paperSize="9" orientation="landscape" blackAndWhite="1" r:id="rId1"/>
  <headerFooter alignWithMargins="0">
    <oddFooter>&amp;R&amp;P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showZeros="0" topLeftCell="A27" zoomScaleNormal="100" workbookViewId="0">
      <selection activeCell="O58" sqref="O58"/>
    </sheetView>
  </sheetViews>
  <sheetFormatPr defaultColWidth="7.85546875" defaultRowHeight="12.75" x14ac:dyDescent="0.2"/>
  <cols>
    <col min="1" max="1" width="4.28515625" style="41" customWidth="1"/>
    <col min="2" max="2" width="26.5703125" style="40" customWidth="1"/>
    <col min="3" max="3" width="7.140625" style="39" customWidth="1"/>
    <col min="4" max="7" width="5.85546875" style="39" customWidth="1"/>
    <col min="8" max="8" width="16.42578125" style="40" customWidth="1"/>
    <col min="9" max="9" width="9.7109375" style="39" customWidth="1"/>
    <col min="10" max="10" width="6.28515625" style="39" customWidth="1"/>
    <col min="11" max="11" width="5" style="39" customWidth="1"/>
    <col min="12" max="12" width="6.140625" style="39" customWidth="1"/>
    <col min="13" max="13" width="5" style="39" customWidth="1"/>
    <col min="14" max="14" width="5.42578125" style="39" customWidth="1"/>
    <col min="15" max="15" width="24.42578125" style="40" customWidth="1"/>
    <col min="16" max="16" width="6.42578125" style="39" customWidth="1"/>
    <col min="17" max="17" width="7.85546875" style="39"/>
    <col min="18" max="18" width="7.85546875" style="45"/>
    <col min="19" max="16384" width="7.85546875" style="39"/>
  </cols>
  <sheetData>
    <row r="1" spans="1:18" s="73" customFormat="1" ht="15.75" x14ac:dyDescent="0.2">
      <c r="A1" s="692" t="s">
        <v>80</v>
      </c>
      <c r="B1" s="692"/>
      <c r="C1" s="692"/>
      <c r="D1" s="692"/>
      <c r="E1" s="692"/>
      <c r="F1" s="692"/>
      <c r="G1" s="692"/>
      <c r="H1" s="692"/>
      <c r="I1" s="692"/>
      <c r="J1" s="692"/>
      <c r="K1" s="692"/>
      <c r="L1" s="692"/>
      <c r="M1" s="692"/>
      <c r="N1" s="692"/>
      <c r="O1" s="692"/>
    </row>
    <row r="2" spans="1:18" s="73" customFormat="1" ht="15.75" x14ac:dyDescent="0.2">
      <c r="A2" s="692" t="s">
        <v>51</v>
      </c>
      <c r="B2" s="692"/>
      <c r="C2" s="692"/>
      <c r="D2" s="692"/>
      <c r="E2" s="692"/>
      <c r="F2" s="692"/>
      <c r="G2" s="692"/>
      <c r="H2" s="692"/>
      <c r="I2" s="692"/>
      <c r="J2" s="692"/>
      <c r="K2" s="692"/>
      <c r="L2" s="692"/>
      <c r="M2" s="692"/>
      <c r="N2" s="692"/>
      <c r="O2" s="692"/>
    </row>
    <row r="3" spans="1:18" s="10" customFormat="1" ht="15.75" x14ac:dyDescent="0.2">
      <c r="A3" s="618" t="str">
        <f>'Tong 3'!A4:P4</f>
        <v>( Kèm theo Tờ trình số 398/TTr-UBND ngày 05 tháng 12 năm 2017 của UBND tỉnh)</v>
      </c>
      <c r="B3" s="618"/>
      <c r="C3" s="618"/>
      <c r="D3" s="618"/>
      <c r="E3" s="618"/>
      <c r="F3" s="618"/>
      <c r="G3" s="618"/>
      <c r="H3" s="618"/>
      <c r="I3" s="618"/>
      <c r="J3" s="618"/>
      <c r="K3" s="618"/>
      <c r="L3" s="618"/>
      <c r="M3" s="618"/>
      <c r="N3" s="618"/>
      <c r="O3" s="618"/>
      <c r="P3" s="618"/>
    </row>
    <row r="5" spans="1:18" s="42" customFormat="1" ht="12" x14ac:dyDescent="0.2">
      <c r="A5" s="646" t="s">
        <v>0</v>
      </c>
      <c r="B5" s="647" t="s">
        <v>25</v>
      </c>
      <c r="C5" s="645" t="s">
        <v>9</v>
      </c>
      <c r="D5" s="645" t="s">
        <v>56</v>
      </c>
      <c r="E5" s="645"/>
      <c r="F5" s="645"/>
      <c r="G5" s="645"/>
      <c r="H5" s="647" t="s">
        <v>57</v>
      </c>
      <c r="I5" s="645" t="s">
        <v>28</v>
      </c>
      <c r="J5" s="645" t="s">
        <v>58</v>
      </c>
      <c r="K5" s="645"/>
      <c r="L5" s="645"/>
      <c r="M5" s="645"/>
      <c r="N5" s="645"/>
      <c r="O5" s="645" t="s">
        <v>59</v>
      </c>
      <c r="P5" s="645" t="s">
        <v>40</v>
      </c>
      <c r="R5" s="588"/>
    </row>
    <row r="6" spans="1:18" s="42" customFormat="1" ht="86.25" customHeight="1" x14ac:dyDescent="0.2">
      <c r="A6" s="646"/>
      <c r="B6" s="647"/>
      <c r="C6" s="645"/>
      <c r="D6" s="8" t="s">
        <v>2</v>
      </c>
      <c r="E6" s="8" t="s">
        <v>1</v>
      </c>
      <c r="F6" s="8" t="s">
        <v>60</v>
      </c>
      <c r="G6" s="8" t="s">
        <v>3</v>
      </c>
      <c r="H6" s="647"/>
      <c r="I6" s="645"/>
      <c r="J6" s="8" t="s">
        <v>10</v>
      </c>
      <c r="K6" s="8" t="s">
        <v>5</v>
      </c>
      <c r="L6" s="8" t="s">
        <v>342</v>
      </c>
      <c r="M6" s="8" t="s">
        <v>61</v>
      </c>
      <c r="N6" s="8" t="s">
        <v>8</v>
      </c>
      <c r="O6" s="645"/>
      <c r="P6" s="645"/>
      <c r="R6" s="588"/>
    </row>
    <row r="7" spans="1:18" s="589" customFormat="1" ht="33.75" x14ac:dyDescent="0.2">
      <c r="A7" s="33">
        <v>-1</v>
      </c>
      <c r="B7" s="573">
        <v>-2</v>
      </c>
      <c r="C7" s="33" t="s">
        <v>11</v>
      </c>
      <c r="D7" s="33">
        <v>-4</v>
      </c>
      <c r="E7" s="33">
        <v>-5</v>
      </c>
      <c r="F7" s="33">
        <v>-6</v>
      </c>
      <c r="G7" s="33">
        <v>-7</v>
      </c>
      <c r="H7" s="33">
        <v>-8</v>
      </c>
      <c r="I7" s="33" t="s">
        <v>12</v>
      </c>
      <c r="J7" s="33">
        <v>-10</v>
      </c>
      <c r="K7" s="33">
        <v>-11</v>
      </c>
      <c r="L7" s="33">
        <v>-12</v>
      </c>
      <c r="M7" s="33">
        <v>-13</v>
      </c>
      <c r="N7" s="33">
        <v>-14</v>
      </c>
      <c r="O7" s="33">
        <v>-15</v>
      </c>
      <c r="P7" s="33">
        <v>-16</v>
      </c>
      <c r="R7" s="590"/>
    </row>
    <row r="8" spans="1:18" ht="12.75" customHeight="1" x14ac:dyDescent="0.2">
      <c r="A8" s="642" t="s">
        <v>69</v>
      </c>
      <c r="B8" s="643"/>
      <c r="C8" s="643"/>
      <c r="D8" s="643"/>
      <c r="E8" s="643"/>
      <c r="F8" s="643"/>
      <c r="G8" s="643"/>
      <c r="H8" s="643"/>
      <c r="I8" s="643"/>
      <c r="J8" s="643"/>
      <c r="K8" s="643"/>
      <c r="L8" s="643"/>
      <c r="M8" s="643"/>
      <c r="N8" s="643"/>
      <c r="O8" s="643"/>
      <c r="P8" s="644"/>
    </row>
    <row r="9" spans="1:18" x14ac:dyDescent="0.2">
      <c r="A9" s="393" t="s">
        <v>34</v>
      </c>
      <c r="B9" s="31" t="s">
        <v>91</v>
      </c>
      <c r="C9" s="361">
        <f>SUM(C10)</f>
        <v>0.73</v>
      </c>
      <c r="D9" s="361">
        <f>SUM(D10)</f>
        <v>0</v>
      </c>
      <c r="E9" s="361">
        <f>SUM(E10)</f>
        <v>0</v>
      </c>
      <c r="F9" s="361">
        <f>SUM(F10)</f>
        <v>0</v>
      </c>
      <c r="G9" s="361">
        <f>SUM(G10)</f>
        <v>0.73</v>
      </c>
      <c r="H9" s="31"/>
      <c r="I9" s="361">
        <f t="shared" ref="I9:N9" si="0">SUM(I10)</f>
        <v>0.34</v>
      </c>
      <c r="J9" s="361">
        <f t="shared" si="0"/>
        <v>0</v>
      </c>
      <c r="K9" s="361">
        <f t="shared" si="0"/>
        <v>0</v>
      </c>
      <c r="L9" s="361">
        <f t="shared" si="0"/>
        <v>0.34</v>
      </c>
      <c r="M9" s="361">
        <f t="shared" si="0"/>
        <v>0</v>
      </c>
      <c r="N9" s="361">
        <f t="shared" si="0"/>
        <v>0</v>
      </c>
      <c r="O9" s="31"/>
      <c r="P9" s="31"/>
    </row>
    <row r="10" spans="1:18" ht="51" x14ac:dyDescent="0.2">
      <c r="A10" s="229">
        <v>1</v>
      </c>
      <c r="B10" s="30" t="s">
        <v>1545</v>
      </c>
      <c r="C10" s="316">
        <f>SUM(D10:G10)</f>
        <v>0.73</v>
      </c>
      <c r="D10" s="229"/>
      <c r="E10" s="229"/>
      <c r="F10" s="229"/>
      <c r="G10" s="316">
        <v>0.73</v>
      </c>
      <c r="H10" s="30" t="s">
        <v>1546</v>
      </c>
      <c r="I10" s="9">
        <v>0.34</v>
      </c>
      <c r="J10" s="9"/>
      <c r="K10" s="9"/>
      <c r="L10" s="9">
        <v>0.34</v>
      </c>
      <c r="M10" s="9"/>
      <c r="N10" s="9"/>
      <c r="O10" s="30" t="s">
        <v>1547</v>
      </c>
      <c r="P10" s="30"/>
    </row>
    <row r="11" spans="1:18" s="610" customFormat="1" x14ac:dyDescent="0.2">
      <c r="A11" s="393" t="s">
        <v>36</v>
      </c>
      <c r="B11" s="31" t="s">
        <v>359</v>
      </c>
      <c r="C11" s="361">
        <f>C12</f>
        <v>0.5</v>
      </c>
      <c r="D11" s="361">
        <f t="shared" ref="D11:N11" si="1">D12</f>
        <v>0.5</v>
      </c>
      <c r="E11" s="361">
        <f t="shared" si="1"/>
        <v>0</v>
      </c>
      <c r="F11" s="361">
        <f t="shared" si="1"/>
        <v>0</v>
      </c>
      <c r="G11" s="361">
        <f t="shared" si="1"/>
        <v>0</v>
      </c>
      <c r="H11" s="361"/>
      <c r="I11" s="361">
        <f t="shared" si="1"/>
        <v>0.5</v>
      </c>
      <c r="J11" s="361">
        <f t="shared" si="1"/>
        <v>0</v>
      </c>
      <c r="K11" s="361">
        <f t="shared" si="1"/>
        <v>0</v>
      </c>
      <c r="L11" s="361">
        <f t="shared" si="1"/>
        <v>0</v>
      </c>
      <c r="M11" s="361">
        <f t="shared" si="1"/>
        <v>0</v>
      </c>
      <c r="N11" s="361">
        <f t="shared" si="1"/>
        <v>0.5</v>
      </c>
      <c r="O11" s="31"/>
      <c r="P11" s="31"/>
      <c r="R11" s="611"/>
    </row>
    <row r="12" spans="1:18" s="20" customFormat="1" ht="78.75" customHeight="1" x14ac:dyDescent="0.2">
      <c r="A12" s="29">
        <v>1</v>
      </c>
      <c r="B12" s="1" t="s">
        <v>1863</v>
      </c>
      <c r="C12" s="9">
        <f>SUM(D12:G12)</f>
        <v>0.5</v>
      </c>
      <c r="D12" s="9">
        <v>0.5</v>
      </c>
      <c r="E12" s="9"/>
      <c r="F12" s="9"/>
      <c r="G12" s="9"/>
      <c r="H12" s="32" t="s">
        <v>1864</v>
      </c>
      <c r="I12" s="9">
        <f>SUM(J12:N12)</f>
        <v>0.5</v>
      </c>
      <c r="J12" s="9"/>
      <c r="K12" s="9"/>
      <c r="L12" s="9"/>
      <c r="M12" s="9"/>
      <c r="N12" s="9">
        <v>0.5</v>
      </c>
      <c r="O12" s="32" t="s">
        <v>1866</v>
      </c>
      <c r="P12" s="79"/>
      <c r="Q12" s="21"/>
    </row>
    <row r="13" spans="1:18" s="610" customFormat="1" x14ac:dyDescent="0.2">
      <c r="A13" s="393" t="s">
        <v>1857</v>
      </c>
      <c r="B13" s="31" t="s">
        <v>112</v>
      </c>
      <c r="C13" s="361">
        <f>SUM(C14:C15)</f>
        <v>0.11</v>
      </c>
      <c r="D13" s="361">
        <f t="shared" ref="D13:N13" si="2">SUM(D14:D15)</f>
        <v>0.09</v>
      </c>
      <c r="E13" s="361">
        <f t="shared" si="2"/>
        <v>0</v>
      </c>
      <c r="F13" s="361">
        <f t="shared" si="2"/>
        <v>0</v>
      </c>
      <c r="G13" s="361">
        <f t="shared" si="2"/>
        <v>0.02</v>
      </c>
      <c r="H13" s="361"/>
      <c r="I13" s="361">
        <f t="shared" si="2"/>
        <v>0.25</v>
      </c>
      <c r="J13" s="361">
        <f t="shared" si="2"/>
        <v>0</v>
      </c>
      <c r="K13" s="361">
        <f t="shared" si="2"/>
        <v>0</v>
      </c>
      <c r="L13" s="361">
        <f t="shared" si="2"/>
        <v>0</v>
      </c>
      <c r="M13" s="361">
        <f t="shared" si="2"/>
        <v>0</v>
      </c>
      <c r="N13" s="361">
        <f t="shared" si="2"/>
        <v>0.25</v>
      </c>
      <c r="O13" s="31"/>
      <c r="P13" s="31"/>
      <c r="R13" s="611"/>
    </row>
    <row r="14" spans="1:18" s="20" customFormat="1" ht="78" customHeight="1" x14ac:dyDescent="0.2">
      <c r="A14" s="29">
        <v>1</v>
      </c>
      <c r="B14" s="1" t="s">
        <v>1858</v>
      </c>
      <c r="C14" s="9">
        <f>SUM(D14:G14)</f>
        <v>0.05</v>
      </c>
      <c r="D14" s="9">
        <v>0.05</v>
      </c>
      <c r="E14" s="9"/>
      <c r="F14" s="9"/>
      <c r="G14" s="9"/>
      <c r="H14" s="32" t="s">
        <v>1859</v>
      </c>
      <c r="I14" s="9">
        <f>SUM(J14:N14)</f>
        <v>0.05</v>
      </c>
      <c r="J14" s="9"/>
      <c r="K14" s="9"/>
      <c r="L14" s="9"/>
      <c r="M14" s="9"/>
      <c r="N14" s="9">
        <v>0.05</v>
      </c>
      <c r="O14" s="32" t="s">
        <v>1865</v>
      </c>
      <c r="P14" s="79"/>
      <c r="Q14" s="21"/>
    </row>
    <row r="15" spans="1:18" s="20" customFormat="1" ht="90" customHeight="1" x14ac:dyDescent="0.2">
      <c r="A15" s="29">
        <v>2</v>
      </c>
      <c r="B15" s="1" t="s">
        <v>1860</v>
      </c>
      <c r="C15" s="9">
        <f>SUM(D15:G15)</f>
        <v>0.06</v>
      </c>
      <c r="D15" s="9">
        <v>0.04</v>
      </c>
      <c r="E15" s="9"/>
      <c r="F15" s="9"/>
      <c r="G15" s="9">
        <v>0.02</v>
      </c>
      <c r="H15" s="32" t="s">
        <v>1861</v>
      </c>
      <c r="I15" s="9">
        <f>SUM(J15:N15)</f>
        <v>0.2</v>
      </c>
      <c r="J15" s="9"/>
      <c r="K15" s="9"/>
      <c r="L15" s="9"/>
      <c r="M15" s="9"/>
      <c r="N15" s="9">
        <v>0.2</v>
      </c>
      <c r="O15" s="32" t="s">
        <v>1862</v>
      </c>
      <c r="P15" s="79"/>
      <c r="Q15" s="21"/>
    </row>
    <row r="16" spans="1:18" s="610" customFormat="1" x14ac:dyDescent="0.2">
      <c r="A16" s="393">
        <v>4</v>
      </c>
      <c r="B16" s="31" t="s">
        <v>1824</v>
      </c>
      <c r="C16" s="361">
        <f>SUM(C9,C11,C13)</f>
        <v>1.34</v>
      </c>
      <c r="D16" s="361">
        <f t="shared" ref="D16:N16" si="3">SUM(D9,D11,D13)</f>
        <v>0.59</v>
      </c>
      <c r="E16" s="361">
        <f t="shared" si="3"/>
        <v>0</v>
      </c>
      <c r="F16" s="361">
        <f t="shared" si="3"/>
        <v>0</v>
      </c>
      <c r="G16" s="361">
        <f t="shared" si="3"/>
        <v>0.75</v>
      </c>
      <c r="H16" s="361"/>
      <c r="I16" s="361">
        <f t="shared" si="3"/>
        <v>1.0900000000000001</v>
      </c>
      <c r="J16" s="361">
        <f t="shared" si="3"/>
        <v>0</v>
      </c>
      <c r="K16" s="361">
        <f t="shared" si="3"/>
        <v>0</v>
      </c>
      <c r="L16" s="361">
        <f t="shared" si="3"/>
        <v>0.34</v>
      </c>
      <c r="M16" s="361">
        <f t="shared" si="3"/>
        <v>0</v>
      </c>
      <c r="N16" s="361">
        <f t="shared" si="3"/>
        <v>0.75</v>
      </c>
      <c r="O16" s="31"/>
      <c r="P16" s="31"/>
      <c r="R16" s="611"/>
    </row>
    <row r="17" spans="1:16" ht="33" customHeight="1" x14ac:dyDescent="0.2">
      <c r="A17" s="630" t="str">
        <f>'TP Ha Tinh'!A54:O54</f>
        <v>B. Công trình, dự án cần thu hồi đất đã được HĐND tỉnh thông qua tại các Nghị quyết số 30/NQ-HĐND ngày 15/12/2016, Nghị quyết số 51/NQ-HĐND ngày 15/7/2017 nay chuyển sang thực hiện trong năm 2018</v>
      </c>
      <c r="B17" s="631"/>
      <c r="C17" s="631"/>
      <c r="D17" s="631"/>
      <c r="E17" s="631"/>
      <c r="F17" s="631"/>
      <c r="G17" s="631"/>
      <c r="H17" s="631"/>
      <c r="I17" s="631"/>
      <c r="J17" s="631"/>
      <c r="K17" s="631"/>
      <c r="L17" s="631"/>
      <c r="M17" s="631"/>
      <c r="N17" s="631"/>
      <c r="O17" s="631"/>
      <c r="P17" s="632"/>
    </row>
    <row r="18" spans="1:16" x14ac:dyDescent="0.2">
      <c r="A18" s="148" t="s">
        <v>34</v>
      </c>
      <c r="B18" s="28" t="s">
        <v>383</v>
      </c>
      <c r="C18" s="3">
        <v>7</v>
      </c>
      <c r="D18" s="3">
        <v>0</v>
      </c>
      <c r="E18" s="3">
        <v>0</v>
      </c>
      <c r="F18" s="3">
        <v>0</v>
      </c>
      <c r="G18" s="3">
        <v>7</v>
      </c>
      <c r="H18" s="28"/>
      <c r="I18" s="148">
        <v>1.5</v>
      </c>
      <c r="J18" s="148">
        <v>0</v>
      </c>
      <c r="K18" s="148">
        <v>0</v>
      </c>
      <c r="L18" s="148">
        <v>1.5</v>
      </c>
      <c r="M18" s="148">
        <v>0</v>
      </c>
      <c r="N18" s="148">
        <v>0</v>
      </c>
      <c r="O18" s="28"/>
      <c r="P18" s="28"/>
    </row>
    <row r="19" spans="1:16" ht="38.25" x14ac:dyDescent="0.2">
      <c r="A19" s="29">
        <v>1</v>
      </c>
      <c r="B19" s="1" t="s">
        <v>893</v>
      </c>
      <c r="C19" s="316">
        <f>SUM(D19:G19)</f>
        <v>7</v>
      </c>
      <c r="D19" s="9"/>
      <c r="E19" s="9"/>
      <c r="F19" s="9"/>
      <c r="G19" s="9">
        <v>7</v>
      </c>
      <c r="H19" s="1" t="s">
        <v>894</v>
      </c>
      <c r="I19" s="9">
        <v>1.5</v>
      </c>
      <c r="J19" s="9"/>
      <c r="K19" s="9"/>
      <c r="L19" s="9">
        <v>1.5</v>
      </c>
      <c r="M19" s="9"/>
      <c r="N19" s="9"/>
      <c r="O19" s="1"/>
      <c r="P19" s="1" t="s">
        <v>374</v>
      </c>
    </row>
    <row r="20" spans="1:16" x14ac:dyDescent="0.2">
      <c r="A20" s="148" t="s">
        <v>36</v>
      </c>
      <c r="B20" s="28" t="s">
        <v>91</v>
      </c>
      <c r="C20" s="3">
        <v>15</v>
      </c>
      <c r="D20" s="3">
        <v>0</v>
      </c>
      <c r="E20" s="3">
        <v>0</v>
      </c>
      <c r="F20" s="3">
        <v>0</v>
      </c>
      <c r="G20" s="3">
        <v>15</v>
      </c>
      <c r="H20" s="28"/>
      <c r="I20" s="148">
        <v>5.3</v>
      </c>
      <c r="J20" s="148">
        <v>0</v>
      </c>
      <c r="K20" s="148">
        <v>0</v>
      </c>
      <c r="L20" s="148">
        <v>5.3</v>
      </c>
      <c r="M20" s="148">
        <v>0</v>
      </c>
      <c r="N20" s="148">
        <v>0</v>
      </c>
      <c r="O20" s="28"/>
      <c r="P20" s="28"/>
    </row>
    <row r="21" spans="1:16" ht="25.5" x14ac:dyDescent="0.2">
      <c r="A21" s="29">
        <v>1</v>
      </c>
      <c r="B21" s="1" t="s">
        <v>895</v>
      </c>
      <c r="C21" s="316">
        <f>SUM(D21:G21)</f>
        <v>4.2</v>
      </c>
      <c r="D21" s="29"/>
      <c r="E21" s="29"/>
      <c r="F21" s="29"/>
      <c r="G21" s="29">
        <v>4.2</v>
      </c>
      <c r="H21" s="1" t="s">
        <v>896</v>
      </c>
      <c r="I21" s="9">
        <v>0.3</v>
      </c>
      <c r="J21" s="9"/>
      <c r="K21" s="9"/>
      <c r="L21" s="9">
        <v>0.3</v>
      </c>
      <c r="M21" s="9"/>
      <c r="N21" s="9"/>
      <c r="O21" s="1"/>
      <c r="P21" s="1" t="s">
        <v>374</v>
      </c>
    </row>
    <row r="22" spans="1:16" ht="63.75" x14ac:dyDescent="0.2">
      <c r="A22" s="29">
        <v>2</v>
      </c>
      <c r="B22" s="1" t="s">
        <v>897</v>
      </c>
      <c r="C22" s="316">
        <f>SUM(D22:G22)</f>
        <v>10.8</v>
      </c>
      <c r="D22" s="29"/>
      <c r="E22" s="29"/>
      <c r="F22" s="29"/>
      <c r="G22" s="316">
        <v>10.8</v>
      </c>
      <c r="H22" s="1" t="s">
        <v>898</v>
      </c>
      <c r="I22" s="9">
        <v>5</v>
      </c>
      <c r="J22" s="9"/>
      <c r="K22" s="9"/>
      <c r="L22" s="9">
        <v>5</v>
      </c>
      <c r="M22" s="9"/>
      <c r="N22" s="9"/>
      <c r="O22" s="1"/>
      <c r="P22" s="1" t="s">
        <v>374</v>
      </c>
    </row>
    <row r="23" spans="1:16" x14ac:dyDescent="0.2">
      <c r="A23" s="148" t="s">
        <v>37</v>
      </c>
      <c r="B23" s="28" t="s">
        <v>207</v>
      </c>
      <c r="C23" s="148">
        <v>70.599999999999994</v>
      </c>
      <c r="D23" s="148">
        <v>41.36</v>
      </c>
      <c r="E23" s="148">
        <v>0</v>
      </c>
      <c r="F23" s="148">
        <v>0</v>
      </c>
      <c r="G23" s="148">
        <v>29.240000000000002</v>
      </c>
      <c r="H23" s="28"/>
      <c r="I23" s="148">
        <v>58.8</v>
      </c>
      <c r="J23" s="148">
        <v>48</v>
      </c>
      <c r="K23" s="148">
        <v>0</v>
      </c>
      <c r="L23" s="148">
        <v>7.8</v>
      </c>
      <c r="M23" s="148">
        <v>3</v>
      </c>
      <c r="N23" s="148">
        <v>0</v>
      </c>
      <c r="O23" s="28"/>
      <c r="P23" s="28"/>
    </row>
    <row r="24" spans="1:16" ht="38.25" x14ac:dyDescent="0.2">
      <c r="A24" s="29">
        <v>1</v>
      </c>
      <c r="B24" s="1" t="s">
        <v>899</v>
      </c>
      <c r="C24" s="316">
        <f>SUM(D24:G24)</f>
        <v>0.6</v>
      </c>
      <c r="D24" s="29"/>
      <c r="E24" s="29"/>
      <c r="F24" s="29"/>
      <c r="G24" s="29">
        <v>0.6</v>
      </c>
      <c r="H24" s="1" t="s">
        <v>900</v>
      </c>
      <c r="I24" s="9">
        <v>1</v>
      </c>
      <c r="J24" s="9"/>
      <c r="K24" s="9"/>
      <c r="L24" s="9">
        <v>1</v>
      </c>
      <c r="M24" s="9"/>
      <c r="N24" s="9"/>
      <c r="O24" s="1"/>
      <c r="P24" s="1" t="s">
        <v>374</v>
      </c>
    </row>
    <row r="25" spans="1:16" ht="25.5" x14ac:dyDescent="0.2">
      <c r="A25" s="29">
        <v>2</v>
      </c>
      <c r="B25" s="1" t="s">
        <v>901</v>
      </c>
      <c r="C25" s="316">
        <f t="shared" ref="C25:C42" si="4">SUM(D25:G25)</f>
        <v>10</v>
      </c>
      <c r="D25" s="9">
        <v>10</v>
      </c>
      <c r="E25" s="9">
        <v>0</v>
      </c>
      <c r="F25" s="9">
        <v>0</v>
      </c>
      <c r="G25" s="9"/>
      <c r="H25" s="1" t="s">
        <v>902</v>
      </c>
      <c r="I25" s="9">
        <v>9.8000000000000007</v>
      </c>
      <c r="J25" s="9"/>
      <c r="K25" s="9"/>
      <c r="L25" s="9">
        <v>6.8</v>
      </c>
      <c r="M25" s="9">
        <v>3</v>
      </c>
      <c r="N25" s="9"/>
      <c r="O25" s="1"/>
      <c r="P25" s="1" t="s">
        <v>374</v>
      </c>
    </row>
    <row r="26" spans="1:16" ht="89.25" x14ac:dyDescent="0.2">
      <c r="A26" s="29">
        <v>3</v>
      </c>
      <c r="B26" s="1" t="s">
        <v>903</v>
      </c>
      <c r="C26" s="316">
        <f t="shared" si="4"/>
        <v>60</v>
      </c>
      <c r="D26" s="9">
        <v>31.36</v>
      </c>
      <c r="E26" s="9"/>
      <c r="F26" s="9"/>
      <c r="G26" s="9">
        <v>28.64</v>
      </c>
      <c r="H26" s="1" t="s">
        <v>904</v>
      </c>
      <c r="I26" s="9">
        <v>48</v>
      </c>
      <c r="J26" s="9">
        <v>48</v>
      </c>
      <c r="K26" s="9"/>
      <c r="L26" s="9"/>
      <c r="M26" s="9"/>
      <c r="N26" s="9"/>
      <c r="O26" s="1"/>
      <c r="P26" s="1" t="s">
        <v>152</v>
      </c>
    </row>
    <row r="27" spans="1:16" x14ac:dyDescent="0.2">
      <c r="A27" s="148" t="s">
        <v>38</v>
      </c>
      <c r="B27" s="28" t="s">
        <v>33</v>
      </c>
      <c r="C27" s="148">
        <v>0.5</v>
      </c>
      <c r="D27" s="148">
        <v>0.5</v>
      </c>
      <c r="E27" s="148">
        <v>0</v>
      </c>
      <c r="F27" s="148">
        <v>0</v>
      </c>
      <c r="G27" s="148">
        <v>0</v>
      </c>
      <c r="H27" s="28"/>
      <c r="I27" s="148">
        <v>0.3</v>
      </c>
      <c r="J27" s="148">
        <v>0</v>
      </c>
      <c r="K27" s="148">
        <v>0</v>
      </c>
      <c r="L27" s="148">
        <v>0</v>
      </c>
      <c r="M27" s="148">
        <v>0.3</v>
      </c>
      <c r="N27" s="148">
        <v>0</v>
      </c>
      <c r="O27" s="28"/>
      <c r="P27" s="28"/>
    </row>
    <row r="28" spans="1:16" x14ac:dyDescent="0.2">
      <c r="A28" s="29">
        <v>1</v>
      </c>
      <c r="B28" s="1" t="s">
        <v>905</v>
      </c>
      <c r="C28" s="316">
        <f t="shared" si="4"/>
        <v>0.5</v>
      </c>
      <c r="D28" s="316">
        <v>0.5</v>
      </c>
      <c r="E28" s="316"/>
      <c r="F28" s="316"/>
      <c r="G28" s="316"/>
      <c r="H28" s="1" t="s">
        <v>906</v>
      </c>
      <c r="I28" s="9">
        <v>0.3</v>
      </c>
      <c r="J28" s="9"/>
      <c r="K28" s="9"/>
      <c r="L28" s="9"/>
      <c r="M28" s="9">
        <v>0.3</v>
      </c>
      <c r="N28" s="9"/>
      <c r="O28" s="1"/>
      <c r="P28" s="1" t="s">
        <v>374</v>
      </c>
    </row>
    <row r="29" spans="1:16" x14ac:dyDescent="0.2">
      <c r="A29" s="148" t="s">
        <v>136</v>
      </c>
      <c r="B29" s="28" t="s">
        <v>35</v>
      </c>
      <c r="C29" s="148">
        <v>5.31</v>
      </c>
      <c r="D29" s="148">
        <v>2.41</v>
      </c>
      <c r="E29" s="148">
        <v>0</v>
      </c>
      <c r="F29" s="148">
        <v>0</v>
      </c>
      <c r="G29" s="148">
        <v>2.9</v>
      </c>
      <c r="H29" s="28"/>
      <c r="I29" s="148">
        <v>3.45</v>
      </c>
      <c r="J29" s="148">
        <v>0</v>
      </c>
      <c r="K29" s="148">
        <v>0</v>
      </c>
      <c r="L29" s="148">
        <v>0</v>
      </c>
      <c r="M29" s="148">
        <v>3.45</v>
      </c>
      <c r="N29" s="148">
        <v>0</v>
      </c>
      <c r="O29" s="28"/>
      <c r="P29" s="28"/>
    </row>
    <row r="30" spans="1:16" x14ac:dyDescent="0.2">
      <c r="A30" s="29">
        <v>1</v>
      </c>
      <c r="B30" s="1" t="s">
        <v>907</v>
      </c>
      <c r="C30" s="316">
        <f t="shared" si="4"/>
        <v>1</v>
      </c>
      <c r="D30" s="316">
        <v>0.3</v>
      </c>
      <c r="E30" s="316"/>
      <c r="F30" s="316"/>
      <c r="G30" s="316">
        <v>0.7</v>
      </c>
      <c r="H30" s="1" t="s">
        <v>908</v>
      </c>
      <c r="I30" s="9">
        <v>0.48</v>
      </c>
      <c r="J30" s="9"/>
      <c r="K30" s="9"/>
      <c r="L30" s="9"/>
      <c r="M30" s="9">
        <v>0.48</v>
      </c>
      <c r="N30" s="9"/>
      <c r="O30" s="1"/>
      <c r="P30" s="1" t="s">
        <v>374</v>
      </c>
    </row>
    <row r="31" spans="1:16" ht="25.5" x14ac:dyDescent="0.2">
      <c r="A31" s="29">
        <v>2</v>
      </c>
      <c r="B31" s="1" t="s">
        <v>907</v>
      </c>
      <c r="C31" s="316">
        <f t="shared" si="4"/>
        <v>0.5</v>
      </c>
      <c r="D31" s="316">
        <v>0.5</v>
      </c>
      <c r="E31" s="316"/>
      <c r="F31" s="316"/>
      <c r="G31" s="316"/>
      <c r="H31" s="1" t="s">
        <v>909</v>
      </c>
      <c r="I31" s="9">
        <v>0.9</v>
      </c>
      <c r="J31" s="9"/>
      <c r="K31" s="9"/>
      <c r="L31" s="9"/>
      <c r="M31" s="9">
        <v>0.9</v>
      </c>
      <c r="N31" s="9"/>
      <c r="O31" s="1"/>
      <c r="P31" s="1" t="s">
        <v>374</v>
      </c>
    </row>
    <row r="32" spans="1:16" ht="25.5" x14ac:dyDescent="0.2">
      <c r="A32" s="29">
        <v>3</v>
      </c>
      <c r="B32" s="1" t="s">
        <v>907</v>
      </c>
      <c r="C32" s="316">
        <f t="shared" si="4"/>
        <v>0.7</v>
      </c>
      <c r="D32" s="316">
        <v>0.7</v>
      </c>
      <c r="E32" s="316"/>
      <c r="F32" s="316"/>
      <c r="G32" s="316"/>
      <c r="H32" s="1" t="s">
        <v>910</v>
      </c>
      <c r="I32" s="9">
        <v>0.5</v>
      </c>
      <c r="J32" s="9"/>
      <c r="K32" s="9"/>
      <c r="L32" s="9"/>
      <c r="M32" s="9">
        <v>0.5</v>
      </c>
      <c r="N32" s="9"/>
      <c r="O32" s="1"/>
      <c r="P32" s="1" t="s">
        <v>374</v>
      </c>
    </row>
    <row r="33" spans="1:16" ht="25.5" x14ac:dyDescent="0.2">
      <c r="A33" s="29">
        <v>4</v>
      </c>
      <c r="B33" s="1" t="s">
        <v>907</v>
      </c>
      <c r="C33" s="316">
        <f t="shared" si="4"/>
        <v>0.4</v>
      </c>
      <c r="D33" s="316">
        <v>0.4</v>
      </c>
      <c r="E33" s="316"/>
      <c r="F33" s="316"/>
      <c r="G33" s="316"/>
      <c r="H33" s="1" t="s">
        <v>911</v>
      </c>
      <c r="I33" s="9">
        <v>0.5</v>
      </c>
      <c r="J33" s="9"/>
      <c r="K33" s="9"/>
      <c r="L33" s="9"/>
      <c r="M33" s="9">
        <v>0.5</v>
      </c>
      <c r="N33" s="9"/>
      <c r="O33" s="1"/>
      <c r="P33" s="1" t="s">
        <v>374</v>
      </c>
    </row>
    <row r="34" spans="1:16" ht="25.5" x14ac:dyDescent="0.2">
      <c r="A34" s="29">
        <v>5</v>
      </c>
      <c r="B34" s="1" t="s">
        <v>912</v>
      </c>
      <c r="C34" s="316">
        <f t="shared" si="4"/>
        <v>0.2</v>
      </c>
      <c r="D34" s="316">
        <v>0.2</v>
      </c>
      <c r="E34" s="316"/>
      <c r="F34" s="316"/>
      <c r="G34" s="316"/>
      <c r="H34" s="1" t="s">
        <v>913</v>
      </c>
      <c r="I34" s="9">
        <v>0.6</v>
      </c>
      <c r="J34" s="9"/>
      <c r="K34" s="9"/>
      <c r="L34" s="9"/>
      <c r="M34" s="9">
        <v>0.6</v>
      </c>
      <c r="N34" s="9"/>
      <c r="O34" s="1"/>
      <c r="P34" s="1" t="s">
        <v>374</v>
      </c>
    </row>
    <row r="35" spans="1:16" ht="25.5" x14ac:dyDescent="0.2">
      <c r="A35" s="29">
        <v>6</v>
      </c>
      <c r="B35" s="1" t="s">
        <v>912</v>
      </c>
      <c r="C35" s="316">
        <f t="shared" si="4"/>
        <v>0.65999999999999992</v>
      </c>
      <c r="D35" s="316">
        <v>0.31</v>
      </c>
      <c r="E35" s="316"/>
      <c r="F35" s="316"/>
      <c r="G35" s="316">
        <v>0.35</v>
      </c>
      <c r="H35" s="1" t="s">
        <v>914</v>
      </c>
      <c r="I35" s="9">
        <v>0.1</v>
      </c>
      <c r="J35" s="9"/>
      <c r="K35" s="9"/>
      <c r="L35" s="9"/>
      <c r="M35" s="9">
        <v>0.1</v>
      </c>
      <c r="N35" s="9"/>
      <c r="O35" s="1"/>
      <c r="P35" s="1" t="s">
        <v>374</v>
      </c>
    </row>
    <row r="36" spans="1:16" ht="51" x14ac:dyDescent="0.2">
      <c r="A36" s="29">
        <v>7</v>
      </c>
      <c r="B36" s="1" t="s">
        <v>907</v>
      </c>
      <c r="C36" s="316">
        <f t="shared" si="4"/>
        <v>0.5</v>
      </c>
      <c r="D36" s="316"/>
      <c r="E36" s="316"/>
      <c r="F36" s="316"/>
      <c r="G36" s="316">
        <v>0.5</v>
      </c>
      <c r="H36" s="1" t="s">
        <v>915</v>
      </c>
      <c r="I36" s="9">
        <v>0.1</v>
      </c>
      <c r="J36" s="9"/>
      <c r="K36" s="9"/>
      <c r="L36" s="9"/>
      <c r="M36" s="9">
        <v>0.1</v>
      </c>
      <c r="N36" s="9"/>
      <c r="O36" s="1"/>
      <c r="P36" s="1" t="s">
        <v>374</v>
      </c>
    </row>
    <row r="37" spans="1:16" ht="38.25" x14ac:dyDescent="0.2">
      <c r="A37" s="29">
        <v>8</v>
      </c>
      <c r="B37" s="1" t="s">
        <v>907</v>
      </c>
      <c r="C37" s="316">
        <f t="shared" si="4"/>
        <v>0.5</v>
      </c>
      <c r="D37" s="316"/>
      <c r="E37" s="316"/>
      <c r="F37" s="316"/>
      <c r="G37" s="316">
        <v>0.5</v>
      </c>
      <c r="H37" s="1" t="s">
        <v>916</v>
      </c>
      <c r="I37" s="9">
        <v>0.1</v>
      </c>
      <c r="J37" s="9"/>
      <c r="K37" s="9"/>
      <c r="L37" s="9"/>
      <c r="M37" s="9">
        <v>0.1</v>
      </c>
      <c r="N37" s="9"/>
      <c r="O37" s="1"/>
      <c r="P37" s="1" t="s">
        <v>374</v>
      </c>
    </row>
    <row r="38" spans="1:16" x14ac:dyDescent="0.2">
      <c r="A38" s="29">
        <v>9</v>
      </c>
      <c r="B38" s="1" t="s">
        <v>917</v>
      </c>
      <c r="C38" s="316">
        <f t="shared" si="4"/>
        <v>0.45</v>
      </c>
      <c r="D38" s="316"/>
      <c r="E38" s="316"/>
      <c r="F38" s="316"/>
      <c r="G38" s="316">
        <v>0.45</v>
      </c>
      <c r="H38" s="1" t="s">
        <v>918</v>
      </c>
      <c r="I38" s="9">
        <v>0.09</v>
      </c>
      <c r="J38" s="9"/>
      <c r="K38" s="9"/>
      <c r="L38" s="9"/>
      <c r="M38" s="9">
        <v>0.09</v>
      </c>
      <c r="N38" s="9"/>
      <c r="O38" s="1"/>
      <c r="P38" s="1" t="s">
        <v>374</v>
      </c>
    </row>
    <row r="39" spans="1:16" x14ac:dyDescent="0.2">
      <c r="A39" s="29">
        <v>10</v>
      </c>
      <c r="B39" s="1" t="s">
        <v>919</v>
      </c>
      <c r="C39" s="316">
        <f t="shared" si="4"/>
        <v>0.1</v>
      </c>
      <c r="D39" s="316"/>
      <c r="E39" s="316"/>
      <c r="F39" s="316"/>
      <c r="G39" s="316">
        <v>0.1</v>
      </c>
      <c r="H39" s="1" t="s">
        <v>920</v>
      </c>
      <c r="I39" s="9">
        <v>0.02</v>
      </c>
      <c r="J39" s="9"/>
      <c r="K39" s="9"/>
      <c r="L39" s="9"/>
      <c r="M39" s="9">
        <v>0.02</v>
      </c>
      <c r="N39" s="9"/>
      <c r="O39" s="1"/>
      <c r="P39" s="1" t="s">
        <v>374</v>
      </c>
    </row>
    <row r="40" spans="1:16" ht="25.5" x14ac:dyDescent="0.2">
      <c r="A40" s="229">
        <v>11</v>
      </c>
      <c r="B40" s="1" t="s">
        <v>921</v>
      </c>
      <c r="C40" s="316">
        <f t="shared" si="4"/>
        <v>0.3</v>
      </c>
      <c r="D40" s="316"/>
      <c r="E40" s="316"/>
      <c r="F40" s="316"/>
      <c r="G40" s="316">
        <v>0.3</v>
      </c>
      <c r="H40" s="1" t="s">
        <v>920</v>
      </c>
      <c r="I40" s="9">
        <v>0.06</v>
      </c>
      <c r="J40" s="9"/>
      <c r="K40" s="9"/>
      <c r="L40" s="9"/>
      <c r="M40" s="9">
        <v>0.06</v>
      </c>
      <c r="N40" s="9"/>
      <c r="O40" s="1"/>
      <c r="P40" s="1" t="s">
        <v>374</v>
      </c>
    </row>
    <row r="41" spans="1:16" x14ac:dyDescent="0.2">
      <c r="A41" s="612" t="s">
        <v>138</v>
      </c>
      <c r="B41" s="31" t="s">
        <v>137</v>
      </c>
      <c r="C41" s="148">
        <v>0.23</v>
      </c>
      <c r="D41" s="3">
        <v>0.23</v>
      </c>
      <c r="E41" s="3">
        <v>0</v>
      </c>
      <c r="F41" s="3">
        <v>0</v>
      </c>
      <c r="G41" s="3">
        <v>0</v>
      </c>
      <c r="H41" s="31"/>
      <c r="I41" s="3">
        <v>0.21</v>
      </c>
      <c r="J41" s="3">
        <v>0</v>
      </c>
      <c r="K41" s="3">
        <v>0.21</v>
      </c>
      <c r="L41" s="3">
        <v>0</v>
      </c>
      <c r="M41" s="3">
        <v>0</v>
      </c>
      <c r="N41" s="3">
        <v>0</v>
      </c>
      <c r="O41" s="31"/>
      <c r="P41" s="28"/>
    </row>
    <row r="42" spans="1:16" ht="25.5" x14ac:dyDescent="0.2">
      <c r="A42" s="229">
        <v>1</v>
      </c>
      <c r="B42" s="30" t="s">
        <v>922</v>
      </c>
      <c r="C42" s="316">
        <f t="shared" si="4"/>
        <v>0.23</v>
      </c>
      <c r="D42" s="9">
        <v>0.23</v>
      </c>
      <c r="E42" s="9"/>
      <c r="F42" s="9"/>
      <c r="G42" s="9"/>
      <c r="H42" s="32" t="s">
        <v>923</v>
      </c>
      <c r="I42" s="9">
        <v>0.21</v>
      </c>
      <c r="J42" s="9"/>
      <c r="K42" s="9">
        <v>0.21</v>
      </c>
      <c r="L42" s="9"/>
      <c r="M42" s="9"/>
      <c r="N42" s="9"/>
      <c r="O42" s="30"/>
      <c r="P42" s="1" t="s">
        <v>374</v>
      </c>
    </row>
    <row r="43" spans="1:16" x14ac:dyDescent="0.2">
      <c r="A43" s="148">
        <v>19</v>
      </c>
      <c r="B43" s="28" t="s">
        <v>1143</v>
      </c>
      <c r="C43" s="361">
        <f>SUM(D43:G43)</f>
        <v>98.64</v>
      </c>
      <c r="D43" s="361">
        <f>SUM(D41,D29,D27,D23,D20,D18)</f>
        <v>44.5</v>
      </c>
      <c r="E43" s="361">
        <f t="shared" ref="E43:N43" si="5">SUM(E41,E29,E27,E23,E20,E18)</f>
        <v>0</v>
      </c>
      <c r="F43" s="361">
        <f t="shared" si="5"/>
        <v>0</v>
      </c>
      <c r="G43" s="361">
        <f t="shared" si="5"/>
        <v>54.14</v>
      </c>
      <c r="H43" s="34"/>
      <c r="I43" s="361">
        <f t="shared" si="5"/>
        <v>69.56</v>
      </c>
      <c r="J43" s="361">
        <f t="shared" si="5"/>
        <v>48</v>
      </c>
      <c r="K43" s="361">
        <f t="shared" si="5"/>
        <v>0.21</v>
      </c>
      <c r="L43" s="361">
        <f t="shared" si="5"/>
        <v>14.6</v>
      </c>
      <c r="M43" s="361">
        <f t="shared" si="5"/>
        <v>6.75</v>
      </c>
      <c r="N43" s="361">
        <f t="shared" si="5"/>
        <v>0</v>
      </c>
      <c r="O43" s="28"/>
      <c r="P43" s="28"/>
    </row>
    <row r="44" spans="1:16" x14ac:dyDescent="0.2">
      <c r="A44" s="393">
        <f>A43+A16</f>
        <v>23</v>
      </c>
      <c r="B44" s="28" t="s">
        <v>1823</v>
      </c>
      <c r="C44" s="361">
        <f>C43+C16</f>
        <v>99.98</v>
      </c>
      <c r="D44" s="361">
        <f t="shared" ref="D44:N44" si="6">D43+D16</f>
        <v>45.09</v>
      </c>
      <c r="E44" s="361">
        <f t="shared" si="6"/>
        <v>0</v>
      </c>
      <c r="F44" s="361">
        <f t="shared" si="6"/>
        <v>0</v>
      </c>
      <c r="G44" s="361">
        <f t="shared" si="6"/>
        <v>54.89</v>
      </c>
      <c r="H44" s="361"/>
      <c r="I44" s="361">
        <f t="shared" si="6"/>
        <v>70.650000000000006</v>
      </c>
      <c r="J44" s="361">
        <f t="shared" si="6"/>
        <v>48</v>
      </c>
      <c r="K44" s="361">
        <f t="shared" si="6"/>
        <v>0.21</v>
      </c>
      <c r="L44" s="361">
        <f t="shared" si="6"/>
        <v>14.94</v>
      </c>
      <c r="M44" s="361">
        <f t="shared" si="6"/>
        <v>6.75</v>
      </c>
      <c r="N44" s="361">
        <f t="shared" si="6"/>
        <v>0.75</v>
      </c>
      <c r="O44" s="28"/>
      <c r="P44" s="28"/>
    </row>
    <row r="46" spans="1:16" ht="15.75" x14ac:dyDescent="0.2">
      <c r="A46" s="10"/>
      <c r="B46" s="10"/>
      <c r="C46" s="18"/>
      <c r="D46" s="13"/>
      <c r="E46" s="13"/>
      <c r="F46" s="13"/>
      <c r="G46" s="13"/>
      <c r="H46" s="13"/>
      <c r="I46" s="13"/>
      <c r="J46" s="613" t="str">
        <f>'Tong 3'!J23:P23</f>
        <v xml:space="preserve">ỦY BAN NHÂN DÂN TỈNH </v>
      </c>
      <c r="K46" s="613"/>
      <c r="L46" s="613"/>
      <c r="M46" s="613"/>
      <c r="N46" s="613"/>
      <c r="O46" s="613"/>
      <c r="P46" s="613"/>
    </row>
  </sheetData>
  <mergeCells count="15">
    <mergeCell ref="J46:P46"/>
    <mergeCell ref="A8:P8"/>
    <mergeCell ref="A17:P17"/>
    <mergeCell ref="A5:A6"/>
    <mergeCell ref="B5:B6"/>
    <mergeCell ref="C5:C6"/>
    <mergeCell ref="D5:G5"/>
    <mergeCell ref="H5:H6"/>
    <mergeCell ref="I5:I6"/>
    <mergeCell ref="A2:O2"/>
    <mergeCell ref="A1:O1"/>
    <mergeCell ref="A3:P3"/>
    <mergeCell ref="J5:N5"/>
    <mergeCell ref="O5:O6"/>
    <mergeCell ref="P5:P6"/>
  </mergeCells>
  <pageMargins left="0.2" right="0.2" top="0.56999999999999995" bottom="0.62" header="0.2" footer="0.25"/>
  <pageSetup paperSize="9" orientation="landscape" r:id="rId1"/>
  <headerFooter>
    <oddFooter>&amp;R&amp;P</oddFoot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94"/>
  <sheetViews>
    <sheetView showZeros="0" zoomScaleNormal="100" workbookViewId="0">
      <selection activeCell="O102" sqref="O102"/>
    </sheetView>
  </sheetViews>
  <sheetFormatPr defaultColWidth="7.85546875" defaultRowHeight="14.25" x14ac:dyDescent="0.2"/>
  <cols>
    <col min="1" max="1" width="4.42578125" style="20" bestFit="1" customWidth="1"/>
    <col min="2" max="2" width="31" style="24" customWidth="1"/>
    <col min="3" max="3" width="8.140625" style="20" customWidth="1"/>
    <col min="4" max="7" width="5.140625" style="20" customWidth="1"/>
    <col min="8" max="8" width="11.85546875" style="25" customWidth="1"/>
    <col min="9" max="9" width="10.42578125" style="20" customWidth="1"/>
    <col min="10" max="14" width="5.42578125" style="20" customWidth="1"/>
    <col min="15" max="15" width="26.140625" style="24" customWidth="1"/>
    <col min="16" max="16" width="6" style="20" customWidth="1"/>
    <col min="17" max="17" width="7.85546875" style="20"/>
    <col min="18" max="18" width="11.7109375" style="20" bestFit="1" customWidth="1"/>
    <col min="19" max="16384" width="7.85546875" style="20"/>
  </cols>
  <sheetData>
    <row r="1" spans="1:52" s="471" customFormat="1" ht="15.75" x14ac:dyDescent="0.2">
      <c r="A1" s="616" t="s">
        <v>81</v>
      </c>
      <c r="B1" s="628"/>
      <c r="C1" s="628"/>
      <c r="D1" s="628"/>
      <c r="E1" s="628"/>
      <c r="F1" s="628"/>
      <c r="G1" s="628"/>
      <c r="H1" s="628"/>
      <c r="I1" s="628"/>
      <c r="J1" s="628"/>
      <c r="K1" s="628"/>
      <c r="L1" s="628"/>
      <c r="M1" s="628"/>
      <c r="N1" s="628"/>
      <c r="O1" s="628"/>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1:52" s="471" customFormat="1" ht="15.75" x14ac:dyDescent="0.2">
      <c r="A2" s="693" t="s">
        <v>52</v>
      </c>
      <c r="B2" s="693"/>
      <c r="C2" s="693"/>
      <c r="D2" s="693"/>
      <c r="E2" s="693"/>
      <c r="F2" s="693"/>
      <c r="G2" s="693"/>
      <c r="H2" s="693"/>
      <c r="I2" s="693"/>
      <c r="J2" s="693"/>
      <c r="K2" s="693"/>
      <c r="L2" s="693"/>
      <c r="M2" s="693"/>
      <c r="N2" s="693"/>
      <c r="O2" s="693"/>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s="15" customFormat="1" ht="29.25" customHeight="1" x14ac:dyDescent="0.2">
      <c r="A3" s="618" t="str">
        <f>'Tong 3'!A4:P4</f>
        <v>( Kèm theo Tờ trình số 398/TTr-UBND ngày 05 tháng 12 năm 2017 của UBND tỉnh)</v>
      </c>
      <c r="B3" s="618"/>
      <c r="C3" s="618"/>
      <c r="D3" s="618"/>
      <c r="E3" s="618"/>
      <c r="F3" s="618"/>
      <c r="G3" s="618"/>
      <c r="H3" s="618"/>
      <c r="I3" s="618"/>
      <c r="J3" s="618"/>
      <c r="K3" s="618"/>
      <c r="L3" s="618"/>
      <c r="M3" s="618"/>
      <c r="N3" s="618"/>
      <c r="O3" s="618"/>
      <c r="P3" s="618"/>
    </row>
    <row r="5" spans="1:52" s="364" customFormat="1" ht="12" x14ac:dyDescent="0.2">
      <c r="A5" s="646" t="s">
        <v>0</v>
      </c>
      <c r="B5" s="647" t="s">
        <v>25</v>
      </c>
      <c r="C5" s="645" t="s">
        <v>9</v>
      </c>
      <c r="D5" s="645" t="s">
        <v>56</v>
      </c>
      <c r="E5" s="645"/>
      <c r="F5" s="645"/>
      <c r="G5" s="645"/>
      <c r="H5" s="647" t="s">
        <v>1153</v>
      </c>
      <c r="I5" s="645" t="s">
        <v>28</v>
      </c>
      <c r="J5" s="645" t="s">
        <v>58</v>
      </c>
      <c r="K5" s="645"/>
      <c r="L5" s="645"/>
      <c r="M5" s="645"/>
      <c r="N5" s="645"/>
      <c r="O5" s="645" t="s">
        <v>59</v>
      </c>
      <c r="P5" s="645" t="s">
        <v>40</v>
      </c>
    </row>
    <row r="6" spans="1:52" s="364" customFormat="1" ht="60.75" customHeight="1" x14ac:dyDescent="0.2">
      <c r="A6" s="646"/>
      <c r="B6" s="647"/>
      <c r="C6" s="645"/>
      <c r="D6" s="8" t="s">
        <v>2</v>
      </c>
      <c r="E6" s="8" t="s">
        <v>1</v>
      </c>
      <c r="F6" s="8" t="s">
        <v>60</v>
      </c>
      <c r="G6" s="8" t="s">
        <v>3</v>
      </c>
      <c r="H6" s="647"/>
      <c r="I6" s="645"/>
      <c r="J6" s="8" t="s">
        <v>10</v>
      </c>
      <c r="K6" s="8" t="s">
        <v>5</v>
      </c>
      <c r="L6" s="8" t="s">
        <v>342</v>
      </c>
      <c r="M6" s="8" t="s">
        <v>61</v>
      </c>
      <c r="N6" s="8" t="s">
        <v>8</v>
      </c>
      <c r="O6" s="645"/>
      <c r="P6" s="645"/>
    </row>
    <row r="7" spans="1:52" s="555" customFormat="1" ht="24.75" customHeight="1" x14ac:dyDescent="0.2">
      <c r="A7" s="33">
        <v>-1</v>
      </c>
      <c r="B7" s="573">
        <v>-2</v>
      </c>
      <c r="C7" s="33" t="s">
        <v>11</v>
      </c>
      <c r="D7" s="33">
        <v>-4</v>
      </c>
      <c r="E7" s="33">
        <v>-5</v>
      </c>
      <c r="F7" s="33">
        <v>-6</v>
      </c>
      <c r="G7" s="33">
        <v>-7</v>
      </c>
      <c r="H7" s="33">
        <v>-8</v>
      </c>
      <c r="I7" s="33" t="s">
        <v>12</v>
      </c>
      <c r="J7" s="33">
        <v>-10</v>
      </c>
      <c r="K7" s="33">
        <v>-11</v>
      </c>
      <c r="L7" s="33">
        <v>-12</v>
      </c>
      <c r="M7" s="33">
        <v>-13</v>
      </c>
      <c r="N7" s="33">
        <v>-14</v>
      </c>
      <c r="O7" s="33">
        <v>-15</v>
      </c>
      <c r="P7" s="33">
        <v>-16</v>
      </c>
    </row>
    <row r="8" spans="1:52" ht="12.75" customHeight="1" x14ac:dyDescent="0.2">
      <c r="A8" s="681" t="s">
        <v>69</v>
      </c>
      <c r="B8" s="682"/>
      <c r="C8" s="682"/>
      <c r="D8" s="682"/>
      <c r="E8" s="682"/>
      <c r="F8" s="682"/>
      <c r="G8" s="682"/>
      <c r="H8" s="682"/>
      <c r="I8" s="682"/>
      <c r="J8" s="682"/>
      <c r="K8" s="682"/>
      <c r="L8" s="682"/>
      <c r="M8" s="682"/>
      <c r="N8" s="682"/>
      <c r="O8" s="682"/>
      <c r="P8" s="683"/>
    </row>
    <row r="9" spans="1:52" ht="12.75" x14ac:dyDescent="0.2">
      <c r="A9" s="191" t="s">
        <v>34</v>
      </c>
      <c r="B9" s="191" t="s">
        <v>91</v>
      </c>
      <c r="C9" s="196">
        <f>SUM(C10:C16)</f>
        <v>22.52</v>
      </c>
      <c r="D9" s="196">
        <f t="shared" ref="D9:N9" si="0">SUM(D10:D16)</f>
        <v>6.3900000000000006</v>
      </c>
      <c r="E9" s="196">
        <f t="shared" si="0"/>
        <v>10</v>
      </c>
      <c r="F9" s="196">
        <f t="shared" si="0"/>
        <v>0</v>
      </c>
      <c r="G9" s="196">
        <f t="shared" si="0"/>
        <v>6.129999999999999</v>
      </c>
      <c r="H9" s="202">
        <f t="shared" si="0"/>
        <v>0</v>
      </c>
      <c r="I9" s="196">
        <f t="shared" si="0"/>
        <v>16.7</v>
      </c>
      <c r="J9" s="196">
        <f t="shared" si="0"/>
        <v>2</v>
      </c>
      <c r="K9" s="196">
        <f t="shared" si="0"/>
        <v>10</v>
      </c>
      <c r="L9" s="196">
        <f t="shared" si="0"/>
        <v>4.45</v>
      </c>
      <c r="M9" s="196">
        <f t="shared" si="0"/>
        <v>0.25</v>
      </c>
      <c r="N9" s="196">
        <f t="shared" si="0"/>
        <v>0</v>
      </c>
      <c r="O9" s="191"/>
      <c r="P9" s="191"/>
    </row>
    <row r="10" spans="1:52" ht="36" x14ac:dyDescent="0.2">
      <c r="A10" s="235">
        <v>1</v>
      </c>
      <c r="B10" s="472" t="s">
        <v>1330</v>
      </c>
      <c r="C10" s="473">
        <f>D10+E10+F10+G10</f>
        <v>0.2</v>
      </c>
      <c r="D10" s="81">
        <v>0.2</v>
      </c>
      <c r="E10" s="82"/>
      <c r="F10" s="82"/>
      <c r="G10" s="473"/>
      <c r="H10" s="235" t="s">
        <v>1331</v>
      </c>
      <c r="I10" s="474">
        <f>J10+K10+L10+M10+N10</f>
        <v>0.15</v>
      </c>
      <c r="J10" s="233"/>
      <c r="K10" s="233"/>
      <c r="L10" s="233">
        <v>0.15</v>
      </c>
      <c r="M10" s="233"/>
      <c r="N10" s="233"/>
      <c r="O10" s="472" t="s">
        <v>1500</v>
      </c>
      <c r="P10" s="189"/>
    </row>
    <row r="11" spans="1:52" ht="36" x14ac:dyDescent="0.2">
      <c r="A11" s="235">
        <v>2</v>
      </c>
      <c r="B11" s="251" t="s">
        <v>1332</v>
      </c>
      <c r="C11" s="473">
        <f t="shared" ref="C11:C59" si="1">D11+E11+F11+G11</f>
        <v>0.6</v>
      </c>
      <c r="D11" s="81"/>
      <c r="E11" s="82"/>
      <c r="F11" s="82"/>
      <c r="G11" s="473">
        <v>0.6</v>
      </c>
      <c r="H11" s="475" t="s">
        <v>1333</v>
      </c>
      <c r="I11" s="474">
        <f t="shared" ref="I11:I59" si="2">J11+K11+L11+M11+N11</f>
        <v>0.3</v>
      </c>
      <c r="J11" s="233"/>
      <c r="K11" s="233"/>
      <c r="L11" s="233">
        <v>0.3</v>
      </c>
      <c r="M11" s="233"/>
      <c r="N11" s="233"/>
      <c r="O11" s="472" t="s">
        <v>1334</v>
      </c>
      <c r="P11" s="189"/>
    </row>
    <row r="12" spans="1:52" ht="24" x14ac:dyDescent="0.2">
      <c r="A12" s="235">
        <v>3</v>
      </c>
      <c r="B12" s="251" t="s">
        <v>1798</v>
      </c>
      <c r="C12" s="473">
        <f t="shared" si="1"/>
        <v>2.5</v>
      </c>
      <c r="D12" s="81">
        <v>2.5</v>
      </c>
      <c r="E12" s="82"/>
      <c r="F12" s="82"/>
      <c r="G12" s="473"/>
      <c r="H12" s="475" t="s">
        <v>1362</v>
      </c>
      <c r="I12" s="474">
        <f t="shared" si="2"/>
        <v>2.5</v>
      </c>
      <c r="J12" s="233"/>
      <c r="K12" s="233"/>
      <c r="L12" s="233">
        <v>2.5</v>
      </c>
      <c r="M12" s="233"/>
      <c r="N12" s="233"/>
      <c r="O12" s="472"/>
      <c r="P12" s="189"/>
    </row>
    <row r="13" spans="1:52" ht="48" x14ac:dyDescent="0.2">
      <c r="A13" s="235">
        <v>4</v>
      </c>
      <c r="B13" s="476" t="s">
        <v>1335</v>
      </c>
      <c r="C13" s="473">
        <v>1.88</v>
      </c>
      <c r="D13" s="477">
        <v>1.2</v>
      </c>
      <c r="E13" s="477"/>
      <c r="F13" s="477"/>
      <c r="G13" s="477">
        <f>C13-D13</f>
        <v>0.67999999999999994</v>
      </c>
      <c r="H13" s="477" t="s">
        <v>1336</v>
      </c>
      <c r="I13" s="474">
        <f t="shared" si="2"/>
        <v>1.5</v>
      </c>
      <c r="J13" s="233"/>
      <c r="K13" s="233"/>
      <c r="L13" s="233">
        <v>1.5</v>
      </c>
      <c r="M13" s="233"/>
      <c r="N13" s="233"/>
      <c r="O13" s="472" t="s">
        <v>1750</v>
      </c>
      <c r="P13" s="189"/>
    </row>
    <row r="14" spans="1:52" ht="12.75" x14ac:dyDescent="0.2">
      <c r="A14" s="235">
        <v>5</v>
      </c>
      <c r="B14" s="251" t="s">
        <v>1337</v>
      </c>
      <c r="C14" s="473">
        <f t="shared" si="1"/>
        <v>0.32999999999999996</v>
      </c>
      <c r="D14" s="81">
        <v>0.15</v>
      </c>
      <c r="E14" s="82"/>
      <c r="F14" s="82"/>
      <c r="G14" s="473">
        <v>0.18</v>
      </c>
      <c r="H14" s="475" t="s">
        <v>1338</v>
      </c>
      <c r="I14" s="474">
        <f t="shared" si="2"/>
        <v>0.25</v>
      </c>
      <c r="J14" s="233"/>
      <c r="K14" s="233"/>
      <c r="L14" s="233"/>
      <c r="M14" s="233">
        <v>0.25</v>
      </c>
      <c r="N14" s="233"/>
      <c r="O14" s="472"/>
      <c r="P14" s="189"/>
    </row>
    <row r="15" spans="1:52" ht="24" x14ac:dyDescent="0.2">
      <c r="A15" s="235">
        <v>6</v>
      </c>
      <c r="B15" s="476" t="s">
        <v>1501</v>
      </c>
      <c r="C15" s="473">
        <v>2.0099999999999998</v>
      </c>
      <c r="D15" s="81">
        <v>1.34</v>
      </c>
      <c r="E15" s="82"/>
      <c r="F15" s="82"/>
      <c r="G15" s="473">
        <f>C15-D15</f>
        <v>0.66999999999999971</v>
      </c>
      <c r="H15" s="475" t="s">
        <v>1502</v>
      </c>
      <c r="I15" s="474">
        <v>2</v>
      </c>
      <c r="J15" s="233">
        <v>2</v>
      </c>
      <c r="K15" s="233"/>
      <c r="L15" s="233"/>
      <c r="M15" s="233"/>
      <c r="N15" s="233"/>
      <c r="O15" s="472" t="s">
        <v>1503</v>
      </c>
      <c r="P15" s="189"/>
    </row>
    <row r="16" spans="1:52" ht="36" x14ac:dyDescent="0.2">
      <c r="A16" s="235">
        <v>7</v>
      </c>
      <c r="B16" s="476" t="s">
        <v>1751</v>
      </c>
      <c r="C16" s="473">
        <v>15</v>
      </c>
      <c r="D16" s="81">
        <v>1</v>
      </c>
      <c r="E16" s="81">
        <v>10</v>
      </c>
      <c r="F16" s="82"/>
      <c r="G16" s="473">
        <v>4</v>
      </c>
      <c r="H16" s="475" t="s">
        <v>1752</v>
      </c>
      <c r="I16" s="474">
        <v>10</v>
      </c>
      <c r="J16" s="233"/>
      <c r="K16" s="233">
        <v>10</v>
      </c>
      <c r="L16" s="233"/>
      <c r="M16" s="233"/>
      <c r="N16" s="233"/>
      <c r="O16" s="472" t="s">
        <v>1753</v>
      </c>
      <c r="P16" s="189"/>
    </row>
    <row r="17" spans="1:17" s="67" customFormat="1" ht="12.75" x14ac:dyDescent="0.2">
      <c r="A17" s="242" t="s">
        <v>36</v>
      </c>
      <c r="B17" s="478" t="s">
        <v>369</v>
      </c>
      <c r="C17" s="492">
        <f>SUM(C18:C21)</f>
        <v>0.39</v>
      </c>
      <c r="D17" s="492">
        <f>SUM(D18:D21)</f>
        <v>0.28000000000000003</v>
      </c>
      <c r="E17" s="492">
        <f>SUM(E18:E21)</f>
        <v>0</v>
      </c>
      <c r="F17" s="492">
        <f>SUM(F18:F21)</f>
        <v>0</v>
      </c>
      <c r="G17" s="492">
        <f>SUM(G18:G21)</f>
        <v>0.11</v>
      </c>
      <c r="H17" s="492"/>
      <c r="I17" s="492">
        <f t="shared" ref="I17:N17" si="3">SUM(I18:I21)</f>
        <v>0.46</v>
      </c>
      <c r="J17" s="492">
        <f t="shared" si="3"/>
        <v>0</v>
      </c>
      <c r="K17" s="492">
        <f t="shared" si="3"/>
        <v>0.16</v>
      </c>
      <c r="L17" s="492">
        <f t="shared" si="3"/>
        <v>0</v>
      </c>
      <c r="M17" s="492">
        <f t="shared" si="3"/>
        <v>0</v>
      </c>
      <c r="N17" s="492">
        <f t="shared" si="3"/>
        <v>0.3</v>
      </c>
      <c r="O17" s="487"/>
      <c r="P17" s="179"/>
    </row>
    <row r="18" spans="1:17" ht="48" x14ac:dyDescent="0.2">
      <c r="A18" s="235">
        <v>8</v>
      </c>
      <c r="B18" s="479" t="s">
        <v>553</v>
      </c>
      <c r="C18" s="473">
        <f t="shared" si="1"/>
        <v>0.03</v>
      </c>
      <c r="D18" s="480"/>
      <c r="E18" s="480"/>
      <c r="F18" s="480"/>
      <c r="G18" s="480">
        <v>0.03</v>
      </c>
      <c r="H18" s="481" t="s">
        <v>1339</v>
      </c>
      <c r="I18" s="474">
        <f t="shared" si="2"/>
        <v>0.04</v>
      </c>
      <c r="J18" s="233"/>
      <c r="K18" s="233">
        <v>0.04</v>
      </c>
      <c r="L18" s="233"/>
      <c r="M18" s="233"/>
      <c r="N18" s="233"/>
      <c r="O18" s="472"/>
      <c r="P18" s="189"/>
    </row>
    <row r="19" spans="1:17" ht="75" customHeight="1" x14ac:dyDescent="0.2">
      <c r="A19" s="235">
        <v>9</v>
      </c>
      <c r="B19" s="1" t="s">
        <v>1867</v>
      </c>
      <c r="C19" s="9">
        <f>SUM(D19:G19)</f>
        <v>0.2</v>
      </c>
      <c r="D19" s="9">
        <v>0.2</v>
      </c>
      <c r="E19" s="9"/>
      <c r="F19" s="9"/>
      <c r="G19" s="9"/>
      <c r="H19" s="9" t="s">
        <v>1868</v>
      </c>
      <c r="I19" s="9">
        <f>SUM(J19:N19)</f>
        <v>0.1</v>
      </c>
      <c r="J19" s="9"/>
      <c r="K19" s="9">
        <v>0.1</v>
      </c>
      <c r="L19" s="9"/>
      <c r="M19" s="9"/>
      <c r="N19" s="9"/>
      <c r="O19" s="9" t="s">
        <v>1869</v>
      </c>
      <c r="P19" s="63"/>
      <c r="Q19" s="21"/>
    </row>
    <row r="20" spans="1:17" ht="118.5" customHeight="1" x14ac:dyDescent="0.2">
      <c r="A20" s="235">
        <v>10</v>
      </c>
      <c r="B20" s="1" t="s">
        <v>1851</v>
      </c>
      <c r="C20" s="9">
        <f>SUM(D20:G20)</f>
        <v>0.15000000000000002</v>
      </c>
      <c r="D20" s="9">
        <v>0.08</v>
      </c>
      <c r="E20" s="9"/>
      <c r="F20" s="9"/>
      <c r="G20" s="9">
        <v>7.0000000000000007E-2</v>
      </c>
      <c r="H20" s="9" t="s">
        <v>1870</v>
      </c>
      <c r="I20" s="9">
        <f>SUM(J20:N20)</f>
        <v>0.3</v>
      </c>
      <c r="J20" s="9"/>
      <c r="K20" s="9"/>
      <c r="L20" s="9"/>
      <c r="M20" s="9"/>
      <c r="N20" s="9">
        <v>0.3</v>
      </c>
      <c r="O20" s="9" t="s">
        <v>1871</v>
      </c>
      <c r="P20" s="63"/>
      <c r="Q20" s="21"/>
    </row>
    <row r="21" spans="1:17" ht="12.75" x14ac:dyDescent="0.2">
      <c r="A21" s="235">
        <v>11</v>
      </c>
      <c r="B21" s="482" t="s">
        <v>1340</v>
      </c>
      <c r="C21" s="473">
        <f t="shared" si="1"/>
        <v>0.01</v>
      </c>
      <c r="D21" s="82"/>
      <c r="E21" s="82"/>
      <c r="F21" s="82"/>
      <c r="G21" s="473">
        <v>0.01</v>
      </c>
      <c r="H21" s="473" t="s">
        <v>1331</v>
      </c>
      <c r="I21" s="474">
        <f t="shared" si="2"/>
        <v>0.02</v>
      </c>
      <c r="J21" s="233"/>
      <c r="K21" s="233">
        <v>0.02</v>
      </c>
      <c r="L21" s="233"/>
      <c r="M21" s="233"/>
      <c r="N21" s="233"/>
      <c r="O21" s="192"/>
      <c r="P21" s="189"/>
    </row>
    <row r="22" spans="1:17" ht="12.75" x14ac:dyDescent="0.2">
      <c r="A22" s="242" t="s">
        <v>37</v>
      </c>
      <c r="B22" s="483" t="s">
        <v>1341</v>
      </c>
      <c r="C22" s="473">
        <f>SUM(C23)</f>
        <v>3.6999999999999998E-2</v>
      </c>
      <c r="D22" s="473">
        <f t="shared" ref="D22:N22" si="4">SUM(D23)</f>
        <v>0</v>
      </c>
      <c r="E22" s="473">
        <f t="shared" si="4"/>
        <v>0</v>
      </c>
      <c r="F22" s="473">
        <f t="shared" si="4"/>
        <v>0</v>
      </c>
      <c r="G22" s="473">
        <f t="shared" si="4"/>
        <v>3.6999999999999998E-2</v>
      </c>
      <c r="H22" s="473"/>
      <c r="I22" s="473">
        <f t="shared" si="4"/>
        <v>0.04</v>
      </c>
      <c r="J22" s="473">
        <f t="shared" si="4"/>
        <v>0</v>
      </c>
      <c r="K22" s="473">
        <f t="shared" si="4"/>
        <v>0</v>
      </c>
      <c r="L22" s="473">
        <f t="shared" si="4"/>
        <v>0</v>
      </c>
      <c r="M22" s="473">
        <f t="shared" si="4"/>
        <v>0.04</v>
      </c>
      <c r="N22" s="473">
        <f t="shared" si="4"/>
        <v>0</v>
      </c>
      <c r="O22" s="192"/>
      <c r="P22" s="189"/>
    </row>
    <row r="23" spans="1:17" ht="24" x14ac:dyDescent="0.2">
      <c r="A23" s="235">
        <v>12</v>
      </c>
      <c r="B23" s="247" t="s">
        <v>1342</v>
      </c>
      <c r="C23" s="473">
        <f t="shared" si="1"/>
        <v>3.6999999999999998E-2</v>
      </c>
      <c r="D23" s="82"/>
      <c r="E23" s="82"/>
      <c r="F23" s="82"/>
      <c r="G23" s="473">
        <v>3.6999999999999998E-2</v>
      </c>
      <c r="H23" s="235" t="s">
        <v>1343</v>
      </c>
      <c r="I23" s="474">
        <f t="shared" si="2"/>
        <v>0.04</v>
      </c>
      <c r="J23" s="233"/>
      <c r="K23" s="233"/>
      <c r="L23" s="233"/>
      <c r="M23" s="233">
        <v>0.04</v>
      </c>
      <c r="N23" s="233"/>
      <c r="O23" s="472"/>
      <c r="P23" s="189"/>
    </row>
    <row r="24" spans="1:17" ht="12.75" x14ac:dyDescent="0.2">
      <c r="A24" s="242" t="s">
        <v>38</v>
      </c>
      <c r="B24" s="255" t="s">
        <v>1344</v>
      </c>
      <c r="C24" s="473">
        <f>SUM(C25:C32)</f>
        <v>7.59</v>
      </c>
      <c r="D24" s="473">
        <f t="shared" ref="D24:N24" si="5">SUM(D25:D32)</f>
        <v>6.1</v>
      </c>
      <c r="E24" s="473">
        <f t="shared" si="5"/>
        <v>0</v>
      </c>
      <c r="F24" s="473">
        <f t="shared" si="5"/>
        <v>0</v>
      </c>
      <c r="G24" s="473">
        <f t="shared" si="5"/>
        <v>1.4900000000000002</v>
      </c>
      <c r="H24" s="473"/>
      <c r="I24" s="473">
        <f t="shared" si="5"/>
        <v>4.6099999999999994</v>
      </c>
      <c r="J24" s="473">
        <f t="shared" si="5"/>
        <v>0</v>
      </c>
      <c r="K24" s="473">
        <f t="shared" si="5"/>
        <v>0</v>
      </c>
      <c r="L24" s="473">
        <f t="shared" si="5"/>
        <v>0</v>
      </c>
      <c r="M24" s="473">
        <f t="shared" si="5"/>
        <v>4.6099999999999994</v>
      </c>
      <c r="N24" s="473">
        <f t="shared" si="5"/>
        <v>0</v>
      </c>
      <c r="O24" s="472"/>
      <c r="P24" s="189"/>
    </row>
    <row r="25" spans="1:17" ht="36" x14ac:dyDescent="0.2">
      <c r="A25" s="235">
        <v>13</v>
      </c>
      <c r="B25" s="472" t="s">
        <v>1346</v>
      </c>
      <c r="C25" s="473">
        <f t="shared" si="1"/>
        <v>0.25</v>
      </c>
      <c r="D25" s="82"/>
      <c r="E25" s="82"/>
      <c r="F25" s="82"/>
      <c r="G25" s="473">
        <v>0.25</v>
      </c>
      <c r="H25" s="249" t="s">
        <v>1345</v>
      </c>
      <c r="I25" s="474">
        <f t="shared" si="2"/>
        <v>0.17</v>
      </c>
      <c r="J25" s="233"/>
      <c r="K25" s="233"/>
      <c r="L25" s="233"/>
      <c r="M25" s="233">
        <v>0.17</v>
      </c>
      <c r="N25" s="233"/>
      <c r="O25" s="472"/>
      <c r="P25" s="189"/>
    </row>
    <row r="26" spans="1:17" ht="36" x14ac:dyDescent="0.2">
      <c r="A26" s="235">
        <v>14</v>
      </c>
      <c r="B26" s="472" t="s">
        <v>1347</v>
      </c>
      <c r="C26" s="473">
        <f t="shared" si="1"/>
        <v>0.3</v>
      </c>
      <c r="D26" s="82"/>
      <c r="E26" s="82"/>
      <c r="F26" s="82"/>
      <c r="G26" s="473">
        <v>0.3</v>
      </c>
      <c r="H26" s="249" t="s">
        <v>1504</v>
      </c>
      <c r="I26" s="474">
        <f t="shared" si="2"/>
        <v>0.27</v>
      </c>
      <c r="J26" s="233"/>
      <c r="K26" s="233"/>
      <c r="L26" s="233"/>
      <c r="M26" s="233">
        <v>0.27</v>
      </c>
      <c r="N26" s="233"/>
      <c r="O26" s="192" t="s">
        <v>1348</v>
      </c>
      <c r="P26" s="189"/>
    </row>
    <row r="27" spans="1:17" ht="24" x14ac:dyDescent="0.2">
      <c r="A27" s="235">
        <v>15</v>
      </c>
      <c r="B27" s="472" t="s">
        <v>1349</v>
      </c>
      <c r="C27" s="473">
        <f t="shared" si="1"/>
        <v>0.34</v>
      </c>
      <c r="D27" s="82"/>
      <c r="E27" s="82"/>
      <c r="F27" s="82"/>
      <c r="G27" s="473">
        <v>0.34</v>
      </c>
      <c r="H27" s="249" t="s">
        <v>1505</v>
      </c>
      <c r="I27" s="474">
        <f t="shared" si="2"/>
        <v>0.25</v>
      </c>
      <c r="J27" s="233"/>
      <c r="K27" s="233"/>
      <c r="L27" s="233"/>
      <c r="M27" s="233">
        <v>0.25</v>
      </c>
      <c r="N27" s="233"/>
      <c r="O27" s="472"/>
      <c r="P27" s="189"/>
    </row>
    <row r="28" spans="1:17" ht="36" x14ac:dyDescent="0.2">
      <c r="A28" s="235">
        <v>16</v>
      </c>
      <c r="B28" s="207" t="s">
        <v>1350</v>
      </c>
      <c r="C28" s="473">
        <f t="shared" si="1"/>
        <v>0.3</v>
      </c>
      <c r="D28" s="81">
        <v>0.3</v>
      </c>
      <c r="E28" s="82"/>
      <c r="F28" s="82"/>
      <c r="G28" s="473"/>
      <c r="H28" s="249" t="s">
        <v>1351</v>
      </c>
      <c r="I28" s="474">
        <f t="shared" si="2"/>
        <v>0.24</v>
      </c>
      <c r="J28" s="233"/>
      <c r="K28" s="233"/>
      <c r="L28" s="233"/>
      <c r="M28" s="233">
        <v>0.24</v>
      </c>
      <c r="N28" s="233"/>
      <c r="O28" s="472" t="s">
        <v>1352</v>
      </c>
      <c r="P28" s="189"/>
    </row>
    <row r="29" spans="1:17" ht="36" x14ac:dyDescent="0.2">
      <c r="A29" s="235">
        <v>17</v>
      </c>
      <c r="B29" s="484" t="s">
        <v>1353</v>
      </c>
      <c r="C29" s="473">
        <f t="shared" si="1"/>
        <v>0.3</v>
      </c>
      <c r="D29" s="82"/>
      <c r="E29" s="82"/>
      <c r="F29" s="82"/>
      <c r="G29" s="210">
        <v>0.3</v>
      </c>
      <c r="H29" s="249" t="s">
        <v>1506</v>
      </c>
      <c r="I29" s="474">
        <f t="shared" si="2"/>
        <v>0.25</v>
      </c>
      <c r="J29" s="233"/>
      <c r="K29" s="233"/>
      <c r="L29" s="233"/>
      <c r="M29" s="233">
        <v>0.25</v>
      </c>
      <c r="N29" s="233"/>
      <c r="O29" s="485" t="s">
        <v>1354</v>
      </c>
      <c r="P29" s="189"/>
    </row>
    <row r="30" spans="1:17" ht="36" x14ac:dyDescent="0.2">
      <c r="A30" s="235">
        <v>18</v>
      </c>
      <c r="B30" s="484" t="s">
        <v>1355</v>
      </c>
      <c r="C30" s="473">
        <f t="shared" si="1"/>
        <v>0.3</v>
      </c>
      <c r="D30" s="82"/>
      <c r="E30" s="82"/>
      <c r="F30" s="82"/>
      <c r="G30" s="210">
        <v>0.3</v>
      </c>
      <c r="H30" s="249" t="s">
        <v>1507</v>
      </c>
      <c r="I30" s="474">
        <f t="shared" si="2"/>
        <v>0.25</v>
      </c>
      <c r="J30" s="233"/>
      <c r="K30" s="233"/>
      <c r="L30" s="233"/>
      <c r="M30" s="233">
        <v>0.25</v>
      </c>
      <c r="N30" s="233"/>
      <c r="O30" s="485" t="s">
        <v>1356</v>
      </c>
      <c r="P30" s="189"/>
    </row>
    <row r="31" spans="1:17" ht="36" x14ac:dyDescent="0.2">
      <c r="A31" s="235">
        <v>19</v>
      </c>
      <c r="B31" s="484" t="s">
        <v>1611</v>
      </c>
      <c r="C31" s="473">
        <f t="shared" si="1"/>
        <v>5.5</v>
      </c>
      <c r="D31" s="81">
        <v>5.5</v>
      </c>
      <c r="E31" s="82"/>
      <c r="F31" s="82"/>
      <c r="G31" s="210"/>
      <c r="H31" s="249" t="s">
        <v>1612</v>
      </c>
      <c r="I31" s="474">
        <f t="shared" si="2"/>
        <v>3</v>
      </c>
      <c r="J31" s="233"/>
      <c r="K31" s="233"/>
      <c r="L31" s="233"/>
      <c r="M31" s="233">
        <v>3</v>
      </c>
      <c r="N31" s="233"/>
      <c r="O31" s="485" t="s">
        <v>1613</v>
      </c>
      <c r="P31" s="189"/>
    </row>
    <row r="32" spans="1:17" ht="48" x14ac:dyDescent="0.2">
      <c r="A32" s="235">
        <v>20</v>
      </c>
      <c r="B32" s="192" t="s">
        <v>1288</v>
      </c>
      <c r="C32" s="473">
        <f t="shared" si="1"/>
        <v>0.3</v>
      </c>
      <c r="D32" s="81">
        <v>0.3</v>
      </c>
      <c r="E32" s="82"/>
      <c r="F32" s="82"/>
      <c r="G32" s="210"/>
      <c r="H32" s="249" t="s">
        <v>1357</v>
      </c>
      <c r="I32" s="474">
        <f t="shared" si="2"/>
        <v>0.18</v>
      </c>
      <c r="J32" s="233"/>
      <c r="K32" s="233"/>
      <c r="L32" s="233"/>
      <c r="M32" s="233">
        <v>0.18</v>
      </c>
      <c r="N32" s="233"/>
      <c r="O32" s="486"/>
      <c r="P32" s="189"/>
    </row>
    <row r="33" spans="1:16" ht="12.75" x14ac:dyDescent="0.2">
      <c r="A33" s="242" t="s">
        <v>136</v>
      </c>
      <c r="B33" s="487" t="s">
        <v>1358</v>
      </c>
      <c r="C33" s="473">
        <f>SUM(C34)</f>
        <v>0.65</v>
      </c>
      <c r="D33" s="473">
        <f t="shared" ref="D33:N33" si="6">SUM(D34)</f>
        <v>0</v>
      </c>
      <c r="E33" s="473">
        <f t="shared" si="6"/>
        <v>0</v>
      </c>
      <c r="F33" s="473">
        <f t="shared" si="6"/>
        <v>0</v>
      </c>
      <c r="G33" s="473">
        <f t="shared" si="6"/>
        <v>0.65</v>
      </c>
      <c r="H33" s="473"/>
      <c r="I33" s="473">
        <f t="shared" si="6"/>
        <v>0.35</v>
      </c>
      <c r="J33" s="473">
        <f t="shared" si="6"/>
        <v>0</v>
      </c>
      <c r="K33" s="473">
        <f t="shared" si="6"/>
        <v>0</v>
      </c>
      <c r="L33" s="473">
        <f t="shared" si="6"/>
        <v>0</v>
      </c>
      <c r="M33" s="473">
        <f t="shared" si="6"/>
        <v>0.35</v>
      </c>
      <c r="N33" s="473">
        <f t="shared" si="6"/>
        <v>0</v>
      </c>
      <c r="O33" s="486"/>
      <c r="P33" s="189"/>
    </row>
    <row r="34" spans="1:16" ht="24" x14ac:dyDescent="0.2">
      <c r="A34" s="235">
        <v>21</v>
      </c>
      <c r="B34" s="476" t="s">
        <v>1359</v>
      </c>
      <c r="C34" s="473">
        <f t="shared" si="1"/>
        <v>0.65</v>
      </c>
      <c r="D34" s="477">
        <v>0</v>
      </c>
      <c r="E34" s="477"/>
      <c r="F34" s="477"/>
      <c r="G34" s="477">
        <v>0.65</v>
      </c>
      <c r="H34" s="488" t="s">
        <v>1360</v>
      </c>
      <c r="I34" s="474">
        <f t="shared" si="2"/>
        <v>0.35</v>
      </c>
      <c r="J34" s="233"/>
      <c r="K34" s="233"/>
      <c r="L34" s="233"/>
      <c r="M34" s="233">
        <v>0.35</v>
      </c>
      <c r="N34" s="233"/>
      <c r="O34" s="486"/>
      <c r="P34" s="189"/>
    </row>
    <row r="35" spans="1:16" ht="12.75" x14ac:dyDescent="0.2">
      <c r="A35" s="242" t="s">
        <v>138</v>
      </c>
      <c r="B35" s="489" t="s">
        <v>33</v>
      </c>
      <c r="C35" s="473">
        <f>SUM(C36:C38)</f>
        <v>3.52</v>
      </c>
      <c r="D35" s="473">
        <f t="shared" ref="D35:N35" si="7">SUM(D36:D38)</f>
        <v>3.52</v>
      </c>
      <c r="E35" s="473">
        <f t="shared" si="7"/>
        <v>0</v>
      </c>
      <c r="F35" s="473">
        <f t="shared" si="7"/>
        <v>0</v>
      </c>
      <c r="G35" s="473">
        <f t="shared" si="7"/>
        <v>0</v>
      </c>
      <c r="H35" s="473"/>
      <c r="I35" s="473">
        <f t="shared" si="7"/>
        <v>4.05</v>
      </c>
      <c r="J35" s="473">
        <f t="shared" si="7"/>
        <v>0</v>
      </c>
      <c r="K35" s="473">
        <f t="shared" si="7"/>
        <v>0</v>
      </c>
      <c r="L35" s="473">
        <f t="shared" si="7"/>
        <v>3.55</v>
      </c>
      <c r="M35" s="473">
        <f t="shared" si="7"/>
        <v>0.5</v>
      </c>
      <c r="N35" s="473">
        <f t="shared" si="7"/>
        <v>0</v>
      </c>
      <c r="O35" s="486"/>
      <c r="P35" s="189"/>
    </row>
    <row r="36" spans="1:16" ht="12.75" x14ac:dyDescent="0.2">
      <c r="A36" s="235">
        <v>22</v>
      </c>
      <c r="B36" s="479" t="s">
        <v>1361</v>
      </c>
      <c r="C36" s="473">
        <f t="shared" si="1"/>
        <v>3</v>
      </c>
      <c r="D36" s="477">
        <v>3</v>
      </c>
      <c r="E36" s="82"/>
      <c r="F36" s="82"/>
      <c r="G36" s="210"/>
      <c r="H36" s="235" t="s">
        <v>1362</v>
      </c>
      <c r="I36" s="474">
        <f t="shared" si="2"/>
        <v>3.55</v>
      </c>
      <c r="J36" s="233"/>
      <c r="K36" s="233"/>
      <c r="L36" s="233">
        <v>3.55</v>
      </c>
      <c r="M36" s="233"/>
      <c r="N36" s="233"/>
      <c r="O36" s="486"/>
      <c r="P36" s="189"/>
    </row>
    <row r="37" spans="1:16" ht="36" x14ac:dyDescent="0.2">
      <c r="A37" s="235">
        <v>23</v>
      </c>
      <c r="B37" s="472" t="s">
        <v>1363</v>
      </c>
      <c r="C37" s="473">
        <f t="shared" si="1"/>
        <v>0.3</v>
      </c>
      <c r="D37" s="81">
        <v>0.3</v>
      </c>
      <c r="E37" s="82"/>
      <c r="F37" s="82"/>
      <c r="G37" s="210"/>
      <c r="H37" s="249" t="s">
        <v>1364</v>
      </c>
      <c r="I37" s="474">
        <f t="shared" si="2"/>
        <v>0.25</v>
      </c>
      <c r="J37" s="233"/>
      <c r="K37" s="233"/>
      <c r="L37" s="233"/>
      <c r="M37" s="233">
        <v>0.25</v>
      </c>
      <c r="N37" s="233"/>
      <c r="O37" s="486" t="s">
        <v>1365</v>
      </c>
      <c r="P37" s="189"/>
    </row>
    <row r="38" spans="1:16" ht="36" x14ac:dyDescent="0.2">
      <c r="A38" s="235">
        <v>24</v>
      </c>
      <c r="B38" s="472" t="s">
        <v>1366</v>
      </c>
      <c r="C38" s="473">
        <f t="shared" si="1"/>
        <v>0.22</v>
      </c>
      <c r="D38" s="81">
        <v>0.22</v>
      </c>
      <c r="E38" s="82"/>
      <c r="F38" s="82"/>
      <c r="G38" s="473"/>
      <c r="H38" s="249" t="s">
        <v>1367</v>
      </c>
      <c r="I38" s="474">
        <f t="shared" si="2"/>
        <v>0.25</v>
      </c>
      <c r="J38" s="233"/>
      <c r="K38" s="233"/>
      <c r="L38" s="233"/>
      <c r="M38" s="233">
        <v>0.25</v>
      </c>
      <c r="N38" s="233"/>
      <c r="O38" s="192" t="s">
        <v>1754</v>
      </c>
      <c r="P38" s="189"/>
    </row>
    <row r="39" spans="1:16" ht="12.75" x14ac:dyDescent="0.2">
      <c r="A39" s="242" t="s">
        <v>141</v>
      </c>
      <c r="B39" s="487" t="s">
        <v>142</v>
      </c>
      <c r="C39" s="473">
        <f>SUM(C40:C43)</f>
        <v>0.78</v>
      </c>
      <c r="D39" s="473">
        <f t="shared" ref="D39:N39" si="8">SUM(D40:D43)</f>
        <v>7.0000000000000007E-2</v>
      </c>
      <c r="E39" s="473">
        <f t="shared" si="8"/>
        <v>0</v>
      </c>
      <c r="F39" s="473">
        <f t="shared" si="8"/>
        <v>0</v>
      </c>
      <c r="G39" s="473">
        <f t="shared" si="8"/>
        <v>0.71</v>
      </c>
      <c r="H39" s="473"/>
      <c r="I39" s="473">
        <f t="shared" si="8"/>
        <v>0.42000000000000004</v>
      </c>
      <c r="J39" s="473">
        <f t="shared" si="8"/>
        <v>0</v>
      </c>
      <c r="K39" s="473">
        <f t="shared" si="8"/>
        <v>0</v>
      </c>
      <c r="L39" s="473">
        <f t="shared" si="8"/>
        <v>0</v>
      </c>
      <c r="M39" s="473">
        <f t="shared" si="8"/>
        <v>0.42000000000000004</v>
      </c>
      <c r="N39" s="473">
        <f t="shared" si="8"/>
        <v>0</v>
      </c>
      <c r="O39" s="485"/>
      <c r="P39" s="189"/>
    </row>
    <row r="40" spans="1:16" ht="36" x14ac:dyDescent="0.2">
      <c r="A40" s="235">
        <v>25</v>
      </c>
      <c r="B40" s="472" t="s">
        <v>1368</v>
      </c>
      <c r="C40" s="473">
        <f t="shared" si="1"/>
        <v>0.28999999999999998</v>
      </c>
      <c r="D40" s="82"/>
      <c r="E40" s="82"/>
      <c r="F40" s="82"/>
      <c r="G40" s="473">
        <v>0.28999999999999998</v>
      </c>
      <c r="H40" s="249" t="s">
        <v>1508</v>
      </c>
      <c r="I40" s="474">
        <f t="shared" si="2"/>
        <v>0.15</v>
      </c>
      <c r="J40" s="233"/>
      <c r="K40" s="233"/>
      <c r="L40" s="233"/>
      <c r="M40" s="233">
        <v>0.15</v>
      </c>
      <c r="N40" s="233"/>
      <c r="O40" s="209"/>
      <c r="P40" s="189"/>
    </row>
    <row r="41" spans="1:16" ht="24" x14ac:dyDescent="0.2">
      <c r="A41" s="235">
        <v>26</v>
      </c>
      <c r="B41" s="472" t="s">
        <v>1369</v>
      </c>
      <c r="C41" s="473">
        <f t="shared" si="1"/>
        <v>0.1</v>
      </c>
      <c r="D41" s="82"/>
      <c r="E41" s="82"/>
      <c r="F41" s="82"/>
      <c r="G41" s="473">
        <v>0.1</v>
      </c>
      <c r="H41" s="249" t="s">
        <v>1370</v>
      </c>
      <c r="I41" s="474">
        <f t="shared" si="2"/>
        <v>0.05</v>
      </c>
      <c r="J41" s="233"/>
      <c r="K41" s="233"/>
      <c r="L41" s="233"/>
      <c r="M41" s="233">
        <v>0.05</v>
      </c>
      <c r="N41" s="233"/>
      <c r="O41" s="209"/>
      <c r="P41" s="189"/>
    </row>
    <row r="42" spans="1:16" ht="36" x14ac:dyDescent="0.2">
      <c r="A42" s="235">
        <v>27</v>
      </c>
      <c r="B42" s="490" t="s">
        <v>1371</v>
      </c>
      <c r="C42" s="473">
        <f t="shared" si="1"/>
        <v>9.0000000000000011E-2</v>
      </c>
      <c r="D42" s="477">
        <v>7.0000000000000007E-2</v>
      </c>
      <c r="E42" s="477"/>
      <c r="F42" s="477"/>
      <c r="G42" s="477">
        <v>0.02</v>
      </c>
      <c r="H42" s="477" t="s">
        <v>1372</v>
      </c>
      <c r="I42" s="474">
        <f t="shared" si="2"/>
        <v>7.0000000000000007E-2</v>
      </c>
      <c r="J42" s="233"/>
      <c r="K42" s="233"/>
      <c r="L42" s="233"/>
      <c r="M42" s="233">
        <v>7.0000000000000007E-2</v>
      </c>
      <c r="N42" s="233"/>
      <c r="O42" s="209"/>
      <c r="P42" s="189"/>
    </row>
    <row r="43" spans="1:16" ht="24" x14ac:dyDescent="0.2">
      <c r="A43" s="235">
        <v>28</v>
      </c>
      <c r="B43" s="472" t="s">
        <v>1373</v>
      </c>
      <c r="C43" s="473">
        <f t="shared" si="1"/>
        <v>0.3</v>
      </c>
      <c r="D43" s="82"/>
      <c r="E43" s="82"/>
      <c r="F43" s="82"/>
      <c r="G43" s="491">
        <v>0.3</v>
      </c>
      <c r="H43" s="249" t="s">
        <v>1374</v>
      </c>
      <c r="I43" s="474">
        <f t="shared" si="2"/>
        <v>0.15</v>
      </c>
      <c r="J43" s="233"/>
      <c r="K43" s="233"/>
      <c r="L43" s="233"/>
      <c r="M43" s="233">
        <v>0.15</v>
      </c>
      <c r="N43" s="233"/>
      <c r="O43" s="192" t="s">
        <v>1375</v>
      </c>
      <c r="P43" s="189"/>
    </row>
    <row r="44" spans="1:16" ht="12.75" x14ac:dyDescent="0.2">
      <c r="A44" s="242" t="s">
        <v>320</v>
      </c>
      <c r="B44" s="487" t="s">
        <v>1376</v>
      </c>
      <c r="C44" s="492">
        <f>SUM(C45:C50)</f>
        <v>5.61</v>
      </c>
      <c r="D44" s="492">
        <f>SUM(D45:D50)</f>
        <v>2.25</v>
      </c>
      <c r="E44" s="492">
        <f>SUM(E45:E50)</f>
        <v>0</v>
      </c>
      <c r="F44" s="492">
        <f>SUM(F45:F50)</f>
        <v>0</v>
      </c>
      <c r="G44" s="492">
        <f>SUM(G45:G50)</f>
        <v>3.3600000000000003</v>
      </c>
      <c r="H44" s="492"/>
      <c r="I44" s="492">
        <f t="shared" ref="I44:N44" si="9">SUM(I45:I50)</f>
        <v>3.3</v>
      </c>
      <c r="J44" s="492">
        <f t="shared" si="9"/>
        <v>0</v>
      </c>
      <c r="K44" s="492">
        <f t="shared" si="9"/>
        <v>0</v>
      </c>
      <c r="L44" s="492">
        <f t="shared" si="9"/>
        <v>2</v>
      </c>
      <c r="M44" s="492">
        <f t="shared" si="9"/>
        <v>1.2999999999999998</v>
      </c>
      <c r="N44" s="492">
        <f t="shared" si="9"/>
        <v>0</v>
      </c>
      <c r="O44" s="192"/>
      <c r="P44" s="189"/>
    </row>
    <row r="45" spans="1:16" ht="36" x14ac:dyDescent="0.2">
      <c r="A45" s="235">
        <v>29</v>
      </c>
      <c r="B45" s="490" t="s">
        <v>1377</v>
      </c>
      <c r="C45" s="473">
        <f t="shared" si="1"/>
        <v>0.71</v>
      </c>
      <c r="D45" s="477"/>
      <c r="E45" s="477"/>
      <c r="F45" s="477"/>
      <c r="G45" s="477">
        <v>0.71</v>
      </c>
      <c r="H45" s="249" t="s">
        <v>1509</v>
      </c>
      <c r="I45" s="474">
        <f t="shared" si="2"/>
        <v>0.25</v>
      </c>
      <c r="J45" s="233"/>
      <c r="K45" s="233"/>
      <c r="L45" s="233"/>
      <c r="M45" s="233">
        <v>0.25</v>
      </c>
      <c r="N45" s="233"/>
      <c r="O45" s="192"/>
      <c r="P45" s="189"/>
    </row>
    <row r="46" spans="1:16" ht="24" x14ac:dyDescent="0.2">
      <c r="A46" s="235">
        <v>30</v>
      </c>
      <c r="B46" s="476" t="s">
        <v>1378</v>
      </c>
      <c r="C46" s="473">
        <f t="shared" si="1"/>
        <v>0.2</v>
      </c>
      <c r="D46" s="477">
        <v>0</v>
      </c>
      <c r="E46" s="477"/>
      <c r="F46" s="477"/>
      <c r="G46" s="477">
        <v>0.2</v>
      </c>
      <c r="H46" s="249" t="s">
        <v>1510</v>
      </c>
      <c r="I46" s="474">
        <f t="shared" si="2"/>
        <v>0.1</v>
      </c>
      <c r="J46" s="233"/>
      <c r="K46" s="233"/>
      <c r="L46" s="233"/>
      <c r="M46" s="233">
        <v>0.1</v>
      </c>
      <c r="N46" s="233"/>
      <c r="O46" s="192"/>
      <c r="P46" s="189"/>
    </row>
    <row r="47" spans="1:16" ht="36" x14ac:dyDescent="0.2">
      <c r="A47" s="235">
        <v>31</v>
      </c>
      <c r="B47" s="207" t="s">
        <v>1379</v>
      </c>
      <c r="C47" s="473">
        <f t="shared" si="1"/>
        <v>1</v>
      </c>
      <c r="D47" s="82"/>
      <c r="E47" s="82"/>
      <c r="F47" s="82"/>
      <c r="G47" s="473">
        <v>1</v>
      </c>
      <c r="H47" s="249" t="s">
        <v>1380</v>
      </c>
      <c r="I47" s="474">
        <f t="shared" si="2"/>
        <v>0.7</v>
      </c>
      <c r="J47" s="233"/>
      <c r="K47" s="233"/>
      <c r="L47" s="233"/>
      <c r="M47" s="233">
        <v>0.7</v>
      </c>
      <c r="N47" s="233"/>
      <c r="O47" s="209"/>
      <c r="P47" s="189"/>
    </row>
    <row r="48" spans="1:16" ht="24" x14ac:dyDescent="0.2">
      <c r="A48" s="235">
        <v>32</v>
      </c>
      <c r="B48" s="207" t="s">
        <v>1381</v>
      </c>
      <c r="C48" s="473">
        <f t="shared" si="1"/>
        <v>0.4</v>
      </c>
      <c r="D48" s="82"/>
      <c r="E48" s="82"/>
      <c r="F48" s="82"/>
      <c r="G48" s="473">
        <v>0.4</v>
      </c>
      <c r="H48" s="249" t="s">
        <v>1382</v>
      </c>
      <c r="I48" s="474">
        <f t="shared" si="2"/>
        <v>0.1</v>
      </c>
      <c r="J48" s="233"/>
      <c r="K48" s="233"/>
      <c r="L48" s="233"/>
      <c r="M48" s="233">
        <v>0.1</v>
      </c>
      <c r="N48" s="233"/>
      <c r="O48" s="209"/>
      <c r="P48" s="189"/>
    </row>
    <row r="49" spans="1:17" ht="78" customHeight="1" x14ac:dyDescent="0.2">
      <c r="A49" s="235">
        <v>33</v>
      </c>
      <c r="B49" s="1" t="s">
        <v>1872</v>
      </c>
      <c r="C49" s="9">
        <f>SUM(D49:G49)</f>
        <v>2.1</v>
      </c>
      <c r="D49" s="9">
        <v>2.1</v>
      </c>
      <c r="E49" s="9"/>
      <c r="F49" s="9"/>
      <c r="G49" s="9"/>
      <c r="H49" s="9" t="s">
        <v>1413</v>
      </c>
      <c r="I49" s="9">
        <f>SUM(J49:N49)</f>
        <v>2</v>
      </c>
      <c r="J49" s="9"/>
      <c r="K49" s="9"/>
      <c r="L49" s="9">
        <v>2</v>
      </c>
      <c r="M49" s="9"/>
      <c r="N49" s="9"/>
      <c r="O49" s="9" t="s">
        <v>1873</v>
      </c>
      <c r="P49" s="63"/>
      <c r="Q49" s="21"/>
    </row>
    <row r="50" spans="1:17" ht="36" x14ac:dyDescent="0.2">
      <c r="A50" s="235">
        <v>34</v>
      </c>
      <c r="B50" s="207" t="s">
        <v>1796</v>
      </c>
      <c r="C50" s="473">
        <f t="shared" si="1"/>
        <v>1.2</v>
      </c>
      <c r="D50" s="81">
        <v>0.15</v>
      </c>
      <c r="E50" s="82"/>
      <c r="F50" s="82"/>
      <c r="G50" s="473">
        <v>1.05</v>
      </c>
      <c r="H50" s="249" t="s">
        <v>1797</v>
      </c>
      <c r="I50" s="474">
        <f t="shared" si="2"/>
        <v>0.15</v>
      </c>
      <c r="J50" s="233"/>
      <c r="K50" s="233"/>
      <c r="L50" s="233"/>
      <c r="M50" s="233">
        <v>0.15</v>
      </c>
      <c r="N50" s="233"/>
      <c r="O50" s="209"/>
      <c r="P50" s="189"/>
    </row>
    <row r="51" spans="1:17" s="67" customFormat="1" ht="12.75" x14ac:dyDescent="0.2">
      <c r="A51" s="242" t="s">
        <v>328</v>
      </c>
      <c r="B51" s="212" t="s">
        <v>1383</v>
      </c>
      <c r="C51" s="492">
        <f>SUM(C52:C54)</f>
        <v>1.64</v>
      </c>
      <c r="D51" s="492">
        <f t="shared" ref="D51:N51" si="10">SUM(D52:D54)</f>
        <v>0.2</v>
      </c>
      <c r="E51" s="492">
        <f t="shared" si="10"/>
        <v>0</v>
      </c>
      <c r="F51" s="492">
        <f t="shared" si="10"/>
        <v>0</v>
      </c>
      <c r="G51" s="492">
        <f t="shared" si="10"/>
        <v>1.44</v>
      </c>
      <c r="H51" s="492"/>
      <c r="I51" s="492">
        <f t="shared" si="10"/>
        <v>0.45000000000000007</v>
      </c>
      <c r="J51" s="492">
        <f t="shared" si="10"/>
        <v>0</v>
      </c>
      <c r="K51" s="492">
        <f t="shared" si="10"/>
        <v>0</v>
      </c>
      <c r="L51" s="492">
        <f t="shared" si="10"/>
        <v>0</v>
      </c>
      <c r="M51" s="492">
        <f t="shared" si="10"/>
        <v>0.45000000000000007</v>
      </c>
      <c r="N51" s="492">
        <f t="shared" si="10"/>
        <v>0</v>
      </c>
      <c r="O51" s="245"/>
      <c r="P51" s="179"/>
    </row>
    <row r="52" spans="1:17" ht="36" x14ac:dyDescent="0.2">
      <c r="A52" s="235">
        <v>35</v>
      </c>
      <c r="B52" s="476" t="s">
        <v>1384</v>
      </c>
      <c r="C52" s="473">
        <f t="shared" si="1"/>
        <v>1.2</v>
      </c>
      <c r="D52" s="477">
        <v>0.2</v>
      </c>
      <c r="E52" s="477"/>
      <c r="F52" s="477"/>
      <c r="G52" s="477">
        <v>1</v>
      </c>
      <c r="H52" s="477" t="s">
        <v>1385</v>
      </c>
      <c r="I52" s="474">
        <f t="shared" si="2"/>
        <v>0.2</v>
      </c>
      <c r="J52" s="233"/>
      <c r="K52" s="233"/>
      <c r="L52" s="233"/>
      <c r="M52" s="233">
        <v>0.2</v>
      </c>
      <c r="N52" s="233"/>
      <c r="O52" s="209"/>
      <c r="P52" s="189"/>
    </row>
    <row r="53" spans="1:17" ht="36" x14ac:dyDescent="0.2">
      <c r="A53" s="235">
        <v>36</v>
      </c>
      <c r="B53" s="192" t="s">
        <v>1386</v>
      </c>
      <c r="C53" s="473">
        <f t="shared" si="1"/>
        <v>0.16</v>
      </c>
      <c r="D53" s="82"/>
      <c r="E53" s="82"/>
      <c r="F53" s="82"/>
      <c r="G53" s="473">
        <v>0.16</v>
      </c>
      <c r="H53" s="249" t="s">
        <v>1387</v>
      </c>
      <c r="I53" s="474">
        <f t="shared" si="2"/>
        <v>0.1</v>
      </c>
      <c r="J53" s="233"/>
      <c r="K53" s="233"/>
      <c r="L53" s="233"/>
      <c r="M53" s="233">
        <v>0.1</v>
      </c>
      <c r="N53" s="233"/>
      <c r="O53" s="209"/>
      <c r="P53" s="189"/>
    </row>
    <row r="54" spans="1:17" ht="36" x14ac:dyDescent="0.2">
      <c r="A54" s="235">
        <v>37</v>
      </c>
      <c r="B54" s="192" t="s">
        <v>1388</v>
      </c>
      <c r="C54" s="473">
        <f t="shared" si="1"/>
        <v>0.28000000000000003</v>
      </c>
      <c r="D54" s="82"/>
      <c r="E54" s="82"/>
      <c r="F54" s="82"/>
      <c r="G54" s="473">
        <v>0.28000000000000003</v>
      </c>
      <c r="H54" s="249" t="s">
        <v>1389</v>
      </c>
      <c r="I54" s="474">
        <f t="shared" si="2"/>
        <v>0.15</v>
      </c>
      <c r="J54" s="233"/>
      <c r="K54" s="233"/>
      <c r="L54" s="233"/>
      <c r="M54" s="233">
        <v>0.15</v>
      </c>
      <c r="N54" s="233"/>
      <c r="O54" s="209"/>
      <c r="P54" s="189"/>
    </row>
    <row r="55" spans="1:17" s="67" customFormat="1" ht="12.75" x14ac:dyDescent="0.2">
      <c r="A55" s="242" t="s">
        <v>338</v>
      </c>
      <c r="B55" s="194" t="s">
        <v>988</v>
      </c>
      <c r="C55" s="492">
        <f>SUM(C56:C57)</f>
        <v>0.9</v>
      </c>
      <c r="D55" s="492">
        <f t="shared" ref="D55:N55" si="11">SUM(D56:D57)</f>
        <v>0.9</v>
      </c>
      <c r="E55" s="492">
        <f t="shared" si="11"/>
        <v>0</v>
      </c>
      <c r="F55" s="492">
        <f t="shared" si="11"/>
        <v>0</v>
      </c>
      <c r="G55" s="492">
        <f t="shared" si="11"/>
        <v>0</v>
      </c>
      <c r="H55" s="492">
        <f t="shared" si="11"/>
        <v>0</v>
      </c>
      <c r="I55" s="492">
        <f t="shared" si="11"/>
        <v>1.5</v>
      </c>
      <c r="J55" s="492">
        <f t="shared" si="11"/>
        <v>0</v>
      </c>
      <c r="K55" s="492">
        <f t="shared" si="11"/>
        <v>1.5</v>
      </c>
      <c r="L55" s="492">
        <f t="shared" si="11"/>
        <v>0</v>
      </c>
      <c r="M55" s="492">
        <f t="shared" si="11"/>
        <v>0</v>
      </c>
      <c r="N55" s="492">
        <f t="shared" si="11"/>
        <v>0</v>
      </c>
      <c r="O55" s="245"/>
      <c r="P55" s="179"/>
    </row>
    <row r="56" spans="1:17" ht="36" x14ac:dyDescent="0.2">
      <c r="A56" s="235">
        <v>38</v>
      </c>
      <c r="B56" s="209" t="s">
        <v>1390</v>
      </c>
      <c r="C56" s="473">
        <f t="shared" si="1"/>
        <v>0.5</v>
      </c>
      <c r="D56" s="81">
        <v>0.5</v>
      </c>
      <c r="E56" s="81">
        <v>0</v>
      </c>
      <c r="F56" s="82"/>
      <c r="G56" s="473"/>
      <c r="H56" s="81" t="s">
        <v>1391</v>
      </c>
      <c r="I56" s="474">
        <f t="shared" si="2"/>
        <v>0.7</v>
      </c>
      <c r="J56" s="233"/>
      <c r="K56" s="233">
        <v>0.7</v>
      </c>
      <c r="L56" s="233"/>
      <c r="M56" s="233"/>
      <c r="N56" s="233"/>
      <c r="O56" s="209"/>
      <c r="P56" s="189"/>
    </row>
    <row r="57" spans="1:17" ht="36" x14ac:dyDescent="0.2">
      <c r="A57" s="235">
        <v>39</v>
      </c>
      <c r="B57" s="209" t="s">
        <v>1392</v>
      </c>
      <c r="C57" s="473">
        <f t="shared" si="1"/>
        <v>0.4</v>
      </c>
      <c r="D57" s="81">
        <v>0.4</v>
      </c>
      <c r="E57" s="81">
        <v>0</v>
      </c>
      <c r="F57" s="82"/>
      <c r="G57" s="473"/>
      <c r="H57" s="81" t="s">
        <v>1391</v>
      </c>
      <c r="I57" s="474">
        <f t="shared" si="2"/>
        <v>0.8</v>
      </c>
      <c r="J57" s="233"/>
      <c r="K57" s="233">
        <v>0.8</v>
      </c>
      <c r="L57" s="233"/>
      <c r="M57" s="233"/>
      <c r="N57" s="233"/>
      <c r="O57" s="209"/>
      <c r="P57" s="189"/>
    </row>
    <row r="58" spans="1:17" s="67" customFormat="1" ht="12.75" x14ac:dyDescent="0.2">
      <c r="A58" s="242" t="s">
        <v>607</v>
      </c>
      <c r="B58" s="245" t="s">
        <v>1393</v>
      </c>
      <c r="C58" s="492">
        <f>SUM(C59)</f>
        <v>1.2</v>
      </c>
      <c r="D58" s="492">
        <f t="shared" ref="D58:N58" si="12">SUM(D59)</f>
        <v>0</v>
      </c>
      <c r="E58" s="492">
        <f t="shared" si="12"/>
        <v>0</v>
      </c>
      <c r="F58" s="492">
        <f t="shared" si="12"/>
        <v>0</v>
      </c>
      <c r="G58" s="492">
        <f t="shared" si="12"/>
        <v>1.2</v>
      </c>
      <c r="H58" s="492">
        <f t="shared" si="12"/>
        <v>0</v>
      </c>
      <c r="I58" s="492">
        <f t="shared" si="12"/>
        <v>0.5</v>
      </c>
      <c r="J58" s="492">
        <f t="shared" si="12"/>
        <v>0</v>
      </c>
      <c r="K58" s="492">
        <f t="shared" si="12"/>
        <v>0</v>
      </c>
      <c r="L58" s="492">
        <f t="shared" si="12"/>
        <v>0</v>
      </c>
      <c r="M58" s="492">
        <f t="shared" si="12"/>
        <v>0.5</v>
      </c>
      <c r="N58" s="492">
        <f t="shared" si="12"/>
        <v>0</v>
      </c>
      <c r="O58" s="245"/>
      <c r="P58" s="179"/>
    </row>
    <row r="59" spans="1:17" ht="36" x14ac:dyDescent="0.2">
      <c r="A59" s="235">
        <v>40</v>
      </c>
      <c r="B59" s="472" t="s">
        <v>1174</v>
      </c>
      <c r="C59" s="473">
        <f t="shared" si="1"/>
        <v>1.2</v>
      </c>
      <c r="D59" s="81">
        <v>0</v>
      </c>
      <c r="E59" s="81"/>
      <c r="F59" s="81"/>
      <c r="G59" s="81">
        <v>1.2</v>
      </c>
      <c r="H59" s="81" t="s">
        <v>1394</v>
      </c>
      <c r="I59" s="474">
        <f t="shared" si="2"/>
        <v>0.5</v>
      </c>
      <c r="J59" s="233"/>
      <c r="K59" s="233"/>
      <c r="L59" s="233"/>
      <c r="M59" s="233">
        <v>0.5</v>
      </c>
      <c r="N59" s="233"/>
      <c r="O59" s="209"/>
      <c r="P59" s="189"/>
    </row>
    <row r="60" spans="1:17" ht="12.75" x14ac:dyDescent="0.2">
      <c r="A60" s="8">
        <v>40</v>
      </c>
      <c r="B60" s="194" t="s">
        <v>1824</v>
      </c>
      <c r="C60" s="196">
        <f>C58+C55+C51+C44+C39+C35+C33+C24+C22+C17+C9</f>
        <v>44.837000000000003</v>
      </c>
      <c r="D60" s="196">
        <f>D58+D55+D51+D44+D39+D35+D33+D24+D22+D17+D9</f>
        <v>19.71</v>
      </c>
      <c r="E60" s="196">
        <f>E58+E55+E51+E44+E39+E35+E33+E24+E22+E17+E9</f>
        <v>10</v>
      </c>
      <c r="F60" s="196">
        <f>F58+F55+F51+F44+F39+F35+F33+F24+F22+F17+F9</f>
        <v>0</v>
      </c>
      <c r="G60" s="196">
        <f>G58+G55+G51+G44+G39+G35+G33+G24+G22+G17+G9</f>
        <v>15.127000000000001</v>
      </c>
      <c r="H60" s="202"/>
      <c r="I60" s="196">
        <f t="shared" ref="I60:N60" si="13">I58+I55+I51+I44+I39+I35+I33+I24+I22+I17+I9</f>
        <v>32.379999999999995</v>
      </c>
      <c r="J60" s="196">
        <f t="shared" si="13"/>
        <v>2</v>
      </c>
      <c r="K60" s="196">
        <f t="shared" si="13"/>
        <v>11.66</v>
      </c>
      <c r="L60" s="196">
        <f t="shared" si="13"/>
        <v>10</v>
      </c>
      <c r="M60" s="196">
        <f t="shared" si="13"/>
        <v>8.4199999999999982</v>
      </c>
      <c r="N60" s="196">
        <f t="shared" si="13"/>
        <v>0.3</v>
      </c>
      <c r="O60" s="192"/>
      <c r="P60" s="192"/>
    </row>
    <row r="61" spans="1:17" ht="25.5" customHeight="1" x14ac:dyDescent="0.2">
      <c r="A61" s="678" t="str">
        <f>'TP Ha Tinh'!A54:O54</f>
        <v>B. Công trình, dự án cần thu hồi đất đã được HĐND tỉnh thông qua tại các Nghị quyết số 30/NQ-HĐND ngày 15/12/2016, Nghị quyết số 51/NQ-HĐND ngày 15/7/2017 nay chuyển sang thực hiện trong năm 2018</v>
      </c>
      <c r="B61" s="679"/>
      <c r="C61" s="679"/>
      <c r="D61" s="679"/>
      <c r="E61" s="679"/>
      <c r="F61" s="679"/>
      <c r="G61" s="679"/>
      <c r="H61" s="679"/>
      <c r="I61" s="679"/>
      <c r="J61" s="679"/>
      <c r="K61" s="679"/>
      <c r="L61" s="679"/>
      <c r="M61" s="679"/>
      <c r="N61" s="679"/>
      <c r="O61" s="679"/>
      <c r="P61" s="680"/>
    </row>
    <row r="62" spans="1:17" ht="12.75" x14ac:dyDescent="0.2">
      <c r="A62" s="194" t="s">
        <v>34</v>
      </c>
      <c r="B62" s="194" t="s">
        <v>1344</v>
      </c>
      <c r="C62" s="196">
        <f>SUM(C63:C70)</f>
        <v>8.17</v>
      </c>
      <c r="D62" s="196">
        <f t="shared" ref="D62:N62" si="14">SUM(D63:D70)</f>
        <v>7.7099999999999991</v>
      </c>
      <c r="E62" s="196">
        <f t="shared" si="14"/>
        <v>0</v>
      </c>
      <c r="F62" s="196">
        <f t="shared" si="14"/>
        <v>0</v>
      </c>
      <c r="G62" s="196">
        <f t="shared" si="14"/>
        <v>0.46</v>
      </c>
      <c r="H62" s="196">
        <f t="shared" si="14"/>
        <v>0</v>
      </c>
      <c r="I62" s="196">
        <f t="shared" si="14"/>
        <v>6.5</v>
      </c>
      <c r="J62" s="196">
        <f t="shared" si="14"/>
        <v>0</v>
      </c>
      <c r="K62" s="196">
        <f t="shared" si="14"/>
        <v>0</v>
      </c>
      <c r="L62" s="196">
        <f t="shared" si="14"/>
        <v>0</v>
      </c>
      <c r="M62" s="196">
        <f t="shared" si="14"/>
        <v>6.5</v>
      </c>
      <c r="N62" s="196">
        <f t="shared" si="14"/>
        <v>0</v>
      </c>
      <c r="O62" s="194"/>
      <c r="P62" s="194"/>
    </row>
    <row r="63" spans="1:17" ht="36" x14ac:dyDescent="0.2">
      <c r="A63" s="493">
        <v>1</v>
      </c>
      <c r="B63" s="494" t="s">
        <v>1396</v>
      </c>
      <c r="C63" s="495">
        <f t="shared" ref="C63:C90" si="15">D63+E63+F63+G63</f>
        <v>1</v>
      </c>
      <c r="D63" s="477">
        <v>1</v>
      </c>
      <c r="E63" s="477"/>
      <c r="F63" s="477"/>
      <c r="G63" s="477"/>
      <c r="H63" s="362" t="s">
        <v>1395</v>
      </c>
      <c r="I63" s="496">
        <f>J63+K63+L63+M63+N63</f>
        <v>1.2</v>
      </c>
      <c r="J63" s="497"/>
      <c r="K63" s="497"/>
      <c r="L63" s="497"/>
      <c r="M63" s="497">
        <v>1.2</v>
      </c>
      <c r="N63" s="497"/>
      <c r="O63" s="189" t="s">
        <v>1397</v>
      </c>
      <c r="P63" s="235"/>
    </row>
    <row r="64" spans="1:17" ht="12.75" x14ac:dyDescent="0.2">
      <c r="A64" s="493">
        <v>2</v>
      </c>
      <c r="B64" s="498" t="s">
        <v>1399</v>
      </c>
      <c r="C64" s="495">
        <f t="shared" si="15"/>
        <v>0.6</v>
      </c>
      <c r="D64" s="499">
        <v>0.6</v>
      </c>
      <c r="E64" s="499"/>
      <c r="F64" s="499"/>
      <c r="G64" s="499"/>
      <c r="H64" s="500" t="s">
        <v>1400</v>
      </c>
      <c r="I64" s="496">
        <f t="shared" ref="I64:I90" si="16">J64+K64+L64+M64+N64</f>
        <v>0.48</v>
      </c>
      <c r="J64" s="497"/>
      <c r="K64" s="497"/>
      <c r="L64" s="497"/>
      <c r="M64" s="497">
        <v>0.48</v>
      </c>
      <c r="N64" s="497"/>
      <c r="O64" s="493"/>
      <c r="P64" s="249"/>
    </row>
    <row r="65" spans="1:16" ht="24" x14ac:dyDescent="0.2">
      <c r="A65" s="493">
        <v>3</v>
      </c>
      <c r="B65" s="490" t="s">
        <v>1401</v>
      </c>
      <c r="C65" s="495">
        <f t="shared" si="15"/>
        <v>0.56999999999999995</v>
      </c>
      <c r="D65" s="477">
        <v>0.56999999999999995</v>
      </c>
      <c r="E65" s="477"/>
      <c r="F65" s="477"/>
      <c r="G65" s="477"/>
      <c r="H65" s="477" t="s">
        <v>1402</v>
      </c>
      <c r="I65" s="496">
        <f t="shared" si="16"/>
        <v>0.42</v>
      </c>
      <c r="J65" s="497"/>
      <c r="K65" s="497"/>
      <c r="L65" s="497"/>
      <c r="M65" s="497">
        <v>0.42</v>
      </c>
      <c r="N65" s="497"/>
      <c r="O65" s="493"/>
      <c r="P65" s="249"/>
    </row>
    <row r="66" spans="1:16" ht="24" x14ac:dyDescent="0.2">
      <c r="A66" s="493">
        <v>4</v>
      </c>
      <c r="B66" s="490" t="s">
        <v>1403</v>
      </c>
      <c r="C66" s="495">
        <f t="shared" si="15"/>
        <v>1.04</v>
      </c>
      <c r="D66" s="477">
        <v>1.04</v>
      </c>
      <c r="E66" s="477"/>
      <c r="F66" s="477"/>
      <c r="G66" s="477"/>
      <c r="H66" s="477" t="s">
        <v>1404</v>
      </c>
      <c r="I66" s="496">
        <f t="shared" si="16"/>
        <v>0.77</v>
      </c>
      <c r="J66" s="497"/>
      <c r="K66" s="497"/>
      <c r="L66" s="497"/>
      <c r="M66" s="497">
        <v>0.77</v>
      </c>
      <c r="N66" s="497"/>
      <c r="O66" s="493"/>
      <c r="P66" s="249"/>
    </row>
    <row r="67" spans="1:16" ht="36" x14ac:dyDescent="0.2">
      <c r="A67" s="493">
        <v>5</v>
      </c>
      <c r="B67" s="490" t="s">
        <v>1405</v>
      </c>
      <c r="C67" s="495">
        <f t="shared" si="15"/>
        <v>0.59</v>
      </c>
      <c r="D67" s="477">
        <v>0.59</v>
      </c>
      <c r="E67" s="477"/>
      <c r="F67" s="477"/>
      <c r="G67" s="477"/>
      <c r="H67" s="477" t="s">
        <v>1406</v>
      </c>
      <c r="I67" s="496">
        <f t="shared" si="16"/>
        <v>0.44</v>
      </c>
      <c r="J67" s="497"/>
      <c r="K67" s="497"/>
      <c r="L67" s="497"/>
      <c r="M67" s="497">
        <v>0.44</v>
      </c>
      <c r="N67" s="497"/>
      <c r="O67" s="493"/>
      <c r="P67" s="249"/>
    </row>
    <row r="68" spans="1:16" ht="24" x14ac:dyDescent="0.2">
      <c r="A68" s="493">
        <v>6</v>
      </c>
      <c r="B68" s="490" t="s">
        <v>1407</v>
      </c>
      <c r="C68" s="495">
        <f t="shared" si="15"/>
        <v>0.33</v>
      </c>
      <c r="D68" s="477"/>
      <c r="E68" s="477"/>
      <c r="F68" s="477"/>
      <c r="G68" s="477">
        <v>0.33</v>
      </c>
      <c r="H68" s="477" t="s">
        <v>1408</v>
      </c>
      <c r="I68" s="496">
        <f t="shared" si="16"/>
        <v>0.27</v>
      </c>
      <c r="J68" s="497"/>
      <c r="K68" s="497"/>
      <c r="L68" s="497"/>
      <c r="M68" s="497">
        <v>0.27</v>
      </c>
      <c r="N68" s="497"/>
      <c r="O68" s="493"/>
      <c r="P68" s="249"/>
    </row>
    <row r="69" spans="1:16" ht="36" x14ac:dyDescent="0.2">
      <c r="A69" s="189">
        <v>7</v>
      </c>
      <c r="B69" s="472" t="s">
        <v>1435</v>
      </c>
      <c r="C69" s="233">
        <f t="shared" si="15"/>
        <v>0.47000000000000003</v>
      </c>
      <c r="D69" s="501">
        <v>0.34</v>
      </c>
      <c r="E69" s="501"/>
      <c r="F69" s="189"/>
      <c r="G69" s="233">
        <v>0.13</v>
      </c>
      <c r="H69" s="475" t="s">
        <v>1436</v>
      </c>
      <c r="I69" s="496">
        <f t="shared" si="16"/>
        <v>0.26</v>
      </c>
      <c r="J69" s="473"/>
      <c r="K69" s="502"/>
      <c r="L69" s="473"/>
      <c r="M69" s="473">
        <v>0.26</v>
      </c>
      <c r="N69" s="473"/>
      <c r="O69" s="251" t="s">
        <v>1437</v>
      </c>
      <c r="P69" s="249"/>
    </row>
    <row r="70" spans="1:16" ht="36" x14ac:dyDescent="0.2">
      <c r="A70" s="493">
        <v>8</v>
      </c>
      <c r="B70" s="490" t="s">
        <v>1409</v>
      </c>
      <c r="C70" s="495">
        <f t="shared" si="15"/>
        <v>3.57</v>
      </c>
      <c r="D70" s="477">
        <v>3.57</v>
      </c>
      <c r="E70" s="477"/>
      <c r="F70" s="477"/>
      <c r="G70" s="477"/>
      <c r="H70" s="477" t="s">
        <v>1410</v>
      </c>
      <c r="I70" s="496">
        <f t="shared" si="16"/>
        <v>2.66</v>
      </c>
      <c r="J70" s="497"/>
      <c r="K70" s="497"/>
      <c r="L70" s="497"/>
      <c r="M70" s="497">
        <v>2.66</v>
      </c>
      <c r="N70" s="497"/>
      <c r="O70" s="249" t="s">
        <v>1411</v>
      </c>
      <c r="P70" s="249"/>
    </row>
    <row r="71" spans="1:16" ht="12.75" x14ac:dyDescent="0.2">
      <c r="A71" s="503" t="s">
        <v>36</v>
      </c>
      <c r="B71" s="504" t="s">
        <v>988</v>
      </c>
      <c r="C71" s="495">
        <f>SUM(C72:C77)</f>
        <v>8</v>
      </c>
      <c r="D71" s="495">
        <f t="shared" ref="D71:N71" si="17">SUM(D72:D77)</f>
        <v>8</v>
      </c>
      <c r="E71" s="495">
        <f t="shared" si="17"/>
        <v>0</v>
      </c>
      <c r="F71" s="495">
        <f t="shared" si="17"/>
        <v>0</v>
      </c>
      <c r="G71" s="495">
        <f t="shared" si="17"/>
        <v>0</v>
      </c>
      <c r="H71" s="495"/>
      <c r="I71" s="495">
        <f t="shared" si="17"/>
        <v>8.25</v>
      </c>
      <c r="J71" s="495">
        <f t="shared" si="17"/>
        <v>0</v>
      </c>
      <c r="K71" s="495">
        <f t="shared" si="17"/>
        <v>4.95</v>
      </c>
      <c r="L71" s="495">
        <f t="shared" si="17"/>
        <v>3.3</v>
      </c>
      <c r="M71" s="495">
        <f t="shared" si="17"/>
        <v>0</v>
      </c>
      <c r="N71" s="495">
        <f t="shared" si="17"/>
        <v>0</v>
      </c>
      <c r="O71" s="249"/>
      <c r="P71" s="249"/>
    </row>
    <row r="72" spans="1:16" ht="24" x14ac:dyDescent="0.2">
      <c r="A72" s="493">
        <v>9</v>
      </c>
      <c r="B72" s="505" t="s">
        <v>1412</v>
      </c>
      <c r="C72" s="495">
        <f t="shared" si="15"/>
        <v>0.5</v>
      </c>
      <c r="D72" s="506">
        <v>0.5</v>
      </c>
      <c r="E72" s="477"/>
      <c r="F72" s="477"/>
      <c r="G72" s="507"/>
      <c r="H72" s="507" t="s">
        <v>1413</v>
      </c>
      <c r="I72" s="496">
        <f t="shared" si="16"/>
        <v>0.65</v>
      </c>
      <c r="J72" s="497"/>
      <c r="K72" s="497">
        <v>0.39</v>
      </c>
      <c r="L72" s="497">
        <v>0.26</v>
      </c>
      <c r="M72" s="497"/>
      <c r="N72" s="497"/>
      <c r="O72" s="508" t="s">
        <v>1414</v>
      </c>
      <c r="P72" s="249"/>
    </row>
    <row r="73" spans="1:16" ht="24" x14ac:dyDescent="0.2">
      <c r="A73" s="493">
        <v>10</v>
      </c>
      <c r="B73" s="505" t="s">
        <v>1415</v>
      </c>
      <c r="C73" s="495">
        <f t="shared" si="15"/>
        <v>0.4</v>
      </c>
      <c r="D73" s="506">
        <v>0.4</v>
      </c>
      <c r="E73" s="477"/>
      <c r="F73" s="477"/>
      <c r="G73" s="507"/>
      <c r="H73" s="507" t="s">
        <v>1413</v>
      </c>
      <c r="I73" s="496">
        <f t="shared" si="16"/>
        <v>0.52</v>
      </c>
      <c r="J73" s="497"/>
      <c r="K73" s="497">
        <v>0.31200000000000006</v>
      </c>
      <c r="L73" s="497">
        <v>0.20799999999999996</v>
      </c>
      <c r="M73" s="497"/>
      <c r="N73" s="497"/>
      <c r="O73" s="509" t="s">
        <v>1414</v>
      </c>
      <c r="P73" s="249"/>
    </row>
    <row r="74" spans="1:16" ht="24" x14ac:dyDescent="0.2">
      <c r="A74" s="493">
        <v>11</v>
      </c>
      <c r="B74" s="505" t="s">
        <v>1416</v>
      </c>
      <c r="C74" s="495">
        <f t="shared" si="15"/>
        <v>1.2</v>
      </c>
      <c r="D74" s="506">
        <v>1.2</v>
      </c>
      <c r="E74" s="477"/>
      <c r="F74" s="477"/>
      <c r="G74" s="507"/>
      <c r="H74" s="507" t="s">
        <v>1413</v>
      </c>
      <c r="I74" s="496">
        <f t="shared" si="16"/>
        <v>1.56</v>
      </c>
      <c r="J74" s="497"/>
      <c r="K74" s="497">
        <v>0.93600000000000005</v>
      </c>
      <c r="L74" s="497">
        <v>0.624</v>
      </c>
      <c r="M74" s="497"/>
      <c r="N74" s="497"/>
      <c r="O74" s="508" t="s">
        <v>1414</v>
      </c>
      <c r="P74" s="249"/>
    </row>
    <row r="75" spans="1:16" ht="24" x14ac:dyDescent="0.2">
      <c r="A75" s="493">
        <v>12</v>
      </c>
      <c r="B75" s="505" t="s">
        <v>1417</v>
      </c>
      <c r="C75" s="495">
        <f t="shared" si="15"/>
        <v>0.4</v>
      </c>
      <c r="D75" s="506">
        <v>0.4</v>
      </c>
      <c r="E75" s="477"/>
      <c r="F75" s="477"/>
      <c r="G75" s="507"/>
      <c r="H75" s="507" t="s">
        <v>1413</v>
      </c>
      <c r="I75" s="496">
        <f t="shared" si="16"/>
        <v>0.52</v>
      </c>
      <c r="J75" s="497"/>
      <c r="K75" s="497">
        <v>0.31200000000000006</v>
      </c>
      <c r="L75" s="497">
        <v>0.20799999999999996</v>
      </c>
      <c r="M75" s="497"/>
      <c r="N75" s="497"/>
      <c r="O75" s="508" t="s">
        <v>1414</v>
      </c>
      <c r="P75" s="249"/>
    </row>
    <row r="76" spans="1:16" ht="36" x14ac:dyDescent="0.2">
      <c r="A76" s="493">
        <v>13</v>
      </c>
      <c r="B76" s="192" t="s">
        <v>1418</v>
      </c>
      <c r="C76" s="495">
        <f t="shared" si="15"/>
        <v>3.5</v>
      </c>
      <c r="D76" s="473">
        <v>3.5</v>
      </c>
      <c r="E76" s="81"/>
      <c r="F76" s="81"/>
      <c r="G76" s="249"/>
      <c r="H76" s="249" t="s">
        <v>1391</v>
      </c>
      <c r="I76" s="496">
        <f t="shared" si="16"/>
        <v>3</v>
      </c>
      <c r="J76" s="81"/>
      <c r="K76" s="81">
        <v>1.7999999999999998</v>
      </c>
      <c r="L76" s="81">
        <v>1.2000000000000002</v>
      </c>
      <c r="M76" s="81"/>
      <c r="N76" s="81"/>
      <c r="O76" s="508" t="s">
        <v>1419</v>
      </c>
      <c r="P76" s="249"/>
    </row>
    <row r="77" spans="1:16" ht="24" x14ac:dyDescent="0.2">
      <c r="A77" s="493">
        <v>14</v>
      </c>
      <c r="B77" s="192" t="s">
        <v>1420</v>
      </c>
      <c r="C77" s="495">
        <f t="shared" si="15"/>
        <v>2</v>
      </c>
      <c r="D77" s="473">
        <v>2</v>
      </c>
      <c r="E77" s="81"/>
      <c r="F77" s="81"/>
      <c r="G77" s="249"/>
      <c r="H77" s="249" t="s">
        <v>1413</v>
      </c>
      <c r="I77" s="496">
        <f t="shared" si="16"/>
        <v>2</v>
      </c>
      <c r="J77" s="81"/>
      <c r="K77" s="81">
        <v>1.2</v>
      </c>
      <c r="L77" s="81">
        <v>0.8</v>
      </c>
      <c r="M77" s="81"/>
      <c r="N77" s="81"/>
      <c r="O77" s="508" t="s">
        <v>1614</v>
      </c>
      <c r="P77" s="249"/>
    </row>
    <row r="78" spans="1:16" ht="12.75" x14ac:dyDescent="0.2">
      <c r="A78" s="503" t="s">
        <v>37</v>
      </c>
      <c r="B78" s="194" t="s">
        <v>91</v>
      </c>
      <c r="C78" s="495">
        <f>SUM(C79)</f>
        <v>3.7</v>
      </c>
      <c r="D78" s="495">
        <f t="shared" ref="D78:N78" si="18">SUM(D79)</f>
        <v>3.7</v>
      </c>
      <c r="E78" s="495">
        <f t="shared" si="18"/>
        <v>0</v>
      </c>
      <c r="F78" s="495">
        <f t="shared" si="18"/>
        <v>0</v>
      </c>
      <c r="G78" s="495">
        <f t="shared" si="18"/>
        <v>0</v>
      </c>
      <c r="H78" s="495"/>
      <c r="I78" s="495">
        <f t="shared" si="18"/>
        <v>4.4400000000000004</v>
      </c>
      <c r="J78" s="495">
        <f t="shared" si="18"/>
        <v>0</v>
      </c>
      <c r="K78" s="495">
        <f t="shared" si="18"/>
        <v>2.4420000000000002</v>
      </c>
      <c r="L78" s="495">
        <f t="shared" si="18"/>
        <v>1.9980000000000002</v>
      </c>
      <c r="M78" s="495">
        <f t="shared" si="18"/>
        <v>0</v>
      </c>
      <c r="N78" s="495">
        <f t="shared" si="18"/>
        <v>0</v>
      </c>
      <c r="O78" s="209"/>
      <c r="P78" s="249"/>
    </row>
    <row r="79" spans="1:16" ht="24" x14ac:dyDescent="0.2">
      <c r="A79" s="493">
        <v>15</v>
      </c>
      <c r="B79" s="494" t="s">
        <v>1421</v>
      </c>
      <c r="C79" s="495">
        <f t="shared" si="15"/>
        <v>3.7</v>
      </c>
      <c r="D79" s="477">
        <v>3.7</v>
      </c>
      <c r="E79" s="477"/>
      <c r="F79" s="477"/>
      <c r="G79" s="477"/>
      <c r="H79" s="362" t="s">
        <v>1398</v>
      </c>
      <c r="I79" s="496">
        <f t="shared" si="16"/>
        <v>4.4400000000000004</v>
      </c>
      <c r="J79" s="497"/>
      <c r="K79" s="497">
        <v>2.4420000000000002</v>
      </c>
      <c r="L79" s="497">
        <v>1.9980000000000002</v>
      </c>
      <c r="M79" s="497"/>
      <c r="N79" s="497"/>
      <c r="O79" s="189" t="s">
        <v>1422</v>
      </c>
      <c r="P79" s="235"/>
    </row>
    <row r="80" spans="1:16" ht="12.75" x14ac:dyDescent="0.2">
      <c r="A80" s="503" t="s">
        <v>38</v>
      </c>
      <c r="B80" s="510" t="s">
        <v>1424</v>
      </c>
      <c r="C80" s="495">
        <f>SUM(C81:C82)</f>
        <v>0.98</v>
      </c>
      <c r="D80" s="495">
        <f t="shared" ref="D80:N80" si="19">SUM(D81:D82)</f>
        <v>0.8</v>
      </c>
      <c r="E80" s="495">
        <f t="shared" si="19"/>
        <v>0</v>
      </c>
      <c r="F80" s="495">
        <f t="shared" si="19"/>
        <v>0</v>
      </c>
      <c r="G80" s="495">
        <f t="shared" si="19"/>
        <v>0.18</v>
      </c>
      <c r="H80" s="495"/>
      <c r="I80" s="495">
        <f t="shared" si="19"/>
        <v>0.67600000000000016</v>
      </c>
      <c r="J80" s="495">
        <f t="shared" si="19"/>
        <v>0</v>
      </c>
      <c r="K80" s="495">
        <f t="shared" si="19"/>
        <v>0</v>
      </c>
      <c r="L80" s="495">
        <f t="shared" si="19"/>
        <v>0.44800000000000012</v>
      </c>
      <c r="M80" s="495">
        <f t="shared" si="19"/>
        <v>0.22800000000000001</v>
      </c>
      <c r="N80" s="495">
        <f t="shared" si="19"/>
        <v>0</v>
      </c>
      <c r="O80" s="189"/>
      <c r="P80" s="235"/>
    </row>
    <row r="81" spans="1:16" ht="12.75" x14ac:dyDescent="0.2">
      <c r="A81" s="493">
        <v>16</v>
      </c>
      <c r="B81" s="498" t="s">
        <v>1425</v>
      </c>
      <c r="C81" s="495">
        <f t="shared" si="15"/>
        <v>0.8</v>
      </c>
      <c r="D81" s="499">
        <v>0.8</v>
      </c>
      <c r="E81" s="499"/>
      <c r="F81" s="499"/>
      <c r="G81" s="499"/>
      <c r="H81" s="500" t="s">
        <v>1426</v>
      </c>
      <c r="I81" s="496">
        <f t="shared" si="16"/>
        <v>0.64000000000000012</v>
      </c>
      <c r="J81" s="497"/>
      <c r="K81" s="497"/>
      <c r="L81" s="497">
        <v>0.44800000000000012</v>
      </c>
      <c r="M81" s="497">
        <v>0.192</v>
      </c>
      <c r="N81" s="497"/>
      <c r="O81" s="493"/>
      <c r="P81" s="249"/>
    </row>
    <row r="82" spans="1:16" ht="12.75" x14ac:dyDescent="0.2">
      <c r="A82" s="493">
        <v>17</v>
      </c>
      <c r="B82" s="498" t="s">
        <v>543</v>
      </c>
      <c r="C82" s="495">
        <f t="shared" si="15"/>
        <v>0.18</v>
      </c>
      <c r="D82" s="499"/>
      <c r="E82" s="499"/>
      <c r="F82" s="499"/>
      <c r="G82" s="499">
        <v>0.18</v>
      </c>
      <c r="H82" s="500" t="s">
        <v>1423</v>
      </c>
      <c r="I82" s="496">
        <f t="shared" si="16"/>
        <v>3.5999999999999997E-2</v>
      </c>
      <c r="J82" s="497"/>
      <c r="K82" s="497"/>
      <c r="L82" s="497"/>
      <c r="M82" s="497">
        <v>3.5999999999999997E-2</v>
      </c>
      <c r="N82" s="497"/>
      <c r="O82" s="493"/>
      <c r="P82" s="249"/>
    </row>
    <row r="83" spans="1:16" ht="12.75" x14ac:dyDescent="0.2">
      <c r="A83" s="503" t="s">
        <v>136</v>
      </c>
      <c r="B83" s="511" t="s">
        <v>1358</v>
      </c>
      <c r="C83" s="495">
        <f>C84</f>
        <v>1.08</v>
      </c>
      <c r="D83" s="495">
        <f t="shared" ref="D83:N83" si="20">D84</f>
        <v>1.08</v>
      </c>
      <c r="E83" s="495">
        <f t="shared" si="20"/>
        <v>0</v>
      </c>
      <c r="F83" s="495">
        <f t="shared" si="20"/>
        <v>0</v>
      </c>
      <c r="G83" s="495">
        <f t="shared" si="20"/>
        <v>0</v>
      </c>
      <c r="H83" s="495"/>
      <c r="I83" s="495">
        <f t="shared" si="20"/>
        <v>0.86</v>
      </c>
      <c r="J83" s="495">
        <f t="shared" si="20"/>
        <v>0</v>
      </c>
      <c r="K83" s="495">
        <f t="shared" si="20"/>
        <v>0</v>
      </c>
      <c r="L83" s="495">
        <f t="shared" si="20"/>
        <v>0</v>
      </c>
      <c r="M83" s="495">
        <f t="shared" si="20"/>
        <v>0.86</v>
      </c>
      <c r="N83" s="495">
        <f t="shared" si="20"/>
        <v>0</v>
      </c>
      <c r="O83" s="493"/>
      <c r="P83" s="249"/>
    </row>
    <row r="84" spans="1:16" ht="24" x14ac:dyDescent="0.2">
      <c r="A84" s="189">
        <v>18</v>
      </c>
      <c r="B84" s="192" t="s">
        <v>1427</v>
      </c>
      <c r="C84" s="233">
        <f t="shared" si="15"/>
        <v>1.08</v>
      </c>
      <c r="D84" s="81">
        <v>1.08</v>
      </c>
      <c r="E84" s="81"/>
      <c r="F84" s="81"/>
      <c r="G84" s="81"/>
      <c r="H84" s="81" t="s">
        <v>1428</v>
      </c>
      <c r="I84" s="496">
        <f t="shared" si="16"/>
        <v>0.86</v>
      </c>
      <c r="J84" s="81"/>
      <c r="K84" s="81"/>
      <c r="L84" s="81"/>
      <c r="M84" s="81">
        <v>0.86</v>
      </c>
      <c r="N84" s="81"/>
      <c r="O84" s="189"/>
      <c r="P84" s="249"/>
    </row>
    <row r="85" spans="1:16" ht="12.75" x14ac:dyDescent="0.2">
      <c r="A85" s="503" t="s">
        <v>138</v>
      </c>
      <c r="B85" s="504" t="s">
        <v>1383</v>
      </c>
      <c r="C85" s="495">
        <f>C86</f>
        <v>0.6</v>
      </c>
      <c r="D85" s="495">
        <f t="shared" ref="D85:N85" si="21">D86</f>
        <v>0.6</v>
      </c>
      <c r="E85" s="495">
        <f t="shared" si="21"/>
        <v>0</v>
      </c>
      <c r="F85" s="495">
        <f t="shared" si="21"/>
        <v>0</v>
      </c>
      <c r="G85" s="495">
        <f t="shared" si="21"/>
        <v>0</v>
      </c>
      <c r="H85" s="495"/>
      <c r="I85" s="495">
        <f t="shared" si="21"/>
        <v>0.48</v>
      </c>
      <c r="J85" s="495">
        <f t="shared" si="21"/>
        <v>0</v>
      </c>
      <c r="K85" s="495">
        <f t="shared" si="21"/>
        <v>0</v>
      </c>
      <c r="L85" s="495">
        <f t="shared" si="21"/>
        <v>0</v>
      </c>
      <c r="M85" s="495">
        <f t="shared" si="21"/>
        <v>0.35</v>
      </c>
      <c r="N85" s="495">
        <f t="shared" si="21"/>
        <v>0.13</v>
      </c>
      <c r="O85" s="493"/>
      <c r="P85" s="249"/>
    </row>
    <row r="86" spans="1:16" ht="36" x14ac:dyDescent="0.2">
      <c r="A86" s="493">
        <v>19</v>
      </c>
      <c r="B86" s="490" t="s">
        <v>1429</v>
      </c>
      <c r="C86" s="495">
        <f t="shared" si="15"/>
        <v>0.6</v>
      </c>
      <c r="D86" s="477">
        <v>0.6</v>
      </c>
      <c r="E86" s="477"/>
      <c r="F86" s="477"/>
      <c r="G86" s="477"/>
      <c r="H86" s="477" t="s">
        <v>1430</v>
      </c>
      <c r="I86" s="496">
        <f t="shared" si="16"/>
        <v>0.48</v>
      </c>
      <c r="J86" s="512"/>
      <c r="K86" s="512"/>
      <c r="L86" s="512"/>
      <c r="M86" s="512">
        <v>0.35</v>
      </c>
      <c r="N86" s="512">
        <v>0.13</v>
      </c>
      <c r="O86" s="513"/>
      <c r="P86" s="249"/>
    </row>
    <row r="87" spans="1:16" ht="12.75" x14ac:dyDescent="0.2">
      <c r="A87" s="503" t="s">
        <v>141</v>
      </c>
      <c r="B87" s="504" t="s">
        <v>449</v>
      </c>
      <c r="C87" s="495">
        <f>C88</f>
        <v>0.16</v>
      </c>
      <c r="D87" s="495">
        <f t="shared" ref="D87:N87" si="22">D88</f>
        <v>0</v>
      </c>
      <c r="E87" s="495">
        <f t="shared" si="22"/>
        <v>0</v>
      </c>
      <c r="F87" s="495">
        <f t="shared" si="22"/>
        <v>0</v>
      </c>
      <c r="G87" s="495">
        <f t="shared" si="22"/>
        <v>0.16</v>
      </c>
      <c r="H87" s="495"/>
      <c r="I87" s="495">
        <f t="shared" si="22"/>
        <v>0.13</v>
      </c>
      <c r="J87" s="495">
        <f t="shared" si="22"/>
        <v>0</v>
      </c>
      <c r="K87" s="495">
        <f t="shared" si="22"/>
        <v>0</v>
      </c>
      <c r="L87" s="495">
        <f t="shared" si="22"/>
        <v>0</v>
      </c>
      <c r="M87" s="495">
        <f t="shared" si="22"/>
        <v>0.13</v>
      </c>
      <c r="N87" s="495">
        <f t="shared" si="22"/>
        <v>0</v>
      </c>
      <c r="O87" s="513"/>
      <c r="P87" s="249"/>
    </row>
    <row r="88" spans="1:16" ht="24" x14ac:dyDescent="0.2">
      <c r="A88" s="493">
        <v>20</v>
      </c>
      <c r="B88" s="490" t="s">
        <v>1431</v>
      </c>
      <c r="C88" s="495">
        <f t="shared" si="15"/>
        <v>0.16</v>
      </c>
      <c r="D88" s="495"/>
      <c r="E88" s="495"/>
      <c r="F88" s="495"/>
      <c r="G88" s="495">
        <v>0.16</v>
      </c>
      <c r="H88" s="477" t="s">
        <v>1432</v>
      </c>
      <c r="I88" s="496">
        <f t="shared" si="16"/>
        <v>0.13</v>
      </c>
      <c r="J88" s="512"/>
      <c r="K88" s="512"/>
      <c r="L88" s="512"/>
      <c r="M88" s="512">
        <v>0.13</v>
      </c>
      <c r="N88" s="512"/>
      <c r="O88" s="513"/>
      <c r="P88" s="249"/>
    </row>
    <row r="89" spans="1:16" ht="12.75" x14ac:dyDescent="0.2">
      <c r="A89" s="503" t="s">
        <v>320</v>
      </c>
      <c r="B89" s="504" t="s">
        <v>142</v>
      </c>
      <c r="C89" s="495">
        <f>C90</f>
        <v>0.06</v>
      </c>
      <c r="D89" s="495">
        <f t="shared" ref="D89:N89" si="23">D90</f>
        <v>0</v>
      </c>
      <c r="E89" s="495">
        <f t="shared" si="23"/>
        <v>0</v>
      </c>
      <c r="F89" s="495">
        <f t="shared" si="23"/>
        <v>0</v>
      </c>
      <c r="G89" s="495">
        <f t="shared" si="23"/>
        <v>0.06</v>
      </c>
      <c r="H89" s="495"/>
      <c r="I89" s="495">
        <f t="shared" si="23"/>
        <v>0.03</v>
      </c>
      <c r="J89" s="495">
        <f t="shared" si="23"/>
        <v>0</v>
      </c>
      <c r="K89" s="495">
        <f t="shared" si="23"/>
        <v>0</v>
      </c>
      <c r="L89" s="495">
        <f t="shared" si="23"/>
        <v>0</v>
      </c>
      <c r="M89" s="495">
        <f t="shared" si="23"/>
        <v>0.03</v>
      </c>
      <c r="N89" s="495">
        <f t="shared" si="23"/>
        <v>0</v>
      </c>
      <c r="O89" s="513"/>
      <c r="P89" s="249"/>
    </row>
    <row r="90" spans="1:16" ht="24" x14ac:dyDescent="0.2">
      <c r="A90" s="493">
        <v>21</v>
      </c>
      <c r="B90" s="490" t="s">
        <v>1433</v>
      </c>
      <c r="C90" s="495">
        <f t="shared" si="15"/>
        <v>0.06</v>
      </c>
      <c r="D90" s="477"/>
      <c r="E90" s="477"/>
      <c r="F90" s="477"/>
      <c r="G90" s="477">
        <v>0.06</v>
      </c>
      <c r="H90" s="477" t="s">
        <v>1434</v>
      </c>
      <c r="I90" s="496">
        <f t="shared" si="16"/>
        <v>0.03</v>
      </c>
      <c r="J90" s="512"/>
      <c r="K90" s="512"/>
      <c r="L90" s="512"/>
      <c r="M90" s="512">
        <v>0.03</v>
      </c>
      <c r="N90" s="512"/>
      <c r="O90" s="513"/>
      <c r="P90" s="249"/>
    </row>
    <row r="91" spans="1:16" ht="12.75" x14ac:dyDescent="0.2">
      <c r="A91" s="8">
        <v>21</v>
      </c>
      <c r="B91" s="194" t="s">
        <v>1143</v>
      </c>
      <c r="C91" s="196">
        <f>C89+C87+C85+C83+C80+C78+C71+C62</f>
        <v>22.75</v>
      </c>
      <c r="D91" s="196">
        <f t="shared" ref="D91:N91" si="24">D89+D87+D85+D83+D80+D78+D71+D62</f>
        <v>21.89</v>
      </c>
      <c r="E91" s="196">
        <f t="shared" si="24"/>
        <v>0</v>
      </c>
      <c r="F91" s="196">
        <f t="shared" si="24"/>
        <v>0</v>
      </c>
      <c r="G91" s="196">
        <f t="shared" si="24"/>
        <v>0.8600000000000001</v>
      </c>
      <c r="H91" s="202"/>
      <c r="I91" s="196">
        <f t="shared" si="24"/>
        <v>21.366</v>
      </c>
      <c r="J91" s="196">
        <f t="shared" si="24"/>
        <v>0</v>
      </c>
      <c r="K91" s="196">
        <f t="shared" si="24"/>
        <v>7.3920000000000003</v>
      </c>
      <c r="L91" s="196">
        <f t="shared" si="24"/>
        <v>5.7460000000000004</v>
      </c>
      <c r="M91" s="196">
        <f t="shared" si="24"/>
        <v>8.0980000000000008</v>
      </c>
      <c r="N91" s="196">
        <f t="shared" si="24"/>
        <v>0.13</v>
      </c>
      <c r="O91" s="194"/>
      <c r="P91" s="194"/>
    </row>
    <row r="92" spans="1:16" ht="12.75" x14ac:dyDescent="0.2">
      <c r="A92" s="8">
        <f>A91+A60</f>
        <v>61</v>
      </c>
      <c r="B92" s="194" t="s">
        <v>1823</v>
      </c>
      <c r="C92" s="196">
        <f>C91+C60</f>
        <v>67.587000000000003</v>
      </c>
      <c r="D92" s="196">
        <f t="shared" ref="D92:N92" si="25">D91+D60</f>
        <v>41.6</v>
      </c>
      <c r="E92" s="196">
        <f t="shared" si="25"/>
        <v>10</v>
      </c>
      <c r="F92" s="196">
        <f t="shared" si="25"/>
        <v>0</v>
      </c>
      <c r="G92" s="196">
        <f t="shared" si="25"/>
        <v>15.987</v>
      </c>
      <c r="H92" s="202"/>
      <c r="I92" s="196">
        <f t="shared" si="25"/>
        <v>53.745999999999995</v>
      </c>
      <c r="J92" s="196">
        <f t="shared" si="25"/>
        <v>2</v>
      </c>
      <c r="K92" s="196">
        <f t="shared" si="25"/>
        <v>19.052</v>
      </c>
      <c r="L92" s="196">
        <f t="shared" si="25"/>
        <v>15.746</v>
      </c>
      <c r="M92" s="196">
        <f t="shared" si="25"/>
        <v>16.518000000000001</v>
      </c>
      <c r="N92" s="196">
        <f t="shared" si="25"/>
        <v>0.43</v>
      </c>
      <c r="O92" s="194"/>
      <c r="P92" s="194"/>
    </row>
    <row r="94" spans="1:16" ht="15.75" x14ac:dyDescent="0.2">
      <c r="J94" s="613" t="str">
        <f>'Tong 3'!J23:P23</f>
        <v xml:space="preserve">ỦY BAN NHÂN DÂN TỈNH </v>
      </c>
      <c r="K94" s="613"/>
      <c r="L94" s="613"/>
      <c r="M94" s="613"/>
      <c r="N94" s="613"/>
      <c r="O94" s="613"/>
      <c r="P94" s="613"/>
    </row>
  </sheetData>
  <mergeCells count="15">
    <mergeCell ref="A1:O1"/>
    <mergeCell ref="J5:N5"/>
    <mergeCell ref="O5:O6"/>
    <mergeCell ref="P5:P6"/>
    <mergeCell ref="A5:A6"/>
    <mergeCell ref="A8:P8"/>
    <mergeCell ref="A61:P61"/>
    <mergeCell ref="A3:P3"/>
    <mergeCell ref="A2:O2"/>
    <mergeCell ref="J94:P94"/>
    <mergeCell ref="B5:B6"/>
    <mergeCell ref="C5:C6"/>
    <mergeCell ref="D5:G5"/>
    <mergeCell ref="H5:H6"/>
    <mergeCell ref="I5:I6"/>
  </mergeCells>
  <phoneticPr fontId="3" type="noConversion"/>
  <printOptions horizontalCentered="1"/>
  <pageMargins left="0.2" right="0.2" top="0.8" bottom="0.32" header="0.16" footer="0.16"/>
  <pageSetup paperSize="9" orientation="landscape" r:id="rId1"/>
  <headerFooter alignWithMargins="0">
    <oddFooter>&amp;R&amp;P</oddFooter>
  </headerFooter>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6"/>
  <sheetViews>
    <sheetView showZeros="0" topLeftCell="A70" zoomScaleNormal="100" workbookViewId="0">
      <selection activeCell="J116" sqref="J116:P116"/>
    </sheetView>
  </sheetViews>
  <sheetFormatPr defaultRowHeight="12.75" x14ac:dyDescent="0.2"/>
  <cols>
    <col min="1" max="1" width="4.5703125" style="64" customWidth="1"/>
    <col min="2" max="2" width="23.7109375" style="70" customWidth="1"/>
    <col min="3" max="3" width="9" style="64" customWidth="1"/>
    <col min="4" max="4" width="5.85546875" style="64" bestFit="1" customWidth="1"/>
    <col min="5" max="6" width="5.7109375" style="64" customWidth="1"/>
    <col min="7" max="7" width="8.7109375" style="64" customWidth="1"/>
    <col min="8" max="8" width="13" style="70" customWidth="1"/>
    <col min="9" max="9" width="11.140625" style="64" customWidth="1"/>
    <col min="10" max="10" width="7.140625" style="64" customWidth="1"/>
    <col min="11" max="11" width="8" style="64" customWidth="1"/>
    <col min="12" max="12" width="5.42578125" style="64" customWidth="1"/>
    <col min="13" max="13" width="6.7109375" style="64" customWidth="1"/>
    <col min="14" max="14" width="6.85546875" style="64" customWidth="1"/>
    <col min="15" max="15" width="17.28515625" style="70" customWidth="1"/>
    <col min="16" max="16" width="6.85546875" style="64" customWidth="1"/>
    <col min="17" max="16384" width="9.140625" style="64"/>
  </cols>
  <sheetData>
    <row r="1" spans="1:16" s="20" customFormat="1" ht="15.75" x14ac:dyDescent="0.2">
      <c r="A1" s="616" t="s">
        <v>82</v>
      </c>
      <c r="B1" s="617"/>
      <c r="C1" s="617"/>
      <c r="D1" s="617"/>
      <c r="E1" s="617"/>
      <c r="F1" s="617"/>
      <c r="G1" s="617"/>
      <c r="H1" s="617"/>
      <c r="I1" s="617"/>
      <c r="J1" s="617"/>
      <c r="K1" s="617"/>
      <c r="L1" s="617"/>
      <c r="M1" s="617"/>
      <c r="N1" s="617"/>
      <c r="O1" s="617"/>
      <c r="P1" s="4"/>
    </row>
    <row r="2" spans="1:16" s="20" customFormat="1" ht="15.75" x14ac:dyDescent="0.2">
      <c r="A2" s="698" t="s">
        <v>53</v>
      </c>
      <c r="B2" s="698"/>
      <c r="C2" s="698"/>
      <c r="D2" s="698"/>
      <c r="E2" s="698"/>
      <c r="F2" s="698"/>
      <c r="G2" s="698"/>
      <c r="H2" s="698"/>
      <c r="I2" s="698"/>
      <c r="J2" s="698"/>
      <c r="K2" s="698"/>
      <c r="L2" s="698"/>
      <c r="M2" s="698"/>
      <c r="N2" s="698"/>
      <c r="O2" s="698"/>
      <c r="P2" s="4"/>
    </row>
    <row r="3" spans="1:16" s="10" customFormat="1" ht="29.25" customHeight="1" x14ac:dyDescent="0.2">
      <c r="A3" s="618" t="str">
        <f>'Tong 3'!A4:P4</f>
        <v>( Kèm theo Tờ trình số 398/TTr-UBND ngày 05 tháng 12 năm 2017 của UBND tỉnh)</v>
      </c>
      <c r="B3" s="618"/>
      <c r="C3" s="618"/>
      <c r="D3" s="618"/>
      <c r="E3" s="618"/>
      <c r="F3" s="618"/>
      <c r="G3" s="618"/>
      <c r="H3" s="618"/>
      <c r="I3" s="618"/>
      <c r="J3" s="618"/>
      <c r="K3" s="618"/>
      <c r="L3" s="618"/>
      <c r="M3" s="618"/>
      <c r="N3" s="618"/>
      <c r="O3" s="618"/>
      <c r="P3" s="618"/>
    </row>
    <row r="6" spans="1:16" x14ac:dyDescent="0.2">
      <c r="A6" s="646" t="s">
        <v>0</v>
      </c>
      <c r="B6" s="647" t="s">
        <v>25</v>
      </c>
      <c r="C6" s="645" t="s">
        <v>9</v>
      </c>
      <c r="D6" s="645" t="s">
        <v>56</v>
      </c>
      <c r="E6" s="645"/>
      <c r="F6" s="645"/>
      <c r="G6" s="645"/>
      <c r="H6" s="647" t="s">
        <v>57</v>
      </c>
      <c r="I6" s="645" t="s">
        <v>28</v>
      </c>
      <c r="J6" s="645" t="s">
        <v>58</v>
      </c>
      <c r="K6" s="645"/>
      <c r="L6" s="645"/>
      <c r="M6" s="645"/>
      <c r="N6" s="645"/>
      <c r="O6" s="645" t="s">
        <v>59</v>
      </c>
      <c r="P6" s="645" t="s">
        <v>40</v>
      </c>
    </row>
    <row r="7" spans="1:16" ht="59.25" customHeight="1" x14ac:dyDescent="0.2">
      <c r="A7" s="646"/>
      <c r="B7" s="647"/>
      <c r="C7" s="645"/>
      <c r="D7" s="8" t="s">
        <v>2</v>
      </c>
      <c r="E7" s="8" t="s">
        <v>1</v>
      </c>
      <c r="F7" s="8" t="s">
        <v>60</v>
      </c>
      <c r="G7" s="8" t="s">
        <v>3</v>
      </c>
      <c r="H7" s="647"/>
      <c r="I7" s="645"/>
      <c r="J7" s="8" t="s">
        <v>10</v>
      </c>
      <c r="K7" s="8" t="s">
        <v>5</v>
      </c>
      <c r="L7" s="8" t="s">
        <v>342</v>
      </c>
      <c r="M7" s="8" t="s">
        <v>61</v>
      </c>
      <c r="N7" s="8" t="s">
        <v>8</v>
      </c>
      <c r="O7" s="645"/>
      <c r="P7" s="645"/>
    </row>
    <row r="8" spans="1:16" ht="27.75" customHeight="1" x14ac:dyDescent="0.2">
      <c r="A8" s="189">
        <v>-1</v>
      </c>
      <c r="B8" s="190">
        <v>-2</v>
      </c>
      <c r="C8" s="189" t="s">
        <v>11</v>
      </c>
      <c r="D8" s="189">
        <v>-4</v>
      </c>
      <c r="E8" s="189">
        <v>-5</v>
      </c>
      <c r="F8" s="189">
        <v>-6</v>
      </c>
      <c r="G8" s="189">
        <v>-7</v>
      </c>
      <c r="H8" s="189">
        <v>-8</v>
      </c>
      <c r="I8" s="189" t="s">
        <v>12</v>
      </c>
      <c r="J8" s="189">
        <v>-10</v>
      </c>
      <c r="K8" s="189">
        <v>-11</v>
      </c>
      <c r="L8" s="189">
        <v>-12</v>
      </c>
      <c r="M8" s="189">
        <v>-13</v>
      </c>
      <c r="N8" s="189">
        <v>-14</v>
      </c>
      <c r="O8" s="189">
        <v>-15</v>
      </c>
      <c r="P8" s="189">
        <v>-16</v>
      </c>
    </row>
    <row r="9" spans="1:16" x14ac:dyDescent="0.2">
      <c r="A9" s="681" t="s">
        <v>69</v>
      </c>
      <c r="B9" s="682"/>
      <c r="C9" s="682"/>
      <c r="D9" s="682"/>
      <c r="E9" s="682"/>
      <c r="F9" s="682"/>
      <c r="G9" s="682"/>
      <c r="H9" s="682"/>
      <c r="I9" s="682"/>
      <c r="J9" s="682"/>
      <c r="K9" s="682"/>
      <c r="L9" s="682"/>
      <c r="M9" s="682"/>
      <c r="N9" s="682"/>
      <c r="O9" s="682"/>
      <c r="P9" s="683"/>
    </row>
    <row r="10" spans="1:16" ht="24" x14ac:dyDescent="0.2">
      <c r="A10" s="179" t="s">
        <v>34</v>
      </c>
      <c r="B10" s="191" t="s">
        <v>995</v>
      </c>
      <c r="C10" s="196">
        <f>SUM(C11:C13)</f>
        <v>5.3</v>
      </c>
      <c r="D10" s="232">
        <f>SUM(D11:D13)</f>
        <v>0</v>
      </c>
      <c r="E10" s="232">
        <f>SUM(E11:E13)</f>
        <v>0</v>
      </c>
      <c r="F10" s="232">
        <f>SUM(F11:F13)</f>
        <v>0</v>
      </c>
      <c r="G10" s="196">
        <f>SUM(G11:G13)</f>
        <v>5.3</v>
      </c>
      <c r="H10" s="191"/>
      <c r="I10" s="196">
        <f t="shared" ref="I10:N10" si="0">SUM(I11:I13)</f>
        <v>4.2</v>
      </c>
      <c r="J10" s="196">
        <f t="shared" si="0"/>
        <v>4.2</v>
      </c>
      <c r="K10" s="232">
        <f t="shared" si="0"/>
        <v>0</v>
      </c>
      <c r="L10" s="232">
        <f t="shared" si="0"/>
        <v>0</v>
      </c>
      <c r="M10" s="232">
        <f t="shared" si="0"/>
        <v>0</v>
      </c>
      <c r="N10" s="232">
        <f t="shared" si="0"/>
        <v>0</v>
      </c>
      <c r="O10" s="191"/>
      <c r="P10" s="191"/>
    </row>
    <row r="11" spans="1:16" ht="60" x14ac:dyDescent="0.2">
      <c r="A11" s="189">
        <v>1</v>
      </c>
      <c r="B11" s="207" t="s">
        <v>996</v>
      </c>
      <c r="C11" s="233">
        <v>1.5</v>
      </c>
      <c r="D11" s="190"/>
      <c r="E11" s="190"/>
      <c r="F11" s="190"/>
      <c r="G11" s="233">
        <v>1.5</v>
      </c>
      <c r="H11" s="190" t="s">
        <v>1020</v>
      </c>
      <c r="I11" s="233">
        <v>2</v>
      </c>
      <c r="J11" s="233">
        <v>2</v>
      </c>
      <c r="K11" s="190"/>
      <c r="L11" s="190"/>
      <c r="M11" s="190"/>
      <c r="N11" s="190"/>
      <c r="O11" s="190" t="s">
        <v>997</v>
      </c>
      <c r="P11" s="190"/>
    </row>
    <row r="12" spans="1:16" ht="60" x14ac:dyDescent="0.2">
      <c r="A12" s="189">
        <v>2</v>
      </c>
      <c r="B12" s="207" t="s">
        <v>996</v>
      </c>
      <c r="C12" s="233">
        <v>2.5</v>
      </c>
      <c r="D12" s="190"/>
      <c r="E12" s="190"/>
      <c r="F12" s="190"/>
      <c r="G12" s="233">
        <v>2.5</v>
      </c>
      <c r="H12" s="190" t="s">
        <v>998</v>
      </c>
      <c r="I12" s="233">
        <v>1.5</v>
      </c>
      <c r="J12" s="233">
        <v>1.5</v>
      </c>
      <c r="K12" s="190"/>
      <c r="L12" s="190"/>
      <c r="M12" s="190"/>
      <c r="N12" s="190"/>
      <c r="O12" s="190" t="s">
        <v>997</v>
      </c>
      <c r="P12" s="190"/>
    </row>
    <row r="13" spans="1:16" ht="60" x14ac:dyDescent="0.2">
      <c r="A13" s="189">
        <v>3</v>
      </c>
      <c r="B13" s="207" t="s">
        <v>996</v>
      </c>
      <c r="C13" s="233">
        <v>1.3</v>
      </c>
      <c r="D13" s="190"/>
      <c r="E13" s="190"/>
      <c r="F13" s="190"/>
      <c r="G13" s="233">
        <v>1.3</v>
      </c>
      <c r="H13" s="190" t="s">
        <v>999</v>
      </c>
      <c r="I13" s="233">
        <v>0.7</v>
      </c>
      <c r="J13" s="233">
        <v>0.7</v>
      </c>
      <c r="K13" s="190"/>
      <c r="L13" s="190"/>
      <c r="M13" s="190"/>
      <c r="N13" s="190"/>
      <c r="O13" s="190" t="s">
        <v>997</v>
      </c>
      <c r="P13" s="190"/>
    </row>
    <row r="14" spans="1:16" x14ac:dyDescent="0.2">
      <c r="A14" s="179" t="s">
        <v>36</v>
      </c>
      <c r="B14" s="212" t="s">
        <v>1000</v>
      </c>
      <c r="C14" s="196">
        <f>C15</f>
        <v>0.8</v>
      </c>
      <c r="D14" s="196">
        <f>D15</f>
        <v>0</v>
      </c>
      <c r="E14" s="196">
        <f>E15</f>
        <v>0</v>
      </c>
      <c r="F14" s="196">
        <f>F15</f>
        <v>0</v>
      </c>
      <c r="G14" s="196">
        <f>G15</f>
        <v>0.8</v>
      </c>
      <c r="H14" s="202"/>
      <c r="I14" s="196">
        <f t="shared" ref="I14:N14" si="1">I15</f>
        <v>0.06</v>
      </c>
      <c r="J14" s="196">
        <f t="shared" si="1"/>
        <v>0</v>
      </c>
      <c r="K14" s="196">
        <f t="shared" si="1"/>
        <v>0</v>
      </c>
      <c r="L14" s="196">
        <f t="shared" si="1"/>
        <v>0</v>
      </c>
      <c r="M14" s="196">
        <f t="shared" si="1"/>
        <v>0.06</v>
      </c>
      <c r="N14" s="196">
        <f t="shared" si="1"/>
        <v>0</v>
      </c>
      <c r="O14" s="192"/>
      <c r="P14" s="234"/>
    </row>
    <row r="15" spans="1:16" x14ac:dyDescent="0.2">
      <c r="A15" s="235">
        <v>4</v>
      </c>
      <c r="B15" s="207" t="s">
        <v>1001</v>
      </c>
      <c r="C15" s="81">
        <f>D15+G15</f>
        <v>0.8</v>
      </c>
      <c r="D15" s="81"/>
      <c r="E15" s="81"/>
      <c r="F15" s="81"/>
      <c r="G15" s="81">
        <v>0.8</v>
      </c>
      <c r="H15" s="200" t="s">
        <v>1002</v>
      </c>
      <c r="I15" s="81">
        <v>0.06</v>
      </c>
      <c r="J15" s="81"/>
      <c r="K15" s="81"/>
      <c r="L15" s="81"/>
      <c r="M15" s="81">
        <v>0.06</v>
      </c>
      <c r="N15" s="81"/>
      <c r="O15" s="209"/>
      <c r="P15" s="209"/>
    </row>
    <row r="16" spans="1:16" ht="24" x14ac:dyDescent="0.2">
      <c r="A16" s="179" t="s">
        <v>37</v>
      </c>
      <c r="B16" s="212" t="s">
        <v>617</v>
      </c>
      <c r="C16" s="196">
        <f>SUM(C17:C18)</f>
        <v>1.26</v>
      </c>
      <c r="D16" s="196">
        <f>SUM(D17:D18)</f>
        <v>0</v>
      </c>
      <c r="E16" s="196">
        <f>SUM(E17:E18)</f>
        <v>0</v>
      </c>
      <c r="F16" s="196">
        <f>SUM(F17:F18)</f>
        <v>0</v>
      </c>
      <c r="G16" s="196">
        <f>SUM(G17:G18)</f>
        <v>1.26</v>
      </c>
      <c r="H16" s="202"/>
      <c r="I16" s="196">
        <f t="shared" ref="I16:N16" si="2">SUM(I17:I18)</f>
        <v>0.2</v>
      </c>
      <c r="J16" s="196">
        <f t="shared" si="2"/>
        <v>0</v>
      </c>
      <c r="K16" s="196">
        <f t="shared" si="2"/>
        <v>0</v>
      </c>
      <c r="L16" s="196">
        <f t="shared" si="2"/>
        <v>0</v>
      </c>
      <c r="M16" s="196">
        <f t="shared" si="2"/>
        <v>0.2</v>
      </c>
      <c r="N16" s="196">
        <f t="shared" si="2"/>
        <v>0</v>
      </c>
      <c r="O16" s="192"/>
      <c r="P16" s="234"/>
    </row>
    <row r="17" spans="1:16" x14ac:dyDescent="0.2">
      <c r="A17" s="235">
        <v>5</v>
      </c>
      <c r="B17" s="207" t="s">
        <v>1003</v>
      </c>
      <c r="C17" s="81">
        <v>1.2</v>
      </c>
      <c r="D17" s="81"/>
      <c r="E17" s="81"/>
      <c r="F17" s="81"/>
      <c r="G17" s="81">
        <v>1.2</v>
      </c>
      <c r="H17" s="200" t="s">
        <v>1002</v>
      </c>
      <c r="I17" s="81">
        <v>0.1</v>
      </c>
      <c r="J17" s="81"/>
      <c r="K17" s="81"/>
      <c r="L17" s="81"/>
      <c r="M17" s="81">
        <v>0.1</v>
      </c>
      <c r="N17" s="81"/>
      <c r="O17" s="209"/>
      <c r="P17" s="209"/>
    </row>
    <row r="18" spans="1:16" ht="24" x14ac:dyDescent="0.2">
      <c r="A18" s="235">
        <v>6</v>
      </c>
      <c r="B18" s="207" t="s">
        <v>1004</v>
      </c>
      <c r="C18" s="81">
        <v>0.06</v>
      </c>
      <c r="D18" s="81"/>
      <c r="E18" s="81"/>
      <c r="F18" s="81"/>
      <c r="G18" s="81">
        <v>0.06</v>
      </c>
      <c r="H18" s="200" t="s">
        <v>1005</v>
      </c>
      <c r="I18" s="81">
        <v>0.1</v>
      </c>
      <c r="J18" s="81"/>
      <c r="K18" s="81"/>
      <c r="L18" s="81"/>
      <c r="M18" s="81">
        <v>0.1</v>
      </c>
      <c r="N18" s="81"/>
      <c r="O18" s="209"/>
      <c r="P18" s="209"/>
    </row>
    <row r="19" spans="1:16" ht="24" x14ac:dyDescent="0.2">
      <c r="A19" s="179" t="s">
        <v>38</v>
      </c>
      <c r="B19" s="212" t="s">
        <v>1006</v>
      </c>
      <c r="C19" s="196">
        <f>SUM(C20)</f>
        <v>1.1000000000000001</v>
      </c>
      <c r="D19" s="196">
        <f>SUM(D20)</f>
        <v>0</v>
      </c>
      <c r="E19" s="196">
        <f>SUM(E20)</f>
        <v>0</v>
      </c>
      <c r="F19" s="196">
        <f>SUM(F20)</f>
        <v>0</v>
      </c>
      <c r="G19" s="196">
        <f>SUM(G20)</f>
        <v>1.1000000000000001</v>
      </c>
      <c r="H19" s="202"/>
      <c r="I19" s="196">
        <f t="shared" ref="I19:N19" si="3">SUM(I20)</f>
        <v>0.2</v>
      </c>
      <c r="J19" s="196">
        <f t="shared" si="3"/>
        <v>0</v>
      </c>
      <c r="K19" s="196">
        <f t="shared" si="3"/>
        <v>0</v>
      </c>
      <c r="L19" s="196">
        <f t="shared" si="3"/>
        <v>0</v>
      </c>
      <c r="M19" s="196">
        <f t="shared" si="3"/>
        <v>0.2</v>
      </c>
      <c r="N19" s="196">
        <f t="shared" si="3"/>
        <v>0</v>
      </c>
      <c r="O19" s="192"/>
      <c r="P19" s="234"/>
    </row>
    <row r="20" spans="1:16" x14ac:dyDescent="0.2">
      <c r="A20" s="235">
        <v>7</v>
      </c>
      <c r="B20" s="207" t="s">
        <v>1007</v>
      </c>
      <c r="C20" s="81">
        <f>D20+G20</f>
        <v>1.1000000000000001</v>
      </c>
      <c r="D20" s="81"/>
      <c r="E20" s="81"/>
      <c r="F20" s="81"/>
      <c r="G20" s="81">
        <v>1.1000000000000001</v>
      </c>
      <c r="H20" s="200" t="s">
        <v>1005</v>
      </c>
      <c r="I20" s="81">
        <v>0.2</v>
      </c>
      <c r="J20" s="81"/>
      <c r="K20" s="81"/>
      <c r="L20" s="81"/>
      <c r="M20" s="81">
        <v>0.2</v>
      </c>
      <c r="N20" s="81"/>
      <c r="O20" s="209"/>
      <c r="P20" s="209"/>
    </row>
    <row r="21" spans="1:16" x14ac:dyDescent="0.2">
      <c r="A21" s="179" t="s">
        <v>136</v>
      </c>
      <c r="B21" s="212" t="s">
        <v>91</v>
      </c>
      <c r="C21" s="196">
        <f>SUM(C22:C28)</f>
        <v>11.450000000000001</v>
      </c>
      <c r="D21" s="196">
        <f>SUM(D22:D28)</f>
        <v>0</v>
      </c>
      <c r="E21" s="196">
        <f>SUM(E22:E28)</f>
        <v>0</v>
      </c>
      <c r="F21" s="196">
        <f>SUM(F22:F28)</f>
        <v>0</v>
      </c>
      <c r="G21" s="196">
        <f>SUM(G22:G28)</f>
        <v>11.450000000000001</v>
      </c>
      <c r="H21" s="202"/>
      <c r="I21" s="196">
        <f t="shared" ref="I21:N21" si="4">SUM(I22:I28)</f>
        <v>7.75</v>
      </c>
      <c r="J21" s="196">
        <f t="shared" si="4"/>
        <v>1.5</v>
      </c>
      <c r="K21" s="196">
        <f t="shared" si="4"/>
        <v>1.1499999999999999</v>
      </c>
      <c r="L21" s="196">
        <f t="shared" si="4"/>
        <v>0</v>
      </c>
      <c r="M21" s="196">
        <f t="shared" si="4"/>
        <v>0.1</v>
      </c>
      <c r="N21" s="196">
        <f t="shared" si="4"/>
        <v>5</v>
      </c>
      <c r="O21" s="192"/>
      <c r="P21" s="234"/>
    </row>
    <row r="22" spans="1:16" x14ac:dyDescent="0.2">
      <c r="A22" s="235">
        <v>8</v>
      </c>
      <c r="B22" s="207" t="s">
        <v>1008</v>
      </c>
      <c r="C22" s="81">
        <v>0.3</v>
      </c>
      <c r="D22" s="81"/>
      <c r="E22" s="81"/>
      <c r="F22" s="81"/>
      <c r="G22" s="81">
        <v>0.3</v>
      </c>
      <c r="H22" s="200" t="s">
        <v>1009</v>
      </c>
      <c r="I22" s="81">
        <v>0.2</v>
      </c>
      <c r="J22" s="81"/>
      <c r="K22" s="81">
        <v>0.2</v>
      </c>
      <c r="L22" s="81"/>
      <c r="M22" s="81"/>
      <c r="N22" s="81"/>
      <c r="O22" s="209"/>
      <c r="P22" s="209"/>
    </row>
    <row r="23" spans="1:16" x14ac:dyDescent="0.2">
      <c r="A23" s="235">
        <v>9</v>
      </c>
      <c r="B23" s="207" t="s">
        <v>1010</v>
      </c>
      <c r="C23" s="81">
        <v>0.2</v>
      </c>
      <c r="D23" s="81"/>
      <c r="E23" s="81"/>
      <c r="F23" s="81"/>
      <c r="G23" s="81">
        <v>0.2</v>
      </c>
      <c r="H23" s="200" t="s">
        <v>1011</v>
      </c>
      <c r="I23" s="81">
        <v>0.15</v>
      </c>
      <c r="J23" s="81"/>
      <c r="K23" s="81">
        <v>0.15</v>
      </c>
      <c r="L23" s="81"/>
      <c r="M23" s="81"/>
      <c r="N23" s="81"/>
      <c r="O23" s="209"/>
      <c r="P23" s="209"/>
    </row>
    <row r="24" spans="1:16" x14ac:dyDescent="0.2">
      <c r="A24" s="235">
        <v>10</v>
      </c>
      <c r="B24" s="207" t="s">
        <v>1012</v>
      </c>
      <c r="C24" s="81">
        <v>0.05</v>
      </c>
      <c r="D24" s="81"/>
      <c r="E24" s="81"/>
      <c r="F24" s="81"/>
      <c r="G24" s="81">
        <v>0.05</v>
      </c>
      <c r="H24" s="200" t="s">
        <v>1013</v>
      </c>
      <c r="I24" s="81">
        <v>0.1</v>
      </c>
      <c r="J24" s="81"/>
      <c r="K24" s="81"/>
      <c r="L24" s="81"/>
      <c r="M24" s="81">
        <v>0.1</v>
      </c>
      <c r="N24" s="81"/>
      <c r="O24" s="209"/>
      <c r="P24" s="209"/>
    </row>
    <row r="25" spans="1:16" ht="24" x14ac:dyDescent="0.2">
      <c r="A25" s="235">
        <v>11</v>
      </c>
      <c r="B25" s="207" t="s">
        <v>1014</v>
      </c>
      <c r="C25" s="81">
        <v>4.5</v>
      </c>
      <c r="D25" s="81"/>
      <c r="E25" s="81"/>
      <c r="F25" s="81"/>
      <c r="G25" s="81">
        <v>4.5</v>
      </c>
      <c r="H25" s="200" t="s">
        <v>1015</v>
      </c>
      <c r="I25" s="81">
        <v>0.3</v>
      </c>
      <c r="J25" s="81"/>
      <c r="K25" s="81">
        <v>0.3</v>
      </c>
      <c r="L25" s="81"/>
      <c r="M25" s="81"/>
      <c r="N25" s="81"/>
      <c r="O25" s="209"/>
      <c r="P25" s="209"/>
    </row>
    <row r="26" spans="1:16" ht="36" x14ac:dyDescent="0.2">
      <c r="A26" s="235">
        <v>12</v>
      </c>
      <c r="B26" s="207" t="s">
        <v>1017</v>
      </c>
      <c r="C26" s="81">
        <v>4.5</v>
      </c>
      <c r="D26" s="81"/>
      <c r="E26" s="81"/>
      <c r="F26" s="81"/>
      <c r="G26" s="81">
        <v>4.5</v>
      </c>
      <c r="H26" s="200" t="s">
        <v>1018</v>
      </c>
      <c r="I26" s="81">
        <v>1.5</v>
      </c>
      <c r="J26" s="81">
        <v>1.5</v>
      </c>
      <c r="K26" s="81"/>
      <c r="L26" s="81"/>
      <c r="M26" s="81"/>
      <c r="N26" s="81"/>
      <c r="O26" s="209"/>
      <c r="P26" s="209"/>
    </row>
    <row r="27" spans="1:16" ht="24" x14ac:dyDescent="0.2">
      <c r="A27" s="235">
        <v>13</v>
      </c>
      <c r="B27" s="207" t="s">
        <v>1019</v>
      </c>
      <c r="C27" s="81">
        <v>1.5</v>
      </c>
      <c r="D27" s="81"/>
      <c r="E27" s="81"/>
      <c r="F27" s="81"/>
      <c r="G27" s="81">
        <v>1.5</v>
      </c>
      <c r="H27" s="200" t="s">
        <v>1020</v>
      </c>
      <c r="I27" s="81">
        <v>5</v>
      </c>
      <c r="J27" s="81"/>
      <c r="K27" s="81"/>
      <c r="L27" s="81"/>
      <c r="M27" s="81"/>
      <c r="N27" s="81">
        <v>5</v>
      </c>
      <c r="O27" s="209"/>
      <c r="P27" s="209"/>
    </row>
    <row r="28" spans="1:16" ht="24" x14ac:dyDescent="0.2">
      <c r="A28" s="235">
        <v>14</v>
      </c>
      <c r="B28" s="207" t="s">
        <v>1022</v>
      </c>
      <c r="C28" s="81">
        <v>0.4</v>
      </c>
      <c r="D28" s="81"/>
      <c r="E28" s="81"/>
      <c r="F28" s="81"/>
      <c r="G28" s="81">
        <v>0.4</v>
      </c>
      <c r="H28" s="200" t="s">
        <v>1005</v>
      </c>
      <c r="I28" s="81">
        <v>0.5</v>
      </c>
      <c r="J28" s="81"/>
      <c r="K28" s="81">
        <v>0.5</v>
      </c>
      <c r="L28" s="81"/>
      <c r="M28" s="81"/>
      <c r="N28" s="81"/>
      <c r="O28" s="209"/>
      <c r="P28" s="209"/>
    </row>
    <row r="29" spans="1:16" x14ac:dyDescent="0.2">
      <c r="A29" s="179" t="s">
        <v>138</v>
      </c>
      <c r="B29" s="212" t="s">
        <v>359</v>
      </c>
      <c r="C29" s="196">
        <f>SUM(C30:C31)</f>
        <v>1.2</v>
      </c>
      <c r="D29" s="196">
        <f t="shared" ref="D29:N29" si="5">SUM(D30:D31)</f>
        <v>0</v>
      </c>
      <c r="E29" s="196">
        <f t="shared" si="5"/>
        <v>0</v>
      </c>
      <c r="F29" s="196">
        <f t="shared" si="5"/>
        <v>0</v>
      </c>
      <c r="G29" s="196">
        <f t="shared" si="5"/>
        <v>1.2</v>
      </c>
      <c r="H29" s="196"/>
      <c r="I29" s="196">
        <f t="shared" si="5"/>
        <v>0.6</v>
      </c>
      <c r="J29" s="196">
        <f t="shared" si="5"/>
        <v>0</v>
      </c>
      <c r="K29" s="196">
        <f t="shared" si="5"/>
        <v>0.6</v>
      </c>
      <c r="L29" s="196">
        <f t="shared" si="5"/>
        <v>0</v>
      </c>
      <c r="M29" s="196">
        <f t="shared" si="5"/>
        <v>0</v>
      </c>
      <c r="N29" s="196">
        <f t="shared" si="5"/>
        <v>0</v>
      </c>
      <c r="O29" s="192"/>
      <c r="P29" s="234"/>
    </row>
    <row r="30" spans="1:16" ht="132" x14ac:dyDescent="0.2">
      <c r="A30" s="235">
        <v>15</v>
      </c>
      <c r="B30" s="209" t="s">
        <v>1626</v>
      </c>
      <c r="C30" s="235">
        <v>0.6</v>
      </c>
      <c r="D30" s="235"/>
      <c r="E30" s="235"/>
      <c r="F30" s="235"/>
      <c r="G30" s="235">
        <v>0.6</v>
      </c>
      <c r="H30" s="200" t="s">
        <v>1032</v>
      </c>
      <c r="I30" s="210">
        <v>0.3</v>
      </c>
      <c r="J30" s="235"/>
      <c r="K30" s="210">
        <v>0.3</v>
      </c>
      <c r="L30" s="235"/>
      <c r="M30" s="235"/>
      <c r="N30" s="235"/>
      <c r="O30" s="236" t="s">
        <v>1627</v>
      </c>
      <c r="P30" s="235"/>
    </row>
    <row r="31" spans="1:16" ht="132" x14ac:dyDescent="0.2">
      <c r="A31" s="235">
        <v>16</v>
      </c>
      <c r="B31" s="209" t="s">
        <v>1628</v>
      </c>
      <c r="C31" s="237">
        <v>0.6</v>
      </c>
      <c r="D31" s="210"/>
      <c r="E31" s="210"/>
      <c r="F31" s="210"/>
      <c r="G31" s="210">
        <v>0.6</v>
      </c>
      <c r="H31" s="200" t="s">
        <v>1015</v>
      </c>
      <c r="I31" s="210">
        <v>0.3</v>
      </c>
      <c r="J31" s="210"/>
      <c r="K31" s="210">
        <v>0.3</v>
      </c>
      <c r="L31" s="238"/>
      <c r="M31" s="238"/>
      <c r="N31" s="238"/>
      <c r="O31" s="236" t="s">
        <v>1627</v>
      </c>
      <c r="P31" s="238"/>
    </row>
    <row r="32" spans="1:16" x14ac:dyDescent="0.2">
      <c r="A32" s="179" t="s">
        <v>141</v>
      </c>
      <c r="B32" s="212" t="s">
        <v>112</v>
      </c>
      <c r="C32" s="196">
        <f>SUM(C33:C38)</f>
        <v>0.97</v>
      </c>
      <c r="D32" s="196">
        <f>SUM(D33:D38)</f>
        <v>0</v>
      </c>
      <c r="E32" s="196">
        <f>SUM(E33:E38)</f>
        <v>0</v>
      </c>
      <c r="F32" s="196">
        <f>SUM(F33:F38)</f>
        <v>0</v>
      </c>
      <c r="G32" s="196">
        <f>SUM(G33:G38)</f>
        <v>0.97</v>
      </c>
      <c r="H32" s="202"/>
      <c r="I32" s="196">
        <f t="shared" ref="I32:N32" si="6">SUM(I33:I38)</f>
        <v>0.67</v>
      </c>
      <c r="J32" s="196">
        <f t="shared" si="6"/>
        <v>0</v>
      </c>
      <c r="K32" s="196">
        <f t="shared" si="6"/>
        <v>0</v>
      </c>
      <c r="L32" s="196">
        <f t="shared" si="6"/>
        <v>0</v>
      </c>
      <c r="M32" s="196">
        <f t="shared" si="6"/>
        <v>0</v>
      </c>
      <c r="N32" s="196">
        <f t="shared" si="6"/>
        <v>0.67</v>
      </c>
      <c r="O32" s="192"/>
      <c r="P32" s="234"/>
    </row>
    <row r="33" spans="1:16" x14ac:dyDescent="0.2">
      <c r="A33" s="699">
        <v>17</v>
      </c>
      <c r="B33" s="697" t="s">
        <v>1023</v>
      </c>
      <c r="C33" s="81">
        <v>0.25</v>
      </c>
      <c r="D33" s="239"/>
      <c r="E33" s="239"/>
      <c r="F33" s="239"/>
      <c r="G33" s="81">
        <v>0.25</v>
      </c>
      <c r="H33" s="200" t="s">
        <v>1024</v>
      </c>
      <c r="I33" s="149">
        <f t="shared" ref="I33:I38" si="7">SUM(J33:N33)</f>
        <v>0.13</v>
      </c>
      <c r="J33" s="81"/>
      <c r="K33" s="81"/>
      <c r="L33" s="81"/>
      <c r="M33" s="81"/>
      <c r="N33" s="81">
        <v>0.13</v>
      </c>
      <c r="O33" s="694" t="s">
        <v>1025</v>
      </c>
      <c r="P33" s="200"/>
    </row>
    <row r="34" spans="1:16" x14ac:dyDescent="0.2">
      <c r="A34" s="700"/>
      <c r="B34" s="697"/>
      <c r="C34" s="81">
        <v>0.15</v>
      </c>
      <c r="D34" s="239"/>
      <c r="E34" s="239"/>
      <c r="F34" s="239"/>
      <c r="G34" s="81">
        <v>0.15</v>
      </c>
      <c r="H34" s="200" t="s">
        <v>1026</v>
      </c>
      <c r="I34" s="149">
        <f t="shared" si="7"/>
        <v>7.0000000000000007E-2</v>
      </c>
      <c r="J34" s="81"/>
      <c r="K34" s="81"/>
      <c r="L34" s="81"/>
      <c r="M34" s="81"/>
      <c r="N34" s="81">
        <v>7.0000000000000007E-2</v>
      </c>
      <c r="O34" s="695"/>
      <c r="P34" s="200"/>
    </row>
    <row r="35" spans="1:16" x14ac:dyDescent="0.2">
      <c r="A35" s="700"/>
      <c r="B35" s="697"/>
      <c r="C35" s="149">
        <v>0.15</v>
      </c>
      <c r="D35" s="239"/>
      <c r="E35" s="239"/>
      <c r="F35" s="239"/>
      <c r="G35" s="149">
        <v>0.15</v>
      </c>
      <c r="H35" s="200" t="s">
        <v>1013</v>
      </c>
      <c r="I35" s="149">
        <f t="shared" si="7"/>
        <v>0.08</v>
      </c>
      <c r="J35" s="149"/>
      <c r="K35" s="149"/>
      <c r="L35" s="149"/>
      <c r="M35" s="240"/>
      <c r="N35" s="241">
        <v>0.08</v>
      </c>
      <c r="O35" s="695"/>
      <c r="P35" s="200"/>
    </row>
    <row r="36" spans="1:16" x14ac:dyDescent="0.2">
      <c r="A36" s="700"/>
      <c r="B36" s="697"/>
      <c r="C36" s="149">
        <v>0.2</v>
      </c>
      <c r="D36" s="239"/>
      <c r="E36" s="239"/>
      <c r="F36" s="239"/>
      <c r="G36" s="149">
        <v>0.2</v>
      </c>
      <c r="H36" s="200" t="s">
        <v>1027</v>
      </c>
      <c r="I36" s="149">
        <f t="shared" si="7"/>
        <v>0.12</v>
      </c>
      <c r="J36" s="149"/>
      <c r="K36" s="149"/>
      <c r="L36" s="149"/>
      <c r="M36" s="240"/>
      <c r="N36" s="241">
        <v>0.12</v>
      </c>
      <c r="O36" s="695"/>
      <c r="P36" s="200"/>
    </row>
    <row r="37" spans="1:16" x14ac:dyDescent="0.2">
      <c r="A37" s="700"/>
      <c r="B37" s="697"/>
      <c r="C37" s="149">
        <v>0.12</v>
      </c>
      <c r="D37" s="239"/>
      <c r="E37" s="239"/>
      <c r="F37" s="239"/>
      <c r="G37" s="149">
        <v>0.12</v>
      </c>
      <c r="H37" s="200" t="s">
        <v>999</v>
      </c>
      <c r="I37" s="149">
        <f t="shared" si="7"/>
        <v>7.0000000000000007E-2</v>
      </c>
      <c r="J37" s="149"/>
      <c r="K37" s="149"/>
      <c r="L37" s="149"/>
      <c r="M37" s="240"/>
      <c r="N37" s="241">
        <v>7.0000000000000007E-2</v>
      </c>
      <c r="O37" s="695"/>
      <c r="P37" s="200"/>
    </row>
    <row r="38" spans="1:16" x14ac:dyDescent="0.2">
      <c r="A38" s="701"/>
      <c r="B38" s="697"/>
      <c r="C38" s="149">
        <v>0.1</v>
      </c>
      <c r="D38" s="239"/>
      <c r="E38" s="239"/>
      <c r="F38" s="239"/>
      <c r="G38" s="149">
        <v>0.1</v>
      </c>
      <c r="H38" s="200" t="s">
        <v>1020</v>
      </c>
      <c r="I38" s="149">
        <f t="shared" si="7"/>
        <v>0.2</v>
      </c>
      <c r="J38" s="240"/>
      <c r="K38" s="240"/>
      <c r="L38" s="240"/>
      <c r="M38" s="240"/>
      <c r="N38" s="241">
        <v>0.2</v>
      </c>
      <c r="O38" s="696"/>
      <c r="P38" s="200"/>
    </row>
    <row r="39" spans="1:16" ht="24" x14ac:dyDescent="0.2">
      <c r="A39" s="179" t="s">
        <v>320</v>
      </c>
      <c r="B39" s="212" t="s">
        <v>63</v>
      </c>
      <c r="C39" s="196">
        <f>C40</f>
        <v>0.26</v>
      </c>
      <c r="D39" s="196">
        <f>D40</f>
        <v>0</v>
      </c>
      <c r="E39" s="196">
        <f>E40</f>
        <v>0</v>
      </c>
      <c r="F39" s="196">
        <f>F40</f>
        <v>0</v>
      </c>
      <c r="G39" s="196">
        <f>G40</f>
        <v>0.26</v>
      </c>
      <c r="H39" s="202"/>
      <c r="I39" s="196">
        <f t="shared" ref="I39:N39" si="8">I40</f>
        <v>4</v>
      </c>
      <c r="J39" s="196">
        <f t="shared" si="8"/>
        <v>0</v>
      </c>
      <c r="K39" s="196">
        <f t="shared" si="8"/>
        <v>4</v>
      </c>
      <c r="L39" s="196">
        <f t="shared" si="8"/>
        <v>0</v>
      </c>
      <c r="M39" s="196">
        <f t="shared" si="8"/>
        <v>0</v>
      </c>
      <c r="N39" s="196">
        <f t="shared" si="8"/>
        <v>0</v>
      </c>
      <c r="O39" s="192"/>
      <c r="P39" s="194"/>
    </row>
    <row r="40" spans="1:16" ht="24" x14ac:dyDescent="0.2">
      <c r="A40" s="235">
        <v>18</v>
      </c>
      <c r="B40" s="207" t="s">
        <v>1028</v>
      </c>
      <c r="C40" s="81">
        <f>D40+G40</f>
        <v>0.26</v>
      </c>
      <c r="D40" s="81"/>
      <c r="E40" s="81"/>
      <c r="F40" s="81"/>
      <c r="G40" s="81">
        <v>0.26</v>
      </c>
      <c r="H40" s="200" t="s">
        <v>1020</v>
      </c>
      <c r="I40" s="81">
        <v>4</v>
      </c>
      <c r="J40" s="81"/>
      <c r="K40" s="81">
        <v>4</v>
      </c>
      <c r="L40" s="81"/>
      <c r="M40" s="81"/>
      <c r="N40" s="81"/>
      <c r="O40" s="209"/>
      <c r="P40" s="209"/>
    </row>
    <row r="41" spans="1:16" ht="24" x14ac:dyDescent="0.2">
      <c r="A41" s="242" t="s">
        <v>328</v>
      </c>
      <c r="B41" s="243" t="s">
        <v>1029</v>
      </c>
      <c r="C41" s="82">
        <f>C42</f>
        <v>0.9</v>
      </c>
      <c r="D41" s="82">
        <f>D42</f>
        <v>0</v>
      </c>
      <c r="E41" s="82">
        <f>E42</f>
        <v>0</v>
      </c>
      <c r="F41" s="82">
        <f>F42</f>
        <v>0</v>
      </c>
      <c r="G41" s="82">
        <f>G42</f>
        <v>0.9</v>
      </c>
      <c r="H41" s="244"/>
      <c r="I41" s="82">
        <f t="shared" ref="I41:N41" si="9">I42</f>
        <v>0.3</v>
      </c>
      <c r="J41" s="82">
        <f t="shared" si="9"/>
        <v>0</v>
      </c>
      <c r="K41" s="82">
        <f t="shared" si="9"/>
        <v>0</v>
      </c>
      <c r="L41" s="82">
        <f t="shared" si="9"/>
        <v>0.3</v>
      </c>
      <c r="M41" s="82">
        <f t="shared" si="9"/>
        <v>0</v>
      </c>
      <c r="N41" s="82">
        <f t="shared" si="9"/>
        <v>0</v>
      </c>
      <c r="O41" s="245"/>
      <c r="P41" s="245"/>
    </row>
    <row r="42" spans="1:16" ht="24" x14ac:dyDescent="0.2">
      <c r="A42" s="235">
        <v>19</v>
      </c>
      <c r="B42" s="207" t="s">
        <v>1030</v>
      </c>
      <c r="C42" s="81">
        <v>0.9</v>
      </c>
      <c r="D42" s="81"/>
      <c r="E42" s="81"/>
      <c r="F42" s="81"/>
      <c r="G42" s="81">
        <v>0.9</v>
      </c>
      <c r="H42" s="200" t="s">
        <v>1018</v>
      </c>
      <c r="I42" s="81">
        <v>0.3</v>
      </c>
      <c r="J42" s="81"/>
      <c r="K42" s="81"/>
      <c r="L42" s="81">
        <v>0.3</v>
      </c>
      <c r="M42" s="81"/>
      <c r="N42" s="81"/>
      <c r="O42" s="209"/>
      <c r="P42" s="209"/>
    </row>
    <row r="43" spans="1:16" x14ac:dyDescent="0.2">
      <c r="A43" s="242" t="s">
        <v>338</v>
      </c>
      <c r="B43" s="243" t="s">
        <v>432</v>
      </c>
      <c r="C43" s="82">
        <f>SUM(C44+C45)</f>
        <v>6.2</v>
      </c>
      <c r="D43" s="82">
        <f>SUM(D44+D45)</f>
        <v>0</v>
      </c>
      <c r="E43" s="82">
        <f>SUM(E44+E45)</f>
        <v>0</v>
      </c>
      <c r="F43" s="82">
        <f>SUM(F44+F45)</f>
        <v>0</v>
      </c>
      <c r="G43" s="82">
        <f>SUM(G44+G45)</f>
        <v>6.2</v>
      </c>
      <c r="H43" s="244"/>
      <c r="I43" s="82">
        <f t="shared" ref="I43:N43" si="10">SUM(I44+I45)</f>
        <v>2.7</v>
      </c>
      <c r="J43" s="82">
        <f t="shared" si="10"/>
        <v>0</v>
      </c>
      <c r="K43" s="82">
        <f t="shared" si="10"/>
        <v>0.7</v>
      </c>
      <c r="L43" s="82">
        <f t="shared" si="10"/>
        <v>2</v>
      </c>
      <c r="M43" s="82">
        <f t="shared" si="10"/>
        <v>0</v>
      </c>
      <c r="N43" s="82">
        <f t="shared" si="10"/>
        <v>0</v>
      </c>
      <c r="O43" s="245"/>
      <c r="P43" s="245"/>
    </row>
    <row r="44" spans="1:16" x14ac:dyDescent="0.2">
      <c r="A44" s="235">
        <v>20</v>
      </c>
      <c r="B44" s="207" t="s">
        <v>1031</v>
      </c>
      <c r="C44" s="81">
        <v>3.2</v>
      </c>
      <c r="D44" s="81"/>
      <c r="E44" s="81"/>
      <c r="F44" s="81"/>
      <c r="G44" s="81">
        <v>3.2</v>
      </c>
      <c r="H44" s="200" t="s">
        <v>1032</v>
      </c>
      <c r="I44" s="81">
        <v>2</v>
      </c>
      <c r="J44" s="81"/>
      <c r="K44" s="81"/>
      <c r="L44" s="81">
        <v>2</v>
      </c>
      <c r="M44" s="81"/>
      <c r="N44" s="81"/>
      <c r="O44" s="209"/>
      <c r="P44" s="209"/>
    </row>
    <row r="45" spans="1:16" x14ac:dyDescent="0.2">
      <c r="A45" s="235">
        <v>21</v>
      </c>
      <c r="B45" s="246" t="s">
        <v>1033</v>
      </c>
      <c r="C45" s="81">
        <v>3</v>
      </c>
      <c r="D45" s="81"/>
      <c r="E45" s="81"/>
      <c r="F45" s="81"/>
      <c r="G45" s="81">
        <v>3</v>
      </c>
      <c r="H45" s="200" t="s">
        <v>1018</v>
      </c>
      <c r="I45" s="81">
        <v>0.7</v>
      </c>
      <c r="J45" s="81"/>
      <c r="K45" s="81">
        <v>0.7</v>
      </c>
      <c r="L45" s="81"/>
      <c r="M45" s="81"/>
      <c r="N45" s="81"/>
      <c r="O45" s="209"/>
      <c r="P45" s="209"/>
    </row>
    <row r="46" spans="1:16" x14ac:dyDescent="0.2">
      <c r="A46" s="242" t="s">
        <v>607</v>
      </c>
      <c r="B46" s="243" t="s">
        <v>118</v>
      </c>
      <c r="C46" s="82">
        <f>SUM(C47:C52)</f>
        <v>4.5699999999999994</v>
      </c>
      <c r="D46" s="82">
        <f>SUM(D47:D52)</f>
        <v>1.6500000000000001</v>
      </c>
      <c r="E46" s="82">
        <f>SUM(E47:E52)</f>
        <v>0</v>
      </c>
      <c r="F46" s="82">
        <f>SUM(F47:F52)</f>
        <v>0</v>
      </c>
      <c r="G46" s="82">
        <f>SUM(G47:G52)</f>
        <v>2.92</v>
      </c>
      <c r="H46" s="244"/>
      <c r="I46" s="82">
        <f t="shared" ref="I46:N46" si="11">SUM(I47:I52)</f>
        <v>0.97</v>
      </c>
      <c r="J46" s="82">
        <f t="shared" si="11"/>
        <v>0</v>
      </c>
      <c r="K46" s="82">
        <f t="shared" si="11"/>
        <v>0</v>
      </c>
      <c r="L46" s="82">
        <f t="shared" si="11"/>
        <v>0</v>
      </c>
      <c r="M46" s="82">
        <f t="shared" si="11"/>
        <v>0.97</v>
      </c>
      <c r="N46" s="82">
        <f t="shared" si="11"/>
        <v>0</v>
      </c>
      <c r="O46" s="245"/>
      <c r="P46" s="245"/>
    </row>
    <row r="47" spans="1:16" ht="24" x14ac:dyDescent="0.2">
      <c r="A47" s="235">
        <v>22</v>
      </c>
      <c r="B47" s="207" t="s">
        <v>1034</v>
      </c>
      <c r="C47" s="81">
        <v>0.8</v>
      </c>
      <c r="D47" s="81"/>
      <c r="E47" s="81"/>
      <c r="F47" s="81"/>
      <c r="G47" s="81">
        <v>0.8</v>
      </c>
      <c r="H47" s="200" t="s">
        <v>1032</v>
      </c>
      <c r="I47" s="81">
        <v>0.02</v>
      </c>
      <c r="J47" s="81"/>
      <c r="K47" s="81"/>
      <c r="L47" s="81"/>
      <c r="M47" s="81">
        <v>0.02</v>
      </c>
      <c r="N47" s="81"/>
      <c r="O47" s="209"/>
      <c r="P47" s="209"/>
    </row>
    <row r="48" spans="1:16" x14ac:dyDescent="0.2">
      <c r="A48" s="235">
        <v>23</v>
      </c>
      <c r="B48" s="207" t="s">
        <v>1629</v>
      </c>
      <c r="C48" s="81">
        <v>0.54</v>
      </c>
      <c r="D48" s="81"/>
      <c r="E48" s="81"/>
      <c r="F48" s="81"/>
      <c r="G48" s="81">
        <v>0.54</v>
      </c>
      <c r="H48" s="200" t="s">
        <v>1035</v>
      </c>
      <c r="I48" s="81">
        <v>0.1</v>
      </c>
      <c r="J48" s="81"/>
      <c r="K48" s="81"/>
      <c r="L48" s="81"/>
      <c r="M48" s="81">
        <v>0.1</v>
      </c>
      <c r="N48" s="81"/>
      <c r="O48" s="209"/>
      <c r="P48" s="209"/>
    </row>
    <row r="49" spans="1:16" x14ac:dyDescent="0.2">
      <c r="A49" s="235">
        <v>24</v>
      </c>
      <c r="B49" s="207" t="s">
        <v>1036</v>
      </c>
      <c r="C49" s="81">
        <v>0.6</v>
      </c>
      <c r="D49" s="81">
        <v>0.45</v>
      </c>
      <c r="E49" s="81"/>
      <c r="F49" s="81"/>
      <c r="G49" s="81">
        <v>0.15</v>
      </c>
      <c r="H49" s="200" t="s">
        <v>1027</v>
      </c>
      <c r="I49" s="81">
        <v>0.2</v>
      </c>
      <c r="J49" s="81"/>
      <c r="K49" s="81"/>
      <c r="L49" s="81"/>
      <c r="M49" s="81">
        <v>0.2</v>
      </c>
      <c r="N49" s="81"/>
      <c r="O49" s="209"/>
      <c r="P49" s="209"/>
    </row>
    <row r="50" spans="1:16" ht="108" x14ac:dyDescent="0.2">
      <c r="A50" s="235">
        <v>25</v>
      </c>
      <c r="B50" s="207" t="s">
        <v>1037</v>
      </c>
      <c r="C50" s="81">
        <v>1.6</v>
      </c>
      <c r="D50" s="81">
        <v>0.9</v>
      </c>
      <c r="E50" s="81"/>
      <c r="F50" s="81"/>
      <c r="G50" s="81">
        <v>0.7</v>
      </c>
      <c r="H50" s="200" t="s">
        <v>1038</v>
      </c>
      <c r="I50" s="81">
        <v>0.3</v>
      </c>
      <c r="J50" s="81"/>
      <c r="K50" s="81"/>
      <c r="L50" s="81"/>
      <c r="M50" s="81">
        <v>0.3</v>
      </c>
      <c r="N50" s="81"/>
      <c r="O50" s="247" t="s">
        <v>1039</v>
      </c>
      <c r="P50" s="209"/>
    </row>
    <row r="51" spans="1:16" ht="24" x14ac:dyDescent="0.2">
      <c r="A51" s="235">
        <v>26</v>
      </c>
      <c r="B51" s="207" t="s">
        <v>1040</v>
      </c>
      <c r="C51" s="81">
        <v>0.6</v>
      </c>
      <c r="D51" s="81"/>
      <c r="E51" s="81"/>
      <c r="F51" s="81"/>
      <c r="G51" s="81">
        <v>0.6</v>
      </c>
      <c r="H51" s="200" t="s">
        <v>1026</v>
      </c>
      <c r="I51" s="81">
        <v>0.1</v>
      </c>
      <c r="J51" s="81"/>
      <c r="K51" s="81"/>
      <c r="L51" s="81"/>
      <c r="M51" s="81">
        <v>0.1</v>
      </c>
      <c r="N51" s="81"/>
      <c r="O51" s="209"/>
      <c r="P51" s="209"/>
    </row>
    <row r="52" spans="1:16" ht="96" x14ac:dyDescent="0.2">
      <c r="A52" s="235">
        <v>27</v>
      </c>
      <c r="B52" s="207" t="s">
        <v>1041</v>
      </c>
      <c r="C52" s="81">
        <v>0.43</v>
      </c>
      <c r="D52" s="81">
        <v>0.3</v>
      </c>
      <c r="E52" s="81"/>
      <c r="F52" s="81"/>
      <c r="G52" s="81">
        <v>0.13</v>
      </c>
      <c r="H52" s="200" t="s">
        <v>998</v>
      </c>
      <c r="I52" s="81">
        <v>0.25</v>
      </c>
      <c r="J52" s="81"/>
      <c r="K52" s="81"/>
      <c r="L52" s="81"/>
      <c r="M52" s="81">
        <v>0.25</v>
      </c>
      <c r="N52" s="81"/>
      <c r="O52" s="247" t="s">
        <v>1042</v>
      </c>
      <c r="P52" s="209"/>
    </row>
    <row r="53" spans="1:16" x14ac:dyDescent="0.2">
      <c r="A53" s="242" t="s">
        <v>608</v>
      </c>
      <c r="B53" s="243" t="s">
        <v>125</v>
      </c>
      <c r="C53" s="82">
        <f>C54</f>
        <v>0.61</v>
      </c>
      <c r="D53" s="82">
        <f>D54</f>
        <v>0</v>
      </c>
      <c r="E53" s="82">
        <f>E54</f>
        <v>0</v>
      </c>
      <c r="F53" s="82">
        <f>F54</f>
        <v>0</v>
      </c>
      <c r="G53" s="82">
        <f>G54</f>
        <v>0.61</v>
      </c>
      <c r="H53" s="244"/>
      <c r="I53" s="82">
        <f t="shared" ref="I53:N53" si="12">I54</f>
        <v>2</v>
      </c>
      <c r="J53" s="82">
        <f t="shared" si="12"/>
        <v>0</v>
      </c>
      <c r="K53" s="82">
        <f t="shared" si="12"/>
        <v>0</v>
      </c>
      <c r="L53" s="82">
        <f t="shared" si="12"/>
        <v>2</v>
      </c>
      <c r="M53" s="82">
        <f t="shared" si="12"/>
        <v>0</v>
      </c>
      <c r="N53" s="82">
        <f t="shared" si="12"/>
        <v>0</v>
      </c>
      <c r="O53" s="245"/>
      <c r="P53" s="245"/>
    </row>
    <row r="54" spans="1:16" x14ac:dyDescent="0.2">
      <c r="A54" s="235">
        <v>28</v>
      </c>
      <c r="B54" s="207" t="s">
        <v>1043</v>
      </c>
      <c r="C54" s="81">
        <v>0.61</v>
      </c>
      <c r="D54" s="81"/>
      <c r="E54" s="81"/>
      <c r="F54" s="81"/>
      <c r="G54" s="81">
        <v>0.61</v>
      </c>
      <c r="H54" s="200" t="s">
        <v>1020</v>
      </c>
      <c r="I54" s="81">
        <v>2</v>
      </c>
      <c r="J54" s="81"/>
      <c r="K54" s="81"/>
      <c r="L54" s="81">
        <v>2</v>
      </c>
      <c r="M54" s="81"/>
      <c r="N54" s="81"/>
      <c r="O54" s="209"/>
      <c r="P54" s="209"/>
    </row>
    <row r="55" spans="1:16" x14ac:dyDescent="0.2">
      <c r="A55" s="242" t="s">
        <v>612</v>
      </c>
      <c r="B55" s="243" t="s">
        <v>137</v>
      </c>
      <c r="C55" s="82">
        <f>C56</f>
        <v>0.2</v>
      </c>
      <c r="D55" s="82">
        <f>D56</f>
        <v>0.06</v>
      </c>
      <c r="E55" s="82">
        <f>E56</f>
        <v>0</v>
      </c>
      <c r="F55" s="82">
        <f>F56</f>
        <v>0</v>
      </c>
      <c r="G55" s="82">
        <f>G56</f>
        <v>0.14000000000000001</v>
      </c>
      <c r="H55" s="244"/>
      <c r="I55" s="82">
        <f t="shared" ref="I55:N55" si="13">I56</f>
        <v>0.1</v>
      </c>
      <c r="J55" s="82">
        <f t="shared" si="13"/>
        <v>0</v>
      </c>
      <c r="K55" s="82">
        <f t="shared" si="13"/>
        <v>0</v>
      </c>
      <c r="L55" s="82">
        <f t="shared" si="13"/>
        <v>0</v>
      </c>
      <c r="M55" s="82">
        <f t="shared" si="13"/>
        <v>0.1</v>
      </c>
      <c r="N55" s="82">
        <f t="shared" si="13"/>
        <v>0</v>
      </c>
      <c r="O55" s="245"/>
      <c r="P55" s="245"/>
    </row>
    <row r="56" spans="1:16" x14ac:dyDescent="0.2">
      <c r="A56" s="235">
        <v>29</v>
      </c>
      <c r="B56" s="207" t="s">
        <v>1044</v>
      </c>
      <c r="C56" s="81">
        <f>D56+G56</f>
        <v>0.2</v>
      </c>
      <c r="D56" s="81">
        <v>0.06</v>
      </c>
      <c r="E56" s="81"/>
      <c r="F56" s="81"/>
      <c r="G56" s="81">
        <v>0.14000000000000001</v>
      </c>
      <c r="H56" s="200" t="s">
        <v>1045</v>
      </c>
      <c r="I56" s="81">
        <v>0.1</v>
      </c>
      <c r="J56" s="81"/>
      <c r="K56" s="81"/>
      <c r="L56" s="81"/>
      <c r="M56" s="81">
        <v>0.1</v>
      </c>
      <c r="N56" s="81"/>
      <c r="O56" s="209"/>
      <c r="P56" s="209"/>
    </row>
    <row r="57" spans="1:16" x14ac:dyDescent="0.2">
      <c r="A57" s="242" t="s">
        <v>1047</v>
      </c>
      <c r="B57" s="243" t="s">
        <v>315</v>
      </c>
      <c r="C57" s="82">
        <f>C58</f>
        <v>10</v>
      </c>
      <c r="D57" s="82">
        <f>D58</f>
        <v>0</v>
      </c>
      <c r="E57" s="82">
        <f>E58</f>
        <v>0</v>
      </c>
      <c r="F57" s="82">
        <f>F58</f>
        <v>0</v>
      </c>
      <c r="G57" s="82">
        <f>G58</f>
        <v>10</v>
      </c>
      <c r="H57" s="244"/>
      <c r="I57" s="82">
        <f t="shared" ref="I57:N57" si="14">I58</f>
        <v>5</v>
      </c>
      <c r="J57" s="82">
        <f t="shared" si="14"/>
        <v>0</v>
      </c>
      <c r="K57" s="82">
        <f t="shared" si="14"/>
        <v>0</v>
      </c>
      <c r="L57" s="82">
        <f t="shared" si="14"/>
        <v>0</v>
      </c>
      <c r="M57" s="82">
        <f t="shared" si="14"/>
        <v>0</v>
      </c>
      <c r="N57" s="82">
        <f t="shared" si="14"/>
        <v>5</v>
      </c>
      <c r="O57" s="245"/>
      <c r="P57" s="245"/>
    </row>
    <row r="58" spans="1:16" x14ac:dyDescent="0.2">
      <c r="A58" s="235">
        <v>30</v>
      </c>
      <c r="B58" s="207" t="s">
        <v>1046</v>
      </c>
      <c r="C58" s="81">
        <f>D58+G58</f>
        <v>10</v>
      </c>
      <c r="D58" s="81"/>
      <c r="E58" s="81"/>
      <c r="F58" s="81"/>
      <c r="G58" s="81">
        <v>10</v>
      </c>
      <c r="H58" s="200" t="s">
        <v>1032</v>
      </c>
      <c r="I58" s="81">
        <v>5</v>
      </c>
      <c r="J58" s="81"/>
      <c r="K58" s="82"/>
      <c r="L58" s="82"/>
      <c r="M58" s="82"/>
      <c r="N58" s="81">
        <v>5</v>
      </c>
      <c r="O58" s="238"/>
      <c r="P58" s="211"/>
    </row>
    <row r="59" spans="1:16" x14ac:dyDescent="0.2">
      <c r="A59" s="242" t="s">
        <v>1049</v>
      </c>
      <c r="B59" s="243" t="s">
        <v>142</v>
      </c>
      <c r="C59" s="82">
        <f>SUM(C60:C66)</f>
        <v>0.53</v>
      </c>
      <c r="D59" s="82">
        <f>SUM(D60:D66)</f>
        <v>0.1</v>
      </c>
      <c r="E59" s="82">
        <f>SUM(E60:E66)</f>
        <v>0</v>
      </c>
      <c r="F59" s="82">
        <f>SUM(F60:F66)</f>
        <v>0</v>
      </c>
      <c r="G59" s="82">
        <f>SUM(G60:G66)</f>
        <v>0.42999999999999994</v>
      </c>
      <c r="H59" s="244"/>
      <c r="I59" s="82">
        <f t="shared" ref="I59:N59" si="15">SUM(I60:I66)</f>
        <v>0.41000000000000003</v>
      </c>
      <c r="J59" s="82">
        <f t="shared" si="15"/>
        <v>0</v>
      </c>
      <c r="K59" s="82">
        <f t="shared" si="15"/>
        <v>0</v>
      </c>
      <c r="L59" s="82">
        <f t="shared" si="15"/>
        <v>0</v>
      </c>
      <c r="M59" s="82">
        <f t="shared" si="15"/>
        <v>0.41000000000000003</v>
      </c>
      <c r="N59" s="82">
        <f t="shared" si="15"/>
        <v>0</v>
      </c>
      <c r="O59" s="245"/>
      <c r="P59" s="245"/>
    </row>
    <row r="60" spans="1:16" ht="24" x14ac:dyDescent="0.2">
      <c r="A60" s="235">
        <v>31</v>
      </c>
      <c r="B60" s="207" t="s">
        <v>1050</v>
      </c>
      <c r="C60" s="81">
        <v>0.1</v>
      </c>
      <c r="D60" s="81">
        <v>0.05</v>
      </c>
      <c r="E60" s="81"/>
      <c r="F60" s="81"/>
      <c r="G60" s="81">
        <v>0.05</v>
      </c>
      <c r="H60" s="200" t="s">
        <v>1032</v>
      </c>
      <c r="I60" s="81">
        <v>0.01</v>
      </c>
      <c r="J60" s="81"/>
      <c r="K60" s="81"/>
      <c r="L60" s="81"/>
      <c r="M60" s="81">
        <v>0.01</v>
      </c>
      <c r="N60" s="81"/>
      <c r="O60" s="209"/>
      <c r="P60" s="209"/>
    </row>
    <row r="61" spans="1:16" ht="24" x14ac:dyDescent="0.2">
      <c r="A61" s="235">
        <v>32</v>
      </c>
      <c r="B61" s="207" t="s">
        <v>1051</v>
      </c>
      <c r="C61" s="81">
        <v>0.12</v>
      </c>
      <c r="D61" s="81"/>
      <c r="E61" s="81"/>
      <c r="F61" s="81"/>
      <c r="G61" s="81">
        <v>0.12</v>
      </c>
      <c r="H61" s="200" t="s">
        <v>1013</v>
      </c>
      <c r="I61" s="81">
        <v>0.05</v>
      </c>
      <c r="J61" s="81"/>
      <c r="K61" s="81"/>
      <c r="L61" s="81"/>
      <c r="M61" s="81">
        <v>0.05</v>
      </c>
      <c r="N61" s="81"/>
      <c r="O61" s="209"/>
      <c r="P61" s="209"/>
    </row>
    <row r="62" spans="1:16" x14ac:dyDescent="0.2">
      <c r="A62" s="235">
        <v>33</v>
      </c>
      <c r="B62" s="207" t="s">
        <v>1052</v>
      </c>
      <c r="C62" s="81">
        <v>0.05</v>
      </c>
      <c r="D62" s="81"/>
      <c r="E62" s="81"/>
      <c r="F62" s="81"/>
      <c r="G62" s="81">
        <v>0.05</v>
      </c>
      <c r="H62" s="200" t="s">
        <v>1016</v>
      </c>
      <c r="I62" s="81">
        <v>0.05</v>
      </c>
      <c r="J62" s="81"/>
      <c r="K62" s="81"/>
      <c r="L62" s="81"/>
      <c r="M62" s="81">
        <v>0.05</v>
      </c>
      <c r="N62" s="81"/>
      <c r="O62" s="209"/>
      <c r="P62" s="209"/>
    </row>
    <row r="63" spans="1:16" ht="24" x14ac:dyDescent="0.2">
      <c r="A63" s="235">
        <v>34</v>
      </c>
      <c r="B63" s="207" t="s">
        <v>1053</v>
      </c>
      <c r="C63" s="81">
        <v>0.05</v>
      </c>
      <c r="D63" s="81">
        <v>0.05</v>
      </c>
      <c r="E63" s="81"/>
      <c r="F63" s="81"/>
      <c r="G63" s="81"/>
      <c r="H63" s="200" t="s">
        <v>1016</v>
      </c>
      <c r="I63" s="81">
        <v>0.05</v>
      </c>
      <c r="J63" s="81"/>
      <c r="K63" s="81"/>
      <c r="L63" s="81"/>
      <c r="M63" s="81">
        <v>0.05</v>
      </c>
      <c r="N63" s="81"/>
      <c r="O63" s="209"/>
      <c r="P63" s="209"/>
    </row>
    <row r="64" spans="1:16" ht="24" x14ac:dyDescent="0.2">
      <c r="A64" s="235">
        <v>35</v>
      </c>
      <c r="B64" s="207" t="s">
        <v>1054</v>
      </c>
      <c r="C64" s="81">
        <v>0.01</v>
      </c>
      <c r="D64" s="81"/>
      <c r="E64" s="81"/>
      <c r="F64" s="81"/>
      <c r="G64" s="81">
        <v>0.01</v>
      </c>
      <c r="H64" s="200" t="s">
        <v>1021</v>
      </c>
      <c r="I64" s="81">
        <v>0.1</v>
      </c>
      <c r="J64" s="81"/>
      <c r="K64" s="81"/>
      <c r="L64" s="81"/>
      <c r="M64" s="81">
        <v>0.1</v>
      </c>
      <c r="N64" s="81"/>
      <c r="O64" s="209"/>
      <c r="P64" s="209"/>
    </row>
    <row r="65" spans="1:16" x14ac:dyDescent="0.2">
      <c r="A65" s="235">
        <v>36</v>
      </c>
      <c r="B65" s="207" t="s">
        <v>1055</v>
      </c>
      <c r="C65" s="81">
        <v>0.1</v>
      </c>
      <c r="D65" s="81"/>
      <c r="E65" s="81"/>
      <c r="F65" s="81"/>
      <c r="G65" s="81">
        <v>0.1</v>
      </c>
      <c r="H65" s="200" t="s">
        <v>1021</v>
      </c>
      <c r="I65" s="81">
        <v>0.05</v>
      </c>
      <c r="J65" s="81"/>
      <c r="K65" s="81"/>
      <c r="L65" s="81"/>
      <c r="M65" s="81">
        <v>0.05</v>
      </c>
      <c r="N65" s="81"/>
      <c r="O65" s="209"/>
      <c r="P65" s="209"/>
    </row>
    <row r="66" spans="1:16" x14ac:dyDescent="0.2">
      <c r="A66" s="235">
        <v>37</v>
      </c>
      <c r="B66" s="207" t="s">
        <v>1056</v>
      </c>
      <c r="C66" s="81">
        <v>0.1</v>
      </c>
      <c r="D66" s="81"/>
      <c r="E66" s="81"/>
      <c r="F66" s="81"/>
      <c r="G66" s="81">
        <v>0.1</v>
      </c>
      <c r="H66" s="200" t="s">
        <v>1005</v>
      </c>
      <c r="I66" s="81">
        <v>0.1</v>
      </c>
      <c r="J66" s="81"/>
      <c r="K66" s="81"/>
      <c r="L66" s="81"/>
      <c r="M66" s="81">
        <v>0.1</v>
      </c>
      <c r="N66" s="81"/>
      <c r="O66" s="209"/>
      <c r="P66" s="209"/>
    </row>
    <row r="67" spans="1:16" ht="24" x14ac:dyDescent="0.2">
      <c r="A67" s="244" t="s">
        <v>1630</v>
      </c>
      <c r="B67" s="243" t="s">
        <v>329</v>
      </c>
      <c r="C67" s="82">
        <f>C68</f>
        <v>0.34</v>
      </c>
      <c r="D67" s="82">
        <f>D68</f>
        <v>0</v>
      </c>
      <c r="E67" s="82">
        <f>E68</f>
        <v>0</v>
      </c>
      <c r="F67" s="82">
        <f>F68</f>
        <v>0</v>
      </c>
      <c r="G67" s="82">
        <f>G68</f>
        <v>0.34</v>
      </c>
      <c r="H67" s="244"/>
      <c r="I67" s="82">
        <f t="shared" ref="I67:N67" si="16">I68</f>
        <v>0.1</v>
      </c>
      <c r="J67" s="82">
        <f t="shared" si="16"/>
        <v>0</v>
      </c>
      <c r="K67" s="82">
        <f t="shared" si="16"/>
        <v>0</v>
      </c>
      <c r="L67" s="82">
        <f t="shared" si="16"/>
        <v>0</v>
      </c>
      <c r="M67" s="82">
        <f t="shared" si="16"/>
        <v>0.1</v>
      </c>
      <c r="N67" s="82">
        <f t="shared" si="16"/>
        <v>0</v>
      </c>
      <c r="O67" s="245"/>
      <c r="P67" s="245"/>
    </row>
    <row r="68" spans="1:16" x14ac:dyDescent="0.2">
      <c r="A68" s="235">
        <v>38</v>
      </c>
      <c r="B68" s="207" t="s">
        <v>1057</v>
      </c>
      <c r="C68" s="81">
        <f>D68+G68</f>
        <v>0.34</v>
      </c>
      <c r="D68" s="81"/>
      <c r="E68" s="81"/>
      <c r="F68" s="81"/>
      <c r="G68" s="81">
        <v>0.34</v>
      </c>
      <c r="H68" s="231" t="s">
        <v>1013</v>
      </c>
      <c r="I68" s="81">
        <v>0.1</v>
      </c>
      <c r="J68" s="81"/>
      <c r="K68" s="81"/>
      <c r="L68" s="81"/>
      <c r="M68" s="81">
        <v>0.1</v>
      </c>
      <c r="N68" s="81"/>
      <c r="O68" s="209"/>
      <c r="P68" s="209"/>
    </row>
    <row r="69" spans="1:16" ht="12.75" customHeight="1" x14ac:dyDescent="0.2">
      <c r="A69" s="8">
        <v>38</v>
      </c>
      <c r="B69" s="212" t="s">
        <v>1824</v>
      </c>
      <c r="C69" s="196">
        <f>SUM(C10+C14+C16+C19+C21+C29+C32+C39+C41+C43+C46+C53+C55+C57+C59+C67)</f>
        <v>45.690000000000005</v>
      </c>
      <c r="D69" s="196">
        <f t="shared" ref="D69:N69" si="17">SUM(D10+D14+D16+D19+D21+D29+D32+D39+D41+D43+D46+D53+D55+D57+D59+D67)</f>
        <v>1.8100000000000003</v>
      </c>
      <c r="E69" s="196">
        <f t="shared" si="17"/>
        <v>0</v>
      </c>
      <c r="F69" s="196">
        <f t="shared" si="17"/>
        <v>0</v>
      </c>
      <c r="G69" s="196">
        <f t="shared" si="17"/>
        <v>43.88</v>
      </c>
      <c r="H69" s="196"/>
      <c r="I69" s="196">
        <f t="shared" si="17"/>
        <v>29.26</v>
      </c>
      <c r="J69" s="196">
        <f t="shared" si="17"/>
        <v>5.7</v>
      </c>
      <c r="K69" s="196">
        <f t="shared" si="17"/>
        <v>6.45</v>
      </c>
      <c r="L69" s="196">
        <f t="shared" si="17"/>
        <v>4.3</v>
      </c>
      <c r="M69" s="196">
        <f t="shared" si="17"/>
        <v>2.14</v>
      </c>
      <c r="N69" s="196">
        <f t="shared" si="17"/>
        <v>10.67</v>
      </c>
      <c r="O69" s="192"/>
      <c r="P69" s="192"/>
    </row>
    <row r="70" spans="1:16" ht="27.75" customHeight="1" x14ac:dyDescent="0.2">
      <c r="A70" s="678" t="str">
        <f>'TP Ha Tinh'!A54:O54</f>
        <v>B. Công trình, dự án cần thu hồi đất đã được HĐND tỉnh thông qua tại các Nghị quyết số 30/NQ-HĐND ngày 15/12/2016, Nghị quyết số 51/NQ-HĐND ngày 15/7/2017 nay chuyển sang thực hiện trong năm 2018</v>
      </c>
      <c r="B70" s="679"/>
      <c r="C70" s="679"/>
      <c r="D70" s="679"/>
      <c r="E70" s="679"/>
      <c r="F70" s="679"/>
      <c r="G70" s="679"/>
      <c r="H70" s="679"/>
      <c r="I70" s="679"/>
      <c r="J70" s="679"/>
      <c r="K70" s="679"/>
      <c r="L70" s="679"/>
      <c r="M70" s="679"/>
      <c r="N70" s="679"/>
      <c r="O70" s="679"/>
      <c r="P70" s="680"/>
    </row>
    <row r="71" spans="1:16" ht="24" x14ac:dyDescent="0.2">
      <c r="A71" s="232" t="s">
        <v>34</v>
      </c>
      <c r="B71" s="194" t="s">
        <v>995</v>
      </c>
      <c r="C71" s="82">
        <f>SUM(C72:C74)</f>
        <v>3.9000000000000004</v>
      </c>
      <c r="D71" s="82">
        <f>SUM(D72:D74)</f>
        <v>0</v>
      </c>
      <c r="E71" s="82">
        <f>SUM(E72:E74)</f>
        <v>0</v>
      </c>
      <c r="F71" s="82">
        <f>SUM(F72:F74)</f>
        <v>0</v>
      </c>
      <c r="G71" s="82">
        <f>SUM(G72:G74)</f>
        <v>3.9000000000000004</v>
      </c>
      <c r="H71" s="248"/>
      <c r="I71" s="82">
        <f t="shared" ref="I71:N71" si="18">SUM(I72:I74)</f>
        <v>1.5</v>
      </c>
      <c r="J71" s="82">
        <f t="shared" si="18"/>
        <v>1.5</v>
      </c>
      <c r="K71" s="82">
        <f t="shared" si="18"/>
        <v>0</v>
      </c>
      <c r="L71" s="82">
        <f t="shared" si="18"/>
        <v>0</v>
      </c>
      <c r="M71" s="82">
        <f t="shared" si="18"/>
        <v>0</v>
      </c>
      <c r="N71" s="82">
        <f t="shared" si="18"/>
        <v>0</v>
      </c>
      <c r="O71" s="192"/>
      <c r="P71" s="192"/>
    </row>
    <row r="72" spans="1:16" ht="60" x14ac:dyDescent="0.2">
      <c r="A72" s="189">
        <v>1</v>
      </c>
      <c r="B72" s="207" t="s">
        <v>996</v>
      </c>
      <c r="C72" s="81">
        <v>1.3</v>
      </c>
      <c r="D72" s="81"/>
      <c r="E72" s="81"/>
      <c r="F72" s="81"/>
      <c r="G72" s="81">
        <v>1.3</v>
      </c>
      <c r="H72" s="228" t="s">
        <v>1002</v>
      </c>
      <c r="I72" s="81">
        <v>0.5</v>
      </c>
      <c r="J72" s="81">
        <v>0.5</v>
      </c>
      <c r="K72" s="81"/>
      <c r="L72" s="81"/>
      <c r="M72" s="81"/>
      <c r="N72" s="81"/>
      <c r="O72" s="230" t="s">
        <v>1058</v>
      </c>
      <c r="P72" s="249"/>
    </row>
    <row r="73" spans="1:16" ht="60" x14ac:dyDescent="0.2">
      <c r="A73" s="189">
        <v>2</v>
      </c>
      <c r="B73" s="207" t="s">
        <v>996</v>
      </c>
      <c r="C73" s="81">
        <v>1.3</v>
      </c>
      <c r="D73" s="81"/>
      <c r="E73" s="81"/>
      <c r="F73" s="81"/>
      <c r="G73" s="81">
        <v>1.3</v>
      </c>
      <c r="H73" s="228" t="s">
        <v>1035</v>
      </c>
      <c r="I73" s="81">
        <v>0.5</v>
      </c>
      <c r="J73" s="81">
        <v>0.5</v>
      </c>
      <c r="K73" s="81"/>
      <c r="L73" s="81"/>
      <c r="M73" s="81"/>
      <c r="N73" s="81"/>
      <c r="O73" s="250" t="s">
        <v>1058</v>
      </c>
      <c r="P73" s="249"/>
    </row>
    <row r="74" spans="1:16" ht="60" x14ac:dyDescent="0.2">
      <c r="A74" s="189">
        <v>3</v>
      </c>
      <c r="B74" s="207" t="s">
        <v>996</v>
      </c>
      <c r="C74" s="81">
        <v>1.3</v>
      </c>
      <c r="D74" s="81"/>
      <c r="E74" s="81"/>
      <c r="F74" s="81"/>
      <c r="G74" s="81">
        <v>1.3</v>
      </c>
      <c r="H74" s="228" t="s">
        <v>1038</v>
      </c>
      <c r="I74" s="81">
        <v>0.5</v>
      </c>
      <c r="J74" s="81">
        <v>0.5</v>
      </c>
      <c r="K74" s="81"/>
      <c r="L74" s="81"/>
      <c r="M74" s="81"/>
      <c r="N74" s="81"/>
      <c r="O74" s="230" t="s">
        <v>1058</v>
      </c>
      <c r="P74" s="249"/>
    </row>
    <row r="75" spans="1:16" x14ac:dyDescent="0.2">
      <c r="A75" s="179" t="s">
        <v>36</v>
      </c>
      <c r="B75" s="212" t="s">
        <v>39</v>
      </c>
      <c r="C75" s="82">
        <f>SUM(C76:C77)</f>
        <v>1.25</v>
      </c>
      <c r="D75" s="82">
        <f>SUM(D76:D77)</f>
        <v>0</v>
      </c>
      <c r="E75" s="82">
        <f>SUM(E76:E77)</f>
        <v>0</v>
      </c>
      <c r="F75" s="82">
        <f>SUM(F76:F77)</f>
        <v>0</v>
      </c>
      <c r="G75" s="82">
        <f>SUM(G76:G77)</f>
        <v>1.25</v>
      </c>
      <c r="H75" s="248"/>
      <c r="I75" s="82">
        <f t="shared" ref="I75:N75" si="19">SUM(I76:I77)</f>
        <v>0.55000000000000004</v>
      </c>
      <c r="J75" s="82">
        <f t="shared" si="19"/>
        <v>0</v>
      </c>
      <c r="K75" s="82">
        <f t="shared" si="19"/>
        <v>0</v>
      </c>
      <c r="L75" s="82">
        <f t="shared" si="19"/>
        <v>0.5</v>
      </c>
      <c r="M75" s="82">
        <f t="shared" si="19"/>
        <v>0.05</v>
      </c>
      <c r="N75" s="82">
        <f t="shared" si="19"/>
        <v>0</v>
      </c>
      <c r="O75" s="192"/>
      <c r="P75" s="192"/>
    </row>
    <row r="76" spans="1:16" ht="24" x14ac:dyDescent="0.2">
      <c r="A76" s="189">
        <v>4</v>
      </c>
      <c r="B76" s="207" t="s">
        <v>1059</v>
      </c>
      <c r="C76" s="81">
        <v>0.05</v>
      </c>
      <c r="D76" s="81"/>
      <c r="E76" s="81"/>
      <c r="F76" s="81"/>
      <c r="G76" s="81">
        <v>0.05</v>
      </c>
      <c r="H76" s="228" t="s">
        <v>1018</v>
      </c>
      <c r="I76" s="81">
        <v>0.05</v>
      </c>
      <c r="J76" s="81"/>
      <c r="K76" s="81"/>
      <c r="L76" s="81"/>
      <c r="M76" s="81">
        <v>0.05</v>
      </c>
      <c r="N76" s="81"/>
      <c r="O76" s="250" t="s">
        <v>1058</v>
      </c>
      <c r="P76" s="249"/>
    </row>
    <row r="77" spans="1:16" x14ac:dyDescent="0.2">
      <c r="A77" s="189">
        <v>5</v>
      </c>
      <c r="B77" s="231" t="s">
        <v>1060</v>
      </c>
      <c r="C77" s="149">
        <v>1.2</v>
      </c>
      <c r="D77" s="239"/>
      <c r="E77" s="239"/>
      <c r="F77" s="239"/>
      <c r="G77" s="149">
        <v>1.2</v>
      </c>
      <c r="H77" s="228" t="s">
        <v>1032</v>
      </c>
      <c r="I77" s="149">
        <f>SUM(J77:N77)</f>
        <v>0.5</v>
      </c>
      <c r="J77" s="240"/>
      <c r="K77" s="240"/>
      <c r="L77" s="241">
        <v>0.5</v>
      </c>
      <c r="M77" s="149"/>
      <c r="N77" s="241"/>
      <c r="O77" s="250" t="s">
        <v>1061</v>
      </c>
      <c r="P77" s="249"/>
    </row>
    <row r="78" spans="1:16" x14ac:dyDescent="0.2">
      <c r="A78" s="179" t="s">
        <v>37</v>
      </c>
      <c r="B78" s="212" t="s">
        <v>91</v>
      </c>
      <c r="C78" s="82">
        <f>SUM(C79:C96)</f>
        <v>56.45000000000001</v>
      </c>
      <c r="D78" s="82">
        <f t="shared" ref="D78:N78" si="20">SUM(D79:D96)</f>
        <v>4</v>
      </c>
      <c r="E78" s="82">
        <f t="shared" si="20"/>
        <v>0</v>
      </c>
      <c r="F78" s="82">
        <f t="shared" si="20"/>
        <v>0</v>
      </c>
      <c r="G78" s="82">
        <f t="shared" si="20"/>
        <v>52.450000000000017</v>
      </c>
      <c r="H78" s="82"/>
      <c r="I78" s="82">
        <f t="shared" si="20"/>
        <v>37.570999999999998</v>
      </c>
      <c r="J78" s="82">
        <f t="shared" si="20"/>
        <v>7.3199999999999994</v>
      </c>
      <c r="K78" s="82">
        <f t="shared" si="20"/>
        <v>28.350999999999999</v>
      </c>
      <c r="L78" s="82">
        <f t="shared" si="20"/>
        <v>0</v>
      </c>
      <c r="M78" s="82">
        <f t="shared" si="20"/>
        <v>1.9000000000000001</v>
      </c>
      <c r="N78" s="82">
        <f t="shared" si="20"/>
        <v>0</v>
      </c>
      <c r="O78" s="192"/>
      <c r="P78" s="192"/>
    </row>
    <row r="79" spans="1:16" x14ac:dyDescent="0.2">
      <c r="A79" s="189">
        <v>6</v>
      </c>
      <c r="B79" s="207" t="s">
        <v>1062</v>
      </c>
      <c r="C79" s="81">
        <v>0.8</v>
      </c>
      <c r="D79" s="81"/>
      <c r="E79" s="81"/>
      <c r="F79" s="81"/>
      <c r="G79" s="81">
        <v>0.8</v>
      </c>
      <c r="H79" s="228" t="s">
        <v>1018</v>
      </c>
      <c r="I79" s="81">
        <v>0.1</v>
      </c>
      <c r="J79" s="81"/>
      <c r="K79" s="81"/>
      <c r="L79" s="81"/>
      <c r="M79" s="81">
        <v>0.1</v>
      </c>
      <c r="N79" s="81"/>
      <c r="O79" s="250" t="s">
        <v>1058</v>
      </c>
      <c r="P79" s="249"/>
    </row>
    <row r="80" spans="1:16" ht="36" x14ac:dyDescent="0.2">
      <c r="A80" s="189">
        <v>7</v>
      </c>
      <c r="B80" s="207" t="s">
        <v>1063</v>
      </c>
      <c r="C80" s="81">
        <v>2</v>
      </c>
      <c r="D80" s="81"/>
      <c r="E80" s="81"/>
      <c r="F80" s="81"/>
      <c r="G80" s="81">
        <v>2</v>
      </c>
      <c r="H80" s="228" t="s">
        <v>1038</v>
      </c>
      <c r="I80" s="81">
        <v>0.4</v>
      </c>
      <c r="J80" s="81">
        <v>0.4</v>
      </c>
      <c r="K80" s="81"/>
      <c r="L80" s="81"/>
      <c r="M80" s="81"/>
      <c r="N80" s="81"/>
      <c r="O80" s="250" t="s">
        <v>1058</v>
      </c>
      <c r="P80" s="249"/>
    </row>
    <row r="81" spans="1:16" ht="36" x14ac:dyDescent="0.2">
      <c r="A81" s="189">
        <v>8</v>
      </c>
      <c r="B81" s="207" t="s">
        <v>1063</v>
      </c>
      <c r="C81" s="81">
        <v>2.5</v>
      </c>
      <c r="D81" s="81"/>
      <c r="E81" s="81"/>
      <c r="F81" s="81"/>
      <c r="G81" s="81">
        <v>2.5</v>
      </c>
      <c r="H81" s="228" t="s">
        <v>999</v>
      </c>
      <c r="I81" s="81">
        <v>0.5</v>
      </c>
      <c r="J81" s="81">
        <v>0.5</v>
      </c>
      <c r="K81" s="81"/>
      <c r="L81" s="81"/>
      <c r="M81" s="81"/>
      <c r="N81" s="81"/>
      <c r="O81" s="250" t="s">
        <v>1058</v>
      </c>
      <c r="P81" s="249"/>
    </row>
    <row r="82" spans="1:16" ht="36" x14ac:dyDescent="0.2">
      <c r="A82" s="189">
        <v>9</v>
      </c>
      <c r="B82" s="200" t="s">
        <v>1064</v>
      </c>
      <c r="C82" s="81">
        <v>22</v>
      </c>
      <c r="D82" s="81">
        <v>2.2000000000000002</v>
      </c>
      <c r="E82" s="81"/>
      <c r="F82" s="81"/>
      <c r="G82" s="81">
        <v>19.8</v>
      </c>
      <c r="H82" s="228" t="s">
        <v>1065</v>
      </c>
      <c r="I82" s="81">
        <v>22</v>
      </c>
      <c r="J82" s="239"/>
      <c r="K82" s="81">
        <v>22</v>
      </c>
      <c r="L82" s="81"/>
      <c r="M82" s="81"/>
      <c r="N82" s="81"/>
      <c r="O82" s="250" t="s">
        <v>1058</v>
      </c>
      <c r="P82" s="249"/>
    </row>
    <row r="83" spans="1:16" ht="36" x14ac:dyDescent="0.2">
      <c r="A83" s="189">
        <v>10</v>
      </c>
      <c r="B83" s="207" t="s">
        <v>1063</v>
      </c>
      <c r="C83" s="81">
        <v>2</v>
      </c>
      <c r="D83" s="81">
        <v>1</v>
      </c>
      <c r="E83" s="81"/>
      <c r="F83" s="81"/>
      <c r="G83" s="81">
        <v>1</v>
      </c>
      <c r="H83" s="228" t="s">
        <v>1024</v>
      </c>
      <c r="I83" s="81">
        <v>1.44</v>
      </c>
      <c r="J83" s="239">
        <v>1.44</v>
      </c>
      <c r="K83" s="81"/>
      <c r="L83" s="81"/>
      <c r="M83" s="81"/>
      <c r="N83" s="81"/>
      <c r="O83" s="250" t="s">
        <v>1058</v>
      </c>
      <c r="P83" s="249"/>
    </row>
    <row r="84" spans="1:16" ht="48" x14ac:dyDescent="0.2">
      <c r="A84" s="189">
        <v>11</v>
      </c>
      <c r="B84" s="207" t="s">
        <v>1631</v>
      </c>
      <c r="C84" s="81">
        <v>12.3</v>
      </c>
      <c r="D84" s="81"/>
      <c r="E84" s="81"/>
      <c r="F84" s="81"/>
      <c r="G84" s="81">
        <v>12.3</v>
      </c>
      <c r="H84" s="228" t="s">
        <v>1067</v>
      </c>
      <c r="I84" s="81">
        <v>5</v>
      </c>
      <c r="J84" s="239"/>
      <c r="K84" s="81">
        <v>5</v>
      </c>
      <c r="L84" s="81"/>
      <c r="M84" s="81"/>
      <c r="N84" s="81"/>
      <c r="O84" s="250" t="s">
        <v>1058</v>
      </c>
      <c r="P84" s="249"/>
    </row>
    <row r="85" spans="1:16" x14ac:dyDescent="0.2">
      <c r="A85" s="189">
        <v>12</v>
      </c>
      <c r="B85" s="207" t="s">
        <v>1068</v>
      </c>
      <c r="C85" s="81">
        <v>0.05</v>
      </c>
      <c r="D85" s="81"/>
      <c r="E85" s="81"/>
      <c r="F85" s="81"/>
      <c r="G85" s="81">
        <v>0.05</v>
      </c>
      <c r="H85" s="228" t="s">
        <v>1020</v>
      </c>
      <c r="I85" s="81">
        <v>0.5</v>
      </c>
      <c r="J85" s="239"/>
      <c r="K85" s="81"/>
      <c r="L85" s="81"/>
      <c r="M85" s="81">
        <v>0.5</v>
      </c>
      <c r="N85" s="81"/>
      <c r="O85" s="250" t="s">
        <v>1058</v>
      </c>
      <c r="P85" s="249"/>
    </row>
    <row r="86" spans="1:16" x14ac:dyDescent="0.2">
      <c r="A86" s="189">
        <v>13</v>
      </c>
      <c r="B86" s="251" t="s">
        <v>1069</v>
      </c>
      <c r="C86" s="81">
        <v>1.6</v>
      </c>
      <c r="D86" s="81"/>
      <c r="E86" s="81"/>
      <c r="F86" s="81"/>
      <c r="G86" s="81">
        <v>1.6</v>
      </c>
      <c r="H86" s="228" t="s">
        <v>1009</v>
      </c>
      <c r="I86" s="81">
        <v>0.5</v>
      </c>
      <c r="J86" s="239"/>
      <c r="K86" s="81"/>
      <c r="L86" s="81"/>
      <c r="M86" s="81">
        <v>0.5</v>
      </c>
      <c r="N86" s="81"/>
      <c r="O86" s="250" t="s">
        <v>1058</v>
      </c>
      <c r="P86" s="249"/>
    </row>
    <row r="87" spans="1:16" x14ac:dyDescent="0.2">
      <c r="A87" s="189">
        <v>14</v>
      </c>
      <c r="B87" s="251" t="s">
        <v>1070</v>
      </c>
      <c r="C87" s="81">
        <v>0.2</v>
      </c>
      <c r="D87" s="81"/>
      <c r="E87" s="81"/>
      <c r="F87" s="81"/>
      <c r="G87" s="81">
        <v>0.2</v>
      </c>
      <c r="H87" s="228" t="s">
        <v>1016</v>
      </c>
      <c r="I87" s="81">
        <v>0.3</v>
      </c>
      <c r="J87" s="239"/>
      <c r="K87" s="81"/>
      <c r="L87" s="81"/>
      <c r="M87" s="81">
        <v>0.3</v>
      </c>
      <c r="N87" s="81"/>
      <c r="O87" s="250" t="s">
        <v>1058</v>
      </c>
      <c r="P87" s="249"/>
    </row>
    <row r="88" spans="1:16" ht="24" x14ac:dyDescent="0.2">
      <c r="A88" s="189">
        <v>15</v>
      </c>
      <c r="B88" s="251" t="s">
        <v>1071</v>
      </c>
      <c r="C88" s="81">
        <v>0.2</v>
      </c>
      <c r="D88" s="81"/>
      <c r="E88" s="81"/>
      <c r="F88" s="81"/>
      <c r="G88" s="81">
        <v>0.2</v>
      </c>
      <c r="H88" s="228" t="s">
        <v>1032</v>
      </c>
      <c r="I88" s="81">
        <v>0.5</v>
      </c>
      <c r="J88" s="239"/>
      <c r="K88" s="81"/>
      <c r="L88" s="81"/>
      <c r="M88" s="81">
        <v>0.5</v>
      </c>
      <c r="N88" s="81"/>
      <c r="O88" s="250" t="s">
        <v>1058</v>
      </c>
      <c r="P88" s="249"/>
    </row>
    <row r="89" spans="1:16" ht="60" x14ac:dyDescent="0.2">
      <c r="A89" s="189">
        <v>16</v>
      </c>
      <c r="B89" s="252" t="s">
        <v>1072</v>
      </c>
      <c r="C89" s="81">
        <v>1.7</v>
      </c>
      <c r="D89" s="81">
        <v>0.5</v>
      </c>
      <c r="E89" s="81"/>
      <c r="F89" s="81"/>
      <c r="G89" s="81">
        <v>1.2</v>
      </c>
      <c r="H89" s="228" t="s">
        <v>1016</v>
      </c>
      <c r="I89" s="81">
        <v>1.2</v>
      </c>
      <c r="J89" s="239">
        <v>1.2</v>
      </c>
      <c r="K89" s="81"/>
      <c r="L89" s="81"/>
      <c r="M89" s="81"/>
      <c r="N89" s="81"/>
      <c r="O89" s="230" t="s">
        <v>1058</v>
      </c>
      <c r="P89" s="249"/>
    </row>
    <row r="90" spans="1:16" ht="60" x14ac:dyDescent="0.2">
      <c r="A90" s="189">
        <v>17</v>
      </c>
      <c r="B90" s="252" t="s">
        <v>1072</v>
      </c>
      <c r="C90" s="81">
        <v>1.2</v>
      </c>
      <c r="D90" s="81"/>
      <c r="E90" s="81"/>
      <c r="F90" s="81"/>
      <c r="G90" s="81">
        <v>1.2</v>
      </c>
      <c r="H90" s="228" t="s">
        <v>1005</v>
      </c>
      <c r="I90" s="81">
        <v>0.8</v>
      </c>
      <c r="J90" s="239">
        <v>0.8</v>
      </c>
      <c r="K90" s="81"/>
      <c r="L90" s="81"/>
      <c r="M90" s="81"/>
      <c r="N90" s="81"/>
      <c r="O90" s="230" t="s">
        <v>1058</v>
      </c>
      <c r="P90" s="249"/>
    </row>
    <row r="91" spans="1:16" ht="60" x14ac:dyDescent="0.2">
      <c r="A91" s="189">
        <v>18</v>
      </c>
      <c r="B91" s="252" t="s">
        <v>1072</v>
      </c>
      <c r="C91" s="81">
        <v>1.5</v>
      </c>
      <c r="D91" s="81">
        <v>0.3</v>
      </c>
      <c r="E91" s="81"/>
      <c r="F91" s="81"/>
      <c r="G91" s="81">
        <v>1.2</v>
      </c>
      <c r="H91" s="228" t="s">
        <v>1066</v>
      </c>
      <c r="I91" s="81">
        <v>1.08</v>
      </c>
      <c r="J91" s="239">
        <v>1.08</v>
      </c>
      <c r="K91" s="81"/>
      <c r="L91" s="81"/>
      <c r="M91" s="81"/>
      <c r="N91" s="81"/>
      <c r="O91" s="230" t="s">
        <v>1058</v>
      </c>
      <c r="P91" s="249"/>
    </row>
    <row r="92" spans="1:16" ht="60" x14ac:dyDescent="0.2">
      <c r="A92" s="189">
        <v>19</v>
      </c>
      <c r="B92" s="252" t="s">
        <v>1072</v>
      </c>
      <c r="C92" s="81">
        <v>1.2</v>
      </c>
      <c r="D92" s="81"/>
      <c r="E92" s="81"/>
      <c r="F92" s="81"/>
      <c r="G92" s="81">
        <v>1.2</v>
      </c>
      <c r="H92" s="228" t="s">
        <v>1015</v>
      </c>
      <c r="I92" s="81">
        <v>0.8</v>
      </c>
      <c r="J92" s="239">
        <v>0.8</v>
      </c>
      <c r="K92" s="81"/>
      <c r="L92" s="81"/>
      <c r="M92" s="81"/>
      <c r="N92" s="81"/>
      <c r="O92" s="230" t="s">
        <v>1058</v>
      </c>
      <c r="P92" s="249"/>
    </row>
    <row r="93" spans="1:16" ht="24" x14ac:dyDescent="0.2">
      <c r="A93" s="189">
        <v>20</v>
      </c>
      <c r="B93" s="252" t="s">
        <v>1073</v>
      </c>
      <c r="C93" s="81">
        <v>0.8</v>
      </c>
      <c r="D93" s="81"/>
      <c r="E93" s="81"/>
      <c r="F93" s="81"/>
      <c r="G93" s="81">
        <v>0.8</v>
      </c>
      <c r="H93" s="228" t="s">
        <v>1018</v>
      </c>
      <c r="I93" s="81">
        <v>0.5</v>
      </c>
      <c r="J93" s="239">
        <v>0.5</v>
      </c>
      <c r="K93" s="81"/>
      <c r="L93" s="81"/>
      <c r="M93" s="81"/>
      <c r="N93" s="81"/>
      <c r="O93" s="230" t="s">
        <v>1058</v>
      </c>
      <c r="P93" s="249"/>
    </row>
    <row r="94" spans="1:16" ht="36" x14ac:dyDescent="0.2">
      <c r="A94" s="189">
        <v>21</v>
      </c>
      <c r="B94" s="207" t="s">
        <v>1063</v>
      </c>
      <c r="C94" s="81">
        <v>3.5</v>
      </c>
      <c r="D94" s="81"/>
      <c r="E94" s="81"/>
      <c r="F94" s="81"/>
      <c r="G94" s="81">
        <v>3.5</v>
      </c>
      <c r="H94" s="228" t="s">
        <v>998</v>
      </c>
      <c r="I94" s="81">
        <v>0.6</v>
      </c>
      <c r="J94" s="239">
        <v>0.6</v>
      </c>
      <c r="K94" s="239"/>
      <c r="L94" s="239"/>
      <c r="M94" s="81"/>
      <c r="N94" s="81"/>
      <c r="O94" s="250" t="s">
        <v>1058</v>
      </c>
      <c r="P94" s="249"/>
    </row>
    <row r="95" spans="1:16" ht="24" x14ac:dyDescent="0.2">
      <c r="A95" s="235">
        <v>22</v>
      </c>
      <c r="B95" s="253" t="s">
        <v>1074</v>
      </c>
      <c r="C95" s="210">
        <v>1.4</v>
      </c>
      <c r="D95" s="235"/>
      <c r="E95" s="235"/>
      <c r="F95" s="235"/>
      <c r="G95" s="210">
        <v>1.4</v>
      </c>
      <c r="H95" s="209" t="s">
        <v>1632</v>
      </c>
      <c r="I95" s="235">
        <v>0.65</v>
      </c>
      <c r="J95" s="235"/>
      <c r="K95" s="235">
        <v>0.65</v>
      </c>
      <c r="L95" s="235"/>
      <c r="M95" s="235"/>
      <c r="N95" s="235"/>
      <c r="O95" s="230" t="s">
        <v>1058</v>
      </c>
      <c r="P95" s="235"/>
    </row>
    <row r="96" spans="1:16" ht="24" x14ac:dyDescent="0.2">
      <c r="A96" s="189">
        <v>23</v>
      </c>
      <c r="B96" s="254" t="s">
        <v>1074</v>
      </c>
      <c r="C96" s="81">
        <v>1.5</v>
      </c>
      <c r="D96" s="81"/>
      <c r="E96" s="81"/>
      <c r="F96" s="81"/>
      <c r="G96" s="81">
        <v>1.5</v>
      </c>
      <c r="H96" s="228" t="s">
        <v>1009</v>
      </c>
      <c r="I96" s="81">
        <v>0.70099999999999996</v>
      </c>
      <c r="J96" s="239"/>
      <c r="K96" s="239">
        <v>0.70099999999999996</v>
      </c>
      <c r="L96" s="239"/>
      <c r="M96" s="81"/>
      <c r="N96" s="81"/>
      <c r="O96" s="230" t="s">
        <v>1058</v>
      </c>
      <c r="P96" s="249"/>
    </row>
    <row r="97" spans="1:16" x14ac:dyDescent="0.2">
      <c r="A97" s="179" t="s">
        <v>38</v>
      </c>
      <c r="B97" s="212" t="s">
        <v>112</v>
      </c>
      <c r="C97" s="82">
        <f>SUM(C98:C99)</f>
        <v>0.22500000000000001</v>
      </c>
      <c r="D97" s="82">
        <f>SUM(D98:D99)</f>
        <v>0</v>
      </c>
      <c r="E97" s="82">
        <f>SUM(E98:E99)</f>
        <v>0</v>
      </c>
      <c r="F97" s="82">
        <f>SUM(F98:F99)</f>
        <v>0</v>
      </c>
      <c r="G97" s="82">
        <f>SUM(G98:G99)</f>
        <v>0.22500000000000001</v>
      </c>
      <c r="H97" s="248"/>
      <c r="I97" s="82">
        <f t="shared" ref="I97:N97" si="21">SUM(I98:I99)</f>
        <v>0.32</v>
      </c>
      <c r="J97" s="82">
        <f t="shared" si="21"/>
        <v>0</v>
      </c>
      <c r="K97" s="82">
        <f t="shared" si="21"/>
        <v>0</v>
      </c>
      <c r="L97" s="82">
        <f t="shared" si="21"/>
        <v>0</v>
      </c>
      <c r="M97" s="82">
        <f t="shared" si="21"/>
        <v>0</v>
      </c>
      <c r="N97" s="82">
        <f t="shared" si="21"/>
        <v>0.32</v>
      </c>
      <c r="O97" s="192"/>
      <c r="P97" s="192"/>
    </row>
    <row r="98" spans="1:16" ht="24" x14ac:dyDescent="0.2">
      <c r="A98" s="189">
        <v>24</v>
      </c>
      <c r="B98" s="251" t="s">
        <v>1075</v>
      </c>
      <c r="C98" s="81">
        <v>2.5000000000000001E-2</v>
      </c>
      <c r="D98" s="81"/>
      <c r="E98" s="81"/>
      <c r="F98" s="81"/>
      <c r="G98" s="81">
        <v>2.5000000000000001E-2</v>
      </c>
      <c r="H98" s="228" t="s">
        <v>1066</v>
      </c>
      <c r="I98" s="81">
        <v>0.02</v>
      </c>
      <c r="J98" s="81"/>
      <c r="K98" s="81"/>
      <c r="L98" s="81"/>
      <c r="M98" s="81"/>
      <c r="N98" s="81">
        <v>0.02</v>
      </c>
      <c r="O98" s="250" t="s">
        <v>1058</v>
      </c>
      <c r="P98" s="249"/>
    </row>
    <row r="99" spans="1:16" ht="36" x14ac:dyDescent="0.2">
      <c r="A99" s="189">
        <v>25</v>
      </c>
      <c r="B99" s="231" t="s">
        <v>1076</v>
      </c>
      <c r="C99" s="149">
        <v>0.2</v>
      </c>
      <c r="D99" s="239"/>
      <c r="E99" s="239"/>
      <c r="F99" s="239"/>
      <c r="G99" s="149">
        <v>0.2</v>
      </c>
      <c r="H99" s="228" t="s">
        <v>1035</v>
      </c>
      <c r="I99" s="149">
        <v>0.3</v>
      </c>
      <c r="J99" s="240"/>
      <c r="K99" s="240"/>
      <c r="L99" s="240"/>
      <c r="M99" s="240"/>
      <c r="N99" s="149">
        <v>0.3</v>
      </c>
      <c r="O99" s="250" t="s">
        <v>1061</v>
      </c>
      <c r="P99" s="249"/>
    </row>
    <row r="100" spans="1:16" x14ac:dyDescent="0.2">
      <c r="A100" s="232" t="s">
        <v>136</v>
      </c>
      <c r="B100" s="212" t="s">
        <v>118</v>
      </c>
      <c r="C100" s="82">
        <f>SUM(C101:C108)</f>
        <v>40.400000000000006</v>
      </c>
      <c r="D100" s="82">
        <f>SUM(D101:D108)</f>
        <v>0.3</v>
      </c>
      <c r="E100" s="82">
        <f>SUM(E101:E108)</f>
        <v>0</v>
      </c>
      <c r="F100" s="82">
        <f>SUM(F101:F108)</f>
        <v>0</v>
      </c>
      <c r="G100" s="82">
        <f>SUM(G101:G108)</f>
        <v>40.1</v>
      </c>
      <c r="H100" s="248"/>
      <c r="I100" s="82">
        <f t="shared" ref="I100:N100" si="22">SUM(I101:I108)</f>
        <v>5.0400000000000009</v>
      </c>
      <c r="J100" s="82">
        <f t="shared" si="22"/>
        <v>0</v>
      </c>
      <c r="K100" s="82">
        <f t="shared" si="22"/>
        <v>1</v>
      </c>
      <c r="L100" s="82">
        <f t="shared" si="22"/>
        <v>0</v>
      </c>
      <c r="M100" s="82">
        <f t="shared" si="22"/>
        <v>3.84</v>
      </c>
      <c r="N100" s="82">
        <f t="shared" si="22"/>
        <v>0.2</v>
      </c>
      <c r="O100" s="192"/>
      <c r="P100" s="192"/>
    </row>
    <row r="101" spans="1:16" x14ac:dyDescent="0.2">
      <c r="A101" s="189">
        <v>26</v>
      </c>
      <c r="B101" s="207" t="s">
        <v>907</v>
      </c>
      <c r="C101" s="81">
        <v>10.3</v>
      </c>
      <c r="D101" s="81"/>
      <c r="E101" s="81"/>
      <c r="F101" s="81"/>
      <c r="G101" s="81">
        <v>10.3</v>
      </c>
      <c r="H101" s="228" t="s">
        <v>1066</v>
      </c>
      <c r="I101" s="81">
        <v>0.5</v>
      </c>
      <c r="J101" s="81"/>
      <c r="K101" s="81"/>
      <c r="L101" s="81"/>
      <c r="M101" s="81">
        <v>0.5</v>
      </c>
      <c r="N101" s="81"/>
      <c r="O101" s="250" t="s">
        <v>1058</v>
      </c>
      <c r="P101" s="249"/>
    </row>
    <row r="102" spans="1:16" x14ac:dyDescent="0.2">
      <c r="A102" s="189">
        <v>27</v>
      </c>
      <c r="B102" s="207" t="s">
        <v>907</v>
      </c>
      <c r="C102" s="81">
        <v>21</v>
      </c>
      <c r="D102" s="81"/>
      <c r="E102" s="81"/>
      <c r="F102" s="81"/>
      <c r="G102" s="81">
        <v>21</v>
      </c>
      <c r="H102" s="228" t="s">
        <v>1015</v>
      </c>
      <c r="I102" s="81">
        <v>1</v>
      </c>
      <c r="J102" s="81"/>
      <c r="K102" s="81">
        <v>1</v>
      </c>
      <c r="L102" s="81"/>
      <c r="M102" s="81"/>
      <c r="N102" s="81"/>
      <c r="O102" s="250" t="s">
        <v>1058</v>
      </c>
      <c r="P102" s="249"/>
    </row>
    <row r="103" spans="1:16" x14ac:dyDescent="0.2">
      <c r="A103" s="189">
        <v>28</v>
      </c>
      <c r="B103" s="207" t="s">
        <v>1077</v>
      </c>
      <c r="C103" s="81">
        <v>1.8</v>
      </c>
      <c r="D103" s="81">
        <v>0.3</v>
      </c>
      <c r="E103" s="81"/>
      <c r="F103" s="81"/>
      <c r="G103" s="81">
        <v>1.5</v>
      </c>
      <c r="H103" s="228" t="s">
        <v>1024</v>
      </c>
      <c r="I103" s="81">
        <v>1.29</v>
      </c>
      <c r="J103" s="239"/>
      <c r="K103" s="81"/>
      <c r="L103" s="81"/>
      <c r="M103" s="81">
        <v>1.29</v>
      </c>
      <c r="N103" s="81"/>
      <c r="O103" s="250" t="s">
        <v>1058</v>
      </c>
      <c r="P103" s="249"/>
    </row>
    <row r="104" spans="1:16" ht="36" x14ac:dyDescent="0.2">
      <c r="A104" s="189">
        <v>29</v>
      </c>
      <c r="B104" s="207" t="s">
        <v>1078</v>
      </c>
      <c r="C104" s="81">
        <v>1.6</v>
      </c>
      <c r="D104" s="81"/>
      <c r="E104" s="81"/>
      <c r="F104" s="81"/>
      <c r="G104" s="81">
        <v>1.6</v>
      </c>
      <c r="H104" s="228" t="s">
        <v>1067</v>
      </c>
      <c r="I104" s="81">
        <v>0.2</v>
      </c>
      <c r="J104" s="239"/>
      <c r="K104" s="81"/>
      <c r="L104" s="81"/>
      <c r="M104" s="81"/>
      <c r="N104" s="81">
        <v>0.2</v>
      </c>
      <c r="O104" s="250" t="s">
        <v>1058</v>
      </c>
      <c r="P104" s="249"/>
    </row>
    <row r="105" spans="1:16" ht="24" x14ac:dyDescent="0.2">
      <c r="A105" s="189">
        <v>30</v>
      </c>
      <c r="B105" s="207" t="s">
        <v>1079</v>
      </c>
      <c r="C105" s="81">
        <v>2</v>
      </c>
      <c r="D105" s="81"/>
      <c r="E105" s="81"/>
      <c r="F105" s="81"/>
      <c r="G105" s="81">
        <v>2</v>
      </c>
      <c r="H105" s="228" t="s">
        <v>1013</v>
      </c>
      <c r="I105" s="81">
        <v>0.7</v>
      </c>
      <c r="J105" s="239"/>
      <c r="K105" s="81"/>
      <c r="L105" s="81"/>
      <c r="M105" s="81">
        <v>0.7</v>
      </c>
      <c r="N105" s="81"/>
      <c r="O105" s="250" t="s">
        <v>1058</v>
      </c>
      <c r="P105" s="249"/>
    </row>
    <row r="106" spans="1:16" x14ac:dyDescent="0.2">
      <c r="A106" s="189">
        <v>31</v>
      </c>
      <c r="B106" s="251" t="s">
        <v>1080</v>
      </c>
      <c r="C106" s="81">
        <v>1.2</v>
      </c>
      <c r="D106" s="81"/>
      <c r="E106" s="81"/>
      <c r="F106" s="81"/>
      <c r="G106" s="81">
        <v>1.2</v>
      </c>
      <c r="H106" s="228" t="s">
        <v>1005</v>
      </c>
      <c r="I106" s="81">
        <v>0.4</v>
      </c>
      <c r="J106" s="239"/>
      <c r="K106" s="81"/>
      <c r="L106" s="81"/>
      <c r="M106" s="81">
        <v>0.4</v>
      </c>
      <c r="N106" s="81"/>
      <c r="O106" s="250" t="s">
        <v>1058</v>
      </c>
      <c r="P106" s="249"/>
    </row>
    <row r="107" spans="1:16" x14ac:dyDescent="0.2">
      <c r="A107" s="189">
        <v>32</v>
      </c>
      <c r="B107" s="254" t="s">
        <v>1081</v>
      </c>
      <c r="C107" s="81">
        <v>1.5</v>
      </c>
      <c r="D107" s="81"/>
      <c r="E107" s="81"/>
      <c r="F107" s="81"/>
      <c r="G107" s="81">
        <v>1.5</v>
      </c>
      <c r="H107" s="228" t="s">
        <v>1009</v>
      </c>
      <c r="I107" s="81">
        <v>0.7</v>
      </c>
      <c r="J107" s="239"/>
      <c r="K107" s="239"/>
      <c r="L107" s="239"/>
      <c r="M107" s="239">
        <v>0.7</v>
      </c>
      <c r="N107" s="81"/>
      <c r="O107" s="250" t="s">
        <v>1058</v>
      </c>
      <c r="P107" s="249"/>
    </row>
    <row r="108" spans="1:16" x14ac:dyDescent="0.2">
      <c r="A108" s="189">
        <v>33</v>
      </c>
      <c r="B108" s="254" t="s">
        <v>1081</v>
      </c>
      <c r="C108" s="81">
        <v>1</v>
      </c>
      <c r="D108" s="81"/>
      <c r="E108" s="81"/>
      <c r="F108" s="81"/>
      <c r="G108" s="81">
        <v>1</v>
      </c>
      <c r="H108" s="228" t="s">
        <v>1013</v>
      </c>
      <c r="I108" s="81">
        <v>0.25</v>
      </c>
      <c r="J108" s="81"/>
      <c r="K108" s="81"/>
      <c r="L108" s="81"/>
      <c r="M108" s="81">
        <v>0.25</v>
      </c>
      <c r="N108" s="81"/>
      <c r="O108" s="250" t="s">
        <v>1058</v>
      </c>
      <c r="P108" s="249"/>
    </row>
    <row r="109" spans="1:16" x14ac:dyDescent="0.2">
      <c r="A109" s="232" t="s">
        <v>138</v>
      </c>
      <c r="B109" s="212" t="s">
        <v>137</v>
      </c>
      <c r="C109" s="82">
        <f>C110</f>
        <v>0.3</v>
      </c>
      <c r="D109" s="82">
        <f>D110</f>
        <v>0</v>
      </c>
      <c r="E109" s="82">
        <f>E110</f>
        <v>0</v>
      </c>
      <c r="F109" s="82">
        <f>F110</f>
        <v>0</v>
      </c>
      <c r="G109" s="82">
        <f>G110</f>
        <v>0.3</v>
      </c>
      <c r="H109" s="248"/>
      <c r="I109" s="82">
        <f t="shared" ref="I109:N109" si="23">I110</f>
        <v>0.35</v>
      </c>
      <c r="J109" s="82">
        <f t="shared" si="23"/>
        <v>0.35</v>
      </c>
      <c r="K109" s="82">
        <f t="shared" si="23"/>
        <v>0</v>
      </c>
      <c r="L109" s="82">
        <f t="shared" si="23"/>
        <v>0</v>
      </c>
      <c r="M109" s="82">
        <f t="shared" si="23"/>
        <v>0</v>
      </c>
      <c r="N109" s="82">
        <f t="shared" si="23"/>
        <v>0</v>
      </c>
      <c r="O109" s="192"/>
      <c r="P109" s="192"/>
    </row>
    <row r="110" spans="1:16" ht="24" x14ac:dyDescent="0.2">
      <c r="A110" s="189">
        <v>34</v>
      </c>
      <c r="B110" s="207" t="s">
        <v>1082</v>
      </c>
      <c r="C110" s="81">
        <v>0.3</v>
      </c>
      <c r="D110" s="81"/>
      <c r="E110" s="81"/>
      <c r="F110" s="81"/>
      <c r="G110" s="81">
        <v>0.3</v>
      </c>
      <c r="H110" s="228" t="s">
        <v>1020</v>
      </c>
      <c r="I110" s="81">
        <v>0.35</v>
      </c>
      <c r="J110" s="239">
        <v>0.35</v>
      </c>
      <c r="K110" s="81"/>
      <c r="L110" s="81"/>
      <c r="M110" s="81"/>
      <c r="N110" s="81"/>
      <c r="O110" s="250" t="s">
        <v>1058</v>
      </c>
      <c r="P110" s="249"/>
    </row>
    <row r="111" spans="1:16" ht="24" x14ac:dyDescent="0.2">
      <c r="A111" s="232" t="s">
        <v>141</v>
      </c>
      <c r="B111" s="212" t="s">
        <v>1048</v>
      </c>
      <c r="C111" s="82">
        <f>C112</f>
        <v>20</v>
      </c>
      <c r="D111" s="82">
        <f>D112</f>
        <v>0</v>
      </c>
      <c r="E111" s="82">
        <f>E112</f>
        <v>0</v>
      </c>
      <c r="F111" s="82">
        <f>F112</f>
        <v>0</v>
      </c>
      <c r="G111" s="82">
        <f>G112</f>
        <v>20</v>
      </c>
      <c r="H111" s="248"/>
      <c r="I111" s="82">
        <f t="shared" ref="I111:N111" si="24">I112</f>
        <v>2</v>
      </c>
      <c r="J111" s="82">
        <f t="shared" si="24"/>
        <v>0</v>
      </c>
      <c r="K111" s="82">
        <f t="shared" si="24"/>
        <v>0</v>
      </c>
      <c r="L111" s="82">
        <f t="shared" si="24"/>
        <v>2</v>
      </c>
      <c r="M111" s="82">
        <f t="shared" si="24"/>
        <v>0</v>
      </c>
      <c r="N111" s="82">
        <f t="shared" si="24"/>
        <v>0</v>
      </c>
      <c r="O111" s="192"/>
      <c r="P111" s="192"/>
    </row>
    <row r="112" spans="1:16" ht="24" x14ac:dyDescent="0.2">
      <c r="A112" s="189">
        <v>35</v>
      </c>
      <c r="B112" s="207" t="s">
        <v>1083</v>
      </c>
      <c r="C112" s="81">
        <v>20</v>
      </c>
      <c r="D112" s="81"/>
      <c r="E112" s="81"/>
      <c r="F112" s="81"/>
      <c r="G112" s="81">
        <v>20</v>
      </c>
      <c r="H112" s="228" t="s">
        <v>999</v>
      </c>
      <c r="I112" s="81">
        <v>2</v>
      </c>
      <c r="J112" s="81"/>
      <c r="K112" s="81"/>
      <c r="L112" s="81">
        <v>2</v>
      </c>
      <c r="M112" s="81"/>
      <c r="N112" s="81"/>
      <c r="O112" s="250" t="s">
        <v>1058</v>
      </c>
      <c r="P112" s="249"/>
    </row>
    <row r="113" spans="1:16" ht="12.75" customHeight="1" x14ac:dyDescent="0.2">
      <c r="A113" s="8">
        <v>35</v>
      </c>
      <c r="B113" s="194" t="s">
        <v>1143</v>
      </c>
      <c r="C113" s="196">
        <f>SUM(C71+C75+C78+C97+C100+C109+C111)</f>
        <v>122.52500000000002</v>
      </c>
      <c r="D113" s="196">
        <f t="shared" ref="D113:N113" si="25">SUM(D71+D75+D78+D97+D100+D109+D111)</f>
        <v>4.3</v>
      </c>
      <c r="E113" s="196">
        <f t="shared" si="25"/>
        <v>0</v>
      </c>
      <c r="F113" s="196">
        <f t="shared" si="25"/>
        <v>0</v>
      </c>
      <c r="G113" s="196">
        <f t="shared" si="25"/>
        <v>118.22500000000001</v>
      </c>
      <c r="H113" s="196"/>
      <c r="I113" s="196">
        <f t="shared" si="25"/>
        <v>47.330999999999996</v>
      </c>
      <c r="J113" s="196">
        <f t="shared" si="25"/>
        <v>9.17</v>
      </c>
      <c r="K113" s="196">
        <f t="shared" si="25"/>
        <v>29.350999999999999</v>
      </c>
      <c r="L113" s="196">
        <f t="shared" si="25"/>
        <v>2.5</v>
      </c>
      <c r="M113" s="196">
        <f t="shared" si="25"/>
        <v>5.79</v>
      </c>
      <c r="N113" s="196">
        <f t="shared" si="25"/>
        <v>0.52</v>
      </c>
      <c r="O113" s="194"/>
      <c r="P113" s="194"/>
    </row>
    <row r="114" spans="1:16" ht="12.75" customHeight="1" x14ac:dyDescent="0.2">
      <c r="A114" s="8">
        <v>73</v>
      </c>
      <c r="B114" s="194" t="s">
        <v>1823</v>
      </c>
      <c r="C114" s="196">
        <f>C113+C69</f>
        <v>168.21500000000003</v>
      </c>
      <c r="D114" s="196">
        <f t="shared" ref="D114:N114" si="26">D113+D69</f>
        <v>6.11</v>
      </c>
      <c r="E114" s="196">
        <f t="shared" si="26"/>
        <v>0</v>
      </c>
      <c r="F114" s="196">
        <f t="shared" si="26"/>
        <v>0</v>
      </c>
      <c r="G114" s="196">
        <f t="shared" si="26"/>
        <v>162.10500000000002</v>
      </c>
      <c r="H114" s="196"/>
      <c r="I114" s="196">
        <f t="shared" si="26"/>
        <v>76.590999999999994</v>
      </c>
      <c r="J114" s="196">
        <f t="shared" si="26"/>
        <v>14.870000000000001</v>
      </c>
      <c r="K114" s="196">
        <f t="shared" si="26"/>
        <v>35.801000000000002</v>
      </c>
      <c r="L114" s="196">
        <f t="shared" si="26"/>
        <v>6.8</v>
      </c>
      <c r="M114" s="196">
        <f t="shared" si="26"/>
        <v>7.93</v>
      </c>
      <c r="N114" s="196">
        <f t="shared" si="26"/>
        <v>11.19</v>
      </c>
      <c r="O114" s="194"/>
      <c r="P114" s="194"/>
    </row>
    <row r="116" spans="1:16" ht="15.75" x14ac:dyDescent="0.2">
      <c r="J116" s="613" t="str">
        <f>'Tong 3'!J23:P23</f>
        <v xml:space="preserve">ỦY BAN NHÂN DÂN TỈNH </v>
      </c>
      <c r="K116" s="613"/>
      <c r="L116" s="613"/>
      <c r="M116" s="613"/>
      <c r="N116" s="613"/>
      <c r="O116" s="613"/>
      <c r="P116" s="613"/>
    </row>
  </sheetData>
  <mergeCells count="18">
    <mergeCell ref="A1:O1"/>
    <mergeCell ref="A3:P3"/>
    <mergeCell ref="A2:O2"/>
    <mergeCell ref="A9:P9"/>
    <mergeCell ref="A33:A38"/>
    <mergeCell ref="J116:P116"/>
    <mergeCell ref="B6:B7"/>
    <mergeCell ref="J6:N6"/>
    <mergeCell ref="O33:O38"/>
    <mergeCell ref="I6:I7"/>
    <mergeCell ref="D6:G6"/>
    <mergeCell ref="A70:P70"/>
    <mergeCell ref="A6:A7"/>
    <mergeCell ref="O6:O7"/>
    <mergeCell ref="P6:P7"/>
    <mergeCell ref="H6:H7"/>
    <mergeCell ref="C6:C7"/>
    <mergeCell ref="B33:B38"/>
  </mergeCells>
  <phoneticPr fontId="3" type="noConversion"/>
  <printOptions horizontalCentered="1"/>
  <pageMargins left="0.24" right="0.16" top="0.63" bottom="0.41" header="0.27" footer="0.2"/>
  <pageSetup paperSize="9" orientation="landscape" blackAndWhite="1" verticalDpi="200" r:id="rId1"/>
  <headerFooter alignWithMargins="0">
    <oddFooter>&amp;R&amp;P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showZeros="0" zoomScaleNormal="100" workbookViewId="0">
      <selection activeCell="J67" sqref="J67:P67"/>
    </sheetView>
  </sheetViews>
  <sheetFormatPr defaultRowHeight="18.75" x14ac:dyDescent="0.2"/>
  <cols>
    <col min="1" max="1" width="4.5703125" style="26" customWidth="1"/>
    <col min="2" max="2" width="36.42578125" style="27" customWidth="1"/>
    <col min="3" max="3" width="6.42578125" style="26" customWidth="1"/>
    <col min="4" max="7" width="5.42578125" style="26" customWidth="1"/>
    <col min="8" max="8" width="11.42578125" style="27" customWidth="1"/>
    <col min="9" max="9" width="10.5703125" style="26" customWidth="1"/>
    <col min="10" max="14" width="5.5703125" style="26" customWidth="1"/>
    <col min="15" max="15" width="18.85546875" style="27" customWidth="1"/>
    <col min="16" max="16" width="6.42578125" style="26" customWidth="1"/>
    <col min="17" max="17" width="18.7109375" style="26" customWidth="1"/>
    <col min="18" max="18" width="15.42578125" style="26" customWidth="1"/>
    <col min="19" max="19" width="22.5703125" style="26" bestFit="1" customWidth="1"/>
    <col min="20" max="16384" width="9.140625" style="26"/>
  </cols>
  <sheetData>
    <row r="1" spans="1:16" s="20" customFormat="1" ht="15.75" x14ac:dyDescent="0.2">
      <c r="A1" s="616" t="s">
        <v>83</v>
      </c>
      <c r="B1" s="628"/>
      <c r="C1" s="628"/>
      <c r="D1" s="628"/>
      <c r="E1" s="628"/>
      <c r="F1" s="628"/>
      <c r="G1" s="628"/>
      <c r="H1" s="628"/>
      <c r="I1" s="628"/>
      <c r="J1" s="628"/>
      <c r="K1" s="628"/>
      <c r="L1" s="628"/>
      <c r="M1" s="628"/>
      <c r="N1" s="628"/>
      <c r="O1" s="628"/>
    </row>
    <row r="2" spans="1:16" s="20" customFormat="1" ht="15.75" x14ac:dyDescent="0.2">
      <c r="A2" s="693" t="s">
        <v>54</v>
      </c>
      <c r="B2" s="693"/>
      <c r="C2" s="693"/>
      <c r="D2" s="693"/>
      <c r="E2" s="693"/>
      <c r="F2" s="693"/>
      <c r="G2" s="693"/>
      <c r="H2" s="693"/>
      <c r="I2" s="693"/>
      <c r="J2" s="693"/>
      <c r="K2" s="693"/>
      <c r="L2" s="693"/>
      <c r="M2" s="693"/>
      <c r="N2" s="693"/>
      <c r="O2" s="693"/>
    </row>
    <row r="3" spans="1:16" s="10" customFormat="1" ht="15.75" x14ac:dyDescent="0.2">
      <c r="A3" s="618" t="str">
        <f>'Tong 3'!A4:P4</f>
        <v>( Kèm theo Tờ trình số 398/TTr-UBND ngày 05 tháng 12 năm 2017 của UBND tỉnh)</v>
      </c>
      <c r="B3" s="618"/>
      <c r="C3" s="618"/>
      <c r="D3" s="618"/>
      <c r="E3" s="618"/>
      <c r="F3" s="618"/>
      <c r="G3" s="618"/>
      <c r="H3" s="618"/>
      <c r="I3" s="618"/>
      <c r="J3" s="618"/>
      <c r="K3" s="618"/>
      <c r="L3" s="618"/>
      <c r="M3" s="618"/>
      <c r="N3" s="618"/>
      <c r="O3" s="618"/>
      <c r="P3" s="618"/>
    </row>
    <row r="4" spans="1:16" ht="10.5" customHeight="1" x14ac:dyDescent="0.2"/>
    <row r="5" spans="1:16" s="596" customFormat="1" ht="12" x14ac:dyDescent="0.2">
      <c r="A5" s="705" t="s">
        <v>0</v>
      </c>
      <c r="B5" s="706" t="s">
        <v>25</v>
      </c>
      <c r="C5" s="702" t="s">
        <v>9</v>
      </c>
      <c r="D5" s="702" t="s">
        <v>924</v>
      </c>
      <c r="E5" s="702"/>
      <c r="F5" s="702"/>
      <c r="G5" s="702"/>
      <c r="H5" s="706" t="s">
        <v>925</v>
      </c>
      <c r="I5" s="702" t="s">
        <v>28</v>
      </c>
      <c r="J5" s="702" t="s">
        <v>926</v>
      </c>
      <c r="K5" s="702"/>
      <c r="L5" s="702"/>
      <c r="M5" s="702"/>
      <c r="N5" s="702"/>
      <c r="O5" s="702" t="s">
        <v>927</v>
      </c>
      <c r="P5" s="702" t="s">
        <v>4</v>
      </c>
    </row>
    <row r="6" spans="1:16" s="596" customFormat="1" ht="75.75" customHeight="1" x14ac:dyDescent="0.2">
      <c r="A6" s="705"/>
      <c r="B6" s="706"/>
      <c r="C6" s="702"/>
      <c r="D6" s="597" t="s">
        <v>2</v>
      </c>
      <c r="E6" s="597" t="s">
        <v>1</v>
      </c>
      <c r="F6" s="597" t="s">
        <v>42</v>
      </c>
      <c r="G6" s="597" t="s">
        <v>3</v>
      </c>
      <c r="H6" s="706"/>
      <c r="I6" s="702"/>
      <c r="J6" s="597" t="s">
        <v>10</v>
      </c>
      <c r="K6" s="597" t="s">
        <v>5</v>
      </c>
      <c r="L6" s="597" t="s">
        <v>6</v>
      </c>
      <c r="M6" s="597" t="s">
        <v>7</v>
      </c>
      <c r="N6" s="597" t="s">
        <v>8</v>
      </c>
      <c r="O6" s="703"/>
      <c r="P6" s="703"/>
    </row>
    <row r="7" spans="1:16" s="599" customFormat="1" ht="22.5" x14ac:dyDescent="0.2">
      <c r="A7" s="598">
        <v>-1</v>
      </c>
      <c r="B7" s="598">
        <v>-2</v>
      </c>
      <c r="C7" s="598" t="s">
        <v>928</v>
      </c>
      <c r="D7" s="598">
        <v>-4</v>
      </c>
      <c r="E7" s="598">
        <v>-5</v>
      </c>
      <c r="F7" s="598">
        <v>-6</v>
      </c>
      <c r="G7" s="598">
        <v>-7</v>
      </c>
      <c r="H7" s="598"/>
      <c r="I7" s="598" t="s">
        <v>929</v>
      </c>
      <c r="J7" s="598">
        <v>-10</v>
      </c>
      <c r="K7" s="598">
        <v>-11</v>
      </c>
      <c r="L7" s="598">
        <v>-12</v>
      </c>
      <c r="M7" s="598">
        <v>-13</v>
      </c>
      <c r="N7" s="598">
        <v>-14</v>
      </c>
      <c r="O7" s="598">
        <v>-15</v>
      </c>
      <c r="P7" s="598">
        <v>-16</v>
      </c>
    </row>
    <row r="8" spans="1:16" x14ac:dyDescent="0.2">
      <c r="A8" s="707" t="s">
        <v>930</v>
      </c>
      <c r="B8" s="708"/>
      <c r="C8" s="708"/>
      <c r="D8" s="708"/>
      <c r="E8" s="708"/>
      <c r="F8" s="708"/>
      <c r="G8" s="708"/>
      <c r="H8" s="708"/>
      <c r="I8" s="708"/>
      <c r="J8" s="708"/>
      <c r="K8" s="708"/>
      <c r="L8" s="708"/>
      <c r="M8" s="708"/>
      <c r="N8" s="708"/>
      <c r="O8" s="708"/>
      <c r="P8" s="709"/>
    </row>
    <row r="9" spans="1:16" x14ac:dyDescent="0.2">
      <c r="A9" s="84" t="s">
        <v>34</v>
      </c>
      <c r="B9" s="85" t="s">
        <v>931</v>
      </c>
      <c r="C9" s="86">
        <f>SUM(C10:C11)</f>
        <v>0.31</v>
      </c>
      <c r="D9" s="86">
        <f>SUM(D10:D11)</f>
        <v>0</v>
      </c>
      <c r="E9" s="86">
        <f>SUM(E10:E11)</f>
        <v>0</v>
      </c>
      <c r="F9" s="86">
        <f>SUM(F10:F11)</f>
        <v>0</v>
      </c>
      <c r="G9" s="86">
        <f>SUM(G10:G11)</f>
        <v>0.31</v>
      </c>
      <c r="H9" s="85"/>
      <c r="I9" s="86">
        <f>SUM(I10:I11)</f>
        <v>0.4</v>
      </c>
      <c r="J9" s="86">
        <f>SUM(J10:J11)</f>
        <v>0</v>
      </c>
      <c r="K9" s="86">
        <f>SUM(K10:K11)</f>
        <v>0</v>
      </c>
      <c r="L9" s="86">
        <f>SUM(L10:L11)</f>
        <v>0.4</v>
      </c>
      <c r="M9" s="86"/>
      <c r="N9" s="86"/>
      <c r="O9" s="85"/>
      <c r="P9" s="84"/>
    </row>
    <row r="10" spans="1:16" x14ac:dyDescent="0.2">
      <c r="A10" s="87">
        <v>1</v>
      </c>
      <c r="B10" s="88" t="s">
        <v>932</v>
      </c>
      <c r="C10" s="89">
        <f>SUM(D10:G10)</f>
        <v>0.2</v>
      </c>
      <c r="D10" s="89"/>
      <c r="E10" s="89"/>
      <c r="F10" s="89"/>
      <c r="G10" s="89">
        <v>0.2</v>
      </c>
      <c r="H10" s="88" t="s">
        <v>933</v>
      </c>
      <c r="I10" s="89">
        <f t="shared" ref="I10:I23" si="0">SUM(J10:N10)</f>
        <v>0.2</v>
      </c>
      <c r="J10" s="89"/>
      <c r="K10" s="89"/>
      <c r="L10" s="89">
        <v>0.2</v>
      </c>
      <c r="M10" s="89"/>
      <c r="N10" s="89"/>
      <c r="O10" s="88"/>
      <c r="P10" s="87"/>
    </row>
    <row r="11" spans="1:16" ht="25.5" x14ac:dyDescent="0.2">
      <c r="A11" s="87">
        <v>2</v>
      </c>
      <c r="B11" s="88" t="s">
        <v>932</v>
      </c>
      <c r="C11" s="89">
        <f>SUM(D11:G11)</f>
        <v>0.11</v>
      </c>
      <c r="D11" s="89"/>
      <c r="E11" s="89"/>
      <c r="F11" s="89"/>
      <c r="G11" s="89">
        <v>0.11</v>
      </c>
      <c r="H11" s="88" t="s">
        <v>934</v>
      </c>
      <c r="I11" s="89">
        <f t="shared" si="0"/>
        <v>0.2</v>
      </c>
      <c r="J11" s="89"/>
      <c r="K11" s="89"/>
      <c r="L11" s="89">
        <v>0.2</v>
      </c>
      <c r="M11" s="89"/>
      <c r="N11" s="89"/>
      <c r="O11" s="88"/>
      <c r="P11" s="87"/>
    </row>
    <row r="12" spans="1:16" x14ac:dyDescent="0.2">
      <c r="A12" s="90" t="s">
        <v>36</v>
      </c>
      <c r="B12" s="293" t="s">
        <v>91</v>
      </c>
      <c r="C12" s="91">
        <f>SUM(D12:G12)</f>
        <v>10.16</v>
      </c>
      <c r="D12" s="91">
        <f>SUM(D13:D24)</f>
        <v>1.1500000000000001</v>
      </c>
      <c r="E12" s="91">
        <f>SUM(E13:E24)</f>
        <v>0</v>
      </c>
      <c r="F12" s="91">
        <f>SUM(F13:F24)</f>
        <v>0</v>
      </c>
      <c r="G12" s="91">
        <f>SUM(G13:G24)</f>
        <v>9.01</v>
      </c>
      <c r="H12" s="92"/>
      <c r="I12" s="91">
        <f>SUM(J12:N12)</f>
        <v>2.96</v>
      </c>
      <c r="J12" s="91">
        <f>SUM(J13:J24)</f>
        <v>0</v>
      </c>
      <c r="K12" s="91">
        <f>SUM(K13:K24)</f>
        <v>0.65999999999999992</v>
      </c>
      <c r="L12" s="91">
        <f>SUM(L13:L24)</f>
        <v>2.3000000000000003</v>
      </c>
      <c r="M12" s="91">
        <f>SUM(M13:M24)</f>
        <v>0</v>
      </c>
      <c r="N12" s="91">
        <f>SUM(N13:N24)</f>
        <v>0</v>
      </c>
      <c r="O12" s="293"/>
      <c r="P12" s="90"/>
    </row>
    <row r="13" spans="1:16" x14ac:dyDescent="0.2">
      <c r="A13" s="93">
        <v>3</v>
      </c>
      <c r="B13" s="94" t="s">
        <v>935</v>
      </c>
      <c r="C13" s="95">
        <f t="shared" ref="C13:C26" si="1">SUM(D13:G13)</f>
        <v>1.5</v>
      </c>
      <c r="D13" s="96"/>
      <c r="E13" s="96"/>
      <c r="F13" s="96"/>
      <c r="G13" s="97">
        <v>1.5</v>
      </c>
      <c r="H13" s="98" t="s">
        <v>936</v>
      </c>
      <c r="I13" s="95">
        <f t="shared" si="0"/>
        <v>0.5</v>
      </c>
      <c r="J13" s="95"/>
      <c r="K13" s="95">
        <v>0.3</v>
      </c>
      <c r="L13" s="95">
        <v>0.2</v>
      </c>
      <c r="M13" s="91"/>
      <c r="N13" s="91"/>
      <c r="O13" s="293"/>
      <c r="P13" s="90"/>
    </row>
    <row r="14" spans="1:16" ht="25.5" x14ac:dyDescent="0.2">
      <c r="A14" s="93">
        <v>4</v>
      </c>
      <c r="B14" s="98" t="s">
        <v>937</v>
      </c>
      <c r="C14" s="95">
        <v>0.05</v>
      </c>
      <c r="D14" s="97"/>
      <c r="E14" s="97"/>
      <c r="F14" s="97"/>
      <c r="G14" s="97">
        <v>0.05</v>
      </c>
      <c r="H14" s="98" t="s">
        <v>938</v>
      </c>
      <c r="I14" s="95">
        <f>SUM(J14:N14)</f>
        <v>0.03</v>
      </c>
      <c r="J14" s="95"/>
      <c r="K14" s="95">
        <v>0.03</v>
      </c>
      <c r="L14" s="95"/>
      <c r="M14" s="91"/>
      <c r="N14" s="91"/>
      <c r="O14" s="293"/>
      <c r="P14" s="90"/>
    </row>
    <row r="15" spans="1:16" ht="25.5" x14ac:dyDescent="0.2">
      <c r="A15" s="93">
        <v>5</v>
      </c>
      <c r="B15" s="98" t="s">
        <v>939</v>
      </c>
      <c r="C15" s="95">
        <f t="shared" si="1"/>
        <v>0.5</v>
      </c>
      <c r="D15" s="97"/>
      <c r="E15" s="97"/>
      <c r="F15" s="97"/>
      <c r="G15" s="97">
        <v>0.5</v>
      </c>
      <c r="H15" s="98" t="s">
        <v>940</v>
      </c>
      <c r="I15" s="95">
        <f t="shared" si="0"/>
        <v>0.2</v>
      </c>
      <c r="J15" s="95"/>
      <c r="K15" s="95"/>
      <c r="L15" s="95">
        <v>0.2</v>
      </c>
      <c r="M15" s="91"/>
      <c r="N15" s="91"/>
      <c r="O15" s="293"/>
      <c r="P15" s="90"/>
    </row>
    <row r="16" spans="1:16" ht="25.5" x14ac:dyDescent="0.2">
      <c r="A16" s="93">
        <v>6</v>
      </c>
      <c r="B16" s="98" t="s">
        <v>941</v>
      </c>
      <c r="C16" s="95">
        <f t="shared" si="1"/>
        <v>0.5</v>
      </c>
      <c r="D16" s="97"/>
      <c r="E16" s="97"/>
      <c r="F16" s="97"/>
      <c r="G16" s="97">
        <v>0.5</v>
      </c>
      <c r="H16" s="98" t="s">
        <v>938</v>
      </c>
      <c r="I16" s="95">
        <f t="shared" si="0"/>
        <v>0.1</v>
      </c>
      <c r="J16" s="95"/>
      <c r="K16" s="95"/>
      <c r="L16" s="95">
        <v>0.1</v>
      </c>
      <c r="M16" s="91"/>
      <c r="N16" s="91"/>
      <c r="O16" s="293"/>
      <c r="P16" s="90"/>
    </row>
    <row r="17" spans="1:16" ht="25.5" x14ac:dyDescent="0.2">
      <c r="A17" s="93">
        <v>7</v>
      </c>
      <c r="B17" s="98" t="s">
        <v>942</v>
      </c>
      <c r="C17" s="95">
        <f t="shared" si="1"/>
        <v>0.5</v>
      </c>
      <c r="D17" s="97"/>
      <c r="E17" s="97"/>
      <c r="F17" s="97"/>
      <c r="G17" s="97">
        <v>0.5</v>
      </c>
      <c r="H17" s="98" t="s">
        <v>943</v>
      </c>
      <c r="I17" s="95">
        <f t="shared" si="0"/>
        <v>0.1</v>
      </c>
      <c r="J17" s="95"/>
      <c r="K17" s="95"/>
      <c r="L17" s="95">
        <v>0.1</v>
      </c>
      <c r="M17" s="91"/>
      <c r="N17" s="91"/>
      <c r="O17" s="293"/>
      <c r="P17" s="90"/>
    </row>
    <row r="18" spans="1:16" x14ac:dyDescent="0.2">
      <c r="A18" s="93">
        <v>8</v>
      </c>
      <c r="B18" s="99" t="s">
        <v>944</v>
      </c>
      <c r="C18" s="95">
        <f t="shared" si="1"/>
        <v>0.6</v>
      </c>
      <c r="D18" s="97">
        <v>0.1</v>
      </c>
      <c r="E18" s="97"/>
      <c r="F18" s="97"/>
      <c r="G18" s="97">
        <v>0.5</v>
      </c>
      <c r="H18" s="98" t="s">
        <v>945</v>
      </c>
      <c r="I18" s="95">
        <f t="shared" si="0"/>
        <v>0.2</v>
      </c>
      <c r="J18" s="95"/>
      <c r="K18" s="95"/>
      <c r="L18" s="95">
        <v>0.2</v>
      </c>
      <c r="M18" s="91"/>
      <c r="N18" s="91"/>
      <c r="O18" s="293"/>
      <c r="P18" s="90"/>
    </row>
    <row r="19" spans="1:16" ht="25.5" x14ac:dyDescent="0.2">
      <c r="A19" s="93">
        <v>9</v>
      </c>
      <c r="B19" s="99" t="s">
        <v>946</v>
      </c>
      <c r="C19" s="95">
        <f t="shared" si="1"/>
        <v>1</v>
      </c>
      <c r="D19" s="97">
        <v>0.5</v>
      </c>
      <c r="E19" s="97"/>
      <c r="F19" s="97"/>
      <c r="G19" s="97">
        <v>0.5</v>
      </c>
      <c r="H19" s="98" t="s">
        <v>945</v>
      </c>
      <c r="I19" s="95">
        <f t="shared" si="0"/>
        <v>0.3</v>
      </c>
      <c r="J19" s="95"/>
      <c r="K19" s="95"/>
      <c r="L19" s="95">
        <v>0.3</v>
      </c>
      <c r="M19" s="91"/>
      <c r="N19" s="91"/>
      <c r="O19" s="293"/>
      <c r="P19" s="90"/>
    </row>
    <row r="20" spans="1:16" ht="25.5" x14ac:dyDescent="0.2">
      <c r="A20" s="93">
        <v>10</v>
      </c>
      <c r="B20" s="99" t="s">
        <v>947</v>
      </c>
      <c r="C20" s="95">
        <f t="shared" si="1"/>
        <v>1.2</v>
      </c>
      <c r="D20" s="97"/>
      <c r="E20" s="97"/>
      <c r="F20" s="97"/>
      <c r="G20" s="97">
        <v>1.2</v>
      </c>
      <c r="H20" s="98" t="s">
        <v>945</v>
      </c>
      <c r="I20" s="95">
        <f t="shared" si="0"/>
        <v>0.3</v>
      </c>
      <c r="J20" s="95"/>
      <c r="K20" s="95"/>
      <c r="L20" s="95">
        <v>0.3</v>
      </c>
      <c r="M20" s="91"/>
      <c r="N20" s="91"/>
      <c r="O20" s="293"/>
      <c r="P20" s="90"/>
    </row>
    <row r="21" spans="1:16" ht="38.25" x14ac:dyDescent="0.2">
      <c r="A21" s="93">
        <v>11</v>
      </c>
      <c r="B21" s="100" t="s">
        <v>948</v>
      </c>
      <c r="C21" s="95">
        <f t="shared" si="1"/>
        <v>2</v>
      </c>
      <c r="D21" s="97">
        <v>0.5</v>
      </c>
      <c r="E21" s="97"/>
      <c r="F21" s="97"/>
      <c r="G21" s="97">
        <v>1.5</v>
      </c>
      <c r="H21" s="98" t="s">
        <v>934</v>
      </c>
      <c r="I21" s="95">
        <f t="shared" si="0"/>
        <v>0.5</v>
      </c>
      <c r="J21" s="95"/>
      <c r="K21" s="95"/>
      <c r="L21" s="95">
        <v>0.5</v>
      </c>
      <c r="M21" s="91"/>
      <c r="N21" s="91"/>
      <c r="O21" s="293"/>
      <c r="P21" s="90"/>
    </row>
    <row r="22" spans="1:16" ht="38.25" x14ac:dyDescent="0.2">
      <c r="A22" s="93">
        <v>12</v>
      </c>
      <c r="B22" s="100" t="s">
        <v>949</v>
      </c>
      <c r="C22" s="95">
        <f t="shared" si="1"/>
        <v>1</v>
      </c>
      <c r="D22" s="97"/>
      <c r="E22" s="97"/>
      <c r="F22" s="97"/>
      <c r="G22" s="97">
        <v>1</v>
      </c>
      <c r="H22" s="98" t="s">
        <v>934</v>
      </c>
      <c r="I22" s="95">
        <f t="shared" si="0"/>
        <v>0.3</v>
      </c>
      <c r="J22" s="95"/>
      <c r="K22" s="95"/>
      <c r="L22" s="95">
        <v>0.3</v>
      </c>
      <c r="M22" s="91"/>
      <c r="N22" s="91"/>
      <c r="O22" s="293"/>
      <c r="P22" s="90"/>
    </row>
    <row r="23" spans="1:16" ht="25.5" x14ac:dyDescent="0.2">
      <c r="A23" s="93">
        <v>13</v>
      </c>
      <c r="B23" s="101" t="s">
        <v>950</v>
      </c>
      <c r="C23" s="95">
        <f>SUM(D23:G23)</f>
        <v>0.15000000000000002</v>
      </c>
      <c r="D23" s="97">
        <v>0.05</v>
      </c>
      <c r="E23" s="97"/>
      <c r="F23" s="97"/>
      <c r="G23" s="97">
        <v>0.1</v>
      </c>
      <c r="H23" s="98" t="s">
        <v>934</v>
      </c>
      <c r="I23" s="95">
        <f t="shared" si="0"/>
        <v>0.1</v>
      </c>
      <c r="J23" s="95"/>
      <c r="K23" s="95"/>
      <c r="L23" s="95">
        <v>0.1</v>
      </c>
      <c r="M23" s="91"/>
      <c r="N23" s="91"/>
      <c r="O23" s="293"/>
      <c r="P23" s="90"/>
    </row>
    <row r="24" spans="1:16" ht="51" x14ac:dyDescent="0.2">
      <c r="A24" s="150">
        <v>14</v>
      </c>
      <c r="B24" s="151" t="s">
        <v>1644</v>
      </c>
      <c r="C24" s="95">
        <f>SUM(D24:G24)</f>
        <v>1.1599999999999999</v>
      </c>
      <c r="D24" s="152"/>
      <c r="E24" s="152"/>
      <c r="F24" s="152"/>
      <c r="G24" s="153">
        <v>1.1599999999999999</v>
      </c>
      <c r="H24" s="154" t="s">
        <v>1645</v>
      </c>
      <c r="I24" s="155">
        <v>0.33</v>
      </c>
      <c r="J24" s="155"/>
      <c r="K24" s="155">
        <f>I24</f>
        <v>0.33</v>
      </c>
      <c r="L24" s="155"/>
      <c r="M24" s="156"/>
      <c r="N24" s="156"/>
      <c r="O24" s="154" t="s">
        <v>1646</v>
      </c>
      <c r="P24" s="591"/>
    </row>
    <row r="25" spans="1:16" x14ac:dyDescent="0.2">
      <c r="A25" s="102" t="s">
        <v>37</v>
      </c>
      <c r="B25" s="103" t="s">
        <v>207</v>
      </c>
      <c r="C25" s="91">
        <f>SUM(D25:G25)</f>
        <v>7.15</v>
      </c>
      <c r="D25" s="96">
        <f>SUM(D26:D28)</f>
        <v>0</v>
      </c>
      <c r="E25" s="96">
        <f>SUM(E26:E28)</f>
        <v>0</v>
      </c>
      <c r="F25" s="96">
        <f>SUM(F26:F28)</f>
        <v>0</v>
      </c>
      <c r="G25" s="96">
        <f>SUM(G26:G28)</f>
        <v>7.15</v>
      </c>
      <c r="H25" s="293"/>
      <c r="I25" s="91">
        <f>SUM(J25:N25)</f>
        <v>3.125</v>
      </c>
      <c r="J25" s="91">
        <f>SUM(J26:J28)</f>
        <v>2</v>
      </c>
      <c r="K25" s="91">
        <f>SUM(K26:K28)</f>
        <v>1.125</v>
      </c>
      <c r="L25" s="91">
        <f>SUM(L26:L28)</f>
        <v>0</v>
      </c>
      <c r="M25" s="91">
        <f>SUM(M26:M28)</f>
        <v>0</v>
      </c>
      <c r="N25" s="91">
        <f>SUM(N26:N28)</f>
        <v>0</v>
      </c>
      <c r="O25" s="293"/>
      <c r="P25" s="90"/>
    </row>
    <row r="26" spans="1:16" ht="38.25" x14ac:dyDescent="0.2">
      <c r="A26" s="87">
        <v>15</v>
      </c>
      <c r="B26" s="99" t="s">
        <v>951</v>
      </c>
      <c r="C26" s="89">
        <f t="shared" si="1"/>
        <v>5</v>
      </c>
      <c r="D26" s="89"/>
      <c r="E26" s="89"/>
      <c r="F26" s="89"/>
      <c r="G26" s="89">
        <v>5</v>
      </c>
      <c r="H26" s="104" t="s">
        <v>952</v>
      </c>
      <c r="I26" s="89">
        <f>SUM(J26:N26)</f>
        <v>2</v>
      </c>
      <c r="J26" s="89">
        <v>2</v>
      </c>
      <c r="K26" s="89"/>
      <c r="L26" s="89"/>
      <c r="M26" s="89"/>
      <c r="N26" s="89"/>
      <c r="O26" s="88"/>
      <c r="P26" s="87"/>
    </row>
    <row r="27" spans="1:16" ht="25.5" x14ac:dyDescent="0.2">
      <c r="A27" s="87">
        <v>16</v>
      </c>
      <c r="B27" s="105" t="s">
        <v>953</v>
      </c>
      <c r="C27" s="89">
        <f t="shared" ref="C27:C33" si="2">SUM(D27:G27)</f>
        <v>1.5</v>
      </c>
      <c r="D27" s="89"/>
      <c r="E27" s="89"/>
      <c r="F27" s="89"/>
      <c r="G27" s="89">
        <v>1.5</v>
      </c>
      <c r="H27" s="104" t="s">
        <v>943</v>
      </c>
      <c r="I27" s="89">
        <f>SUM(J27:N27)</f>
        <v>0.8</v>
      </c>
      <c r="J27" s="89"/>
      <c r="K27" s="89">
        <v>0.8</v>
      </c>
      <c r="L27" s="86"/>
      <c r="M27" s="86"/>
      <c r="N27" s="86"/>
      <c r="O27" s="85"/>
      <c r="P27" s="84"/>
    </row>
    <row r="28" spans="1:16" ht="63.75" x14ac:dyDescent="0.2">
      <c r="A28" s="157">
        <v>17</v>
      </c>
      <c r="B28" s="140" t="s">
        <v>1647</v>
      </c>
      <c r="C28" s="157">
        <v>0.65</v>
      </c>
      <c r="D28" s="140"/>
      <c r="E28" s="140"/>
      <c r="F28" s="140"/>
      <c r="G28" s="157">
        <v>0.65</v>
      </c>
      <c r="H28" s="140" t="s">
        <v>1648</v>
      </c>
      <c r="I28" s="158">
        <v>0.32500000000000001</v>
      </c>
      <c r="J28" s="140"/>
      <c r="K28" s="158">
        <f>I28</f>
        <v>0.32500000000000001</v>
      </c>
      <c r="L28" s="140"/>
      <c r="M28" s="140"/>
      <c r="N28" s="140"/>
      <c r="O28" s="142" t="s">
        <v>1649</v>
      </c>
      <c r="P28" s="592"/>
    </row>
    <row r="29" spans="1:16" x14ac:dyDescent="0.2">
      <c r="A29" s="84" t="s">
        <v>38</v>
      </c>
      <c r="B29" s="106" t="s">
        <v>595</v>
      </c>
      <c r="C29" s="86">
        <f t="shared" si="2"/>
        <v>1.6</v>
      </c>
      <c r="D29" s="86">
        <f>SUM(D30:D31)</f>
        <v>0.5</v>
      </c>
      <c r="E29" s="86">
        <f>SUM(E30:E31)</f>
        <v>0</v>
      </c>
      <c r="F29" s="86">
        <f>SUM(F30:F31)</f>
        <v>0</v>
      </c>
      <c r="G29" s="86">
        <f>SUM(G30:G31)</f>
        <v>1.1000000000000001</v>
      </c>
      <c r="H29" s="107"/>
      <c r="I29" s="86">
        <f>SUM(J29:N29)</f>
        <v>0.7</v>
      </c>
      <c r="J29" s="86">
        <f>SUM(J30:J31)</f>
        <v>0</v>
      </c>
      <c r="K29" s="86">
        <f>SUM(K30:K31)</f>
        <v>0</v>
      </c>
      <c r="L29" s="86">
        <f>SUM(L30:L31)</f>
        <v>0</v>
      </c>
      <c r="M29" s="86">
        <f>SUM(M30:M31)</f>
        <v>0.7</v>
      </c>
      <c r="N29" s="86">
        <f>SUM(N30:N31)</f>
        <v>0</v>
      </c>
      <c r="O29" s="85"/>
      <c r="P29" s="84"/>
    </row>
    <row r="30" spans="1:16" x14ac:dyDescent="0.2">
      <c r="A30" s="87">
        <v>18</v>
      </c>
      <c r="B30" s="108" t="s">
        <v>954</v>
      </c>
      <c r="C30" s="89">
        <f t="shared" si="2"/>
        <v>0.5</v>
      </c>
      <c r="D30" s="89">
        <v>0.5</v>
      </c>
      <c r="E30" s="86"/>
      <c r="F30" s="86"/>
      <c r="G30" s="86"/>
      <c r="H30" s="104" t="s">
        <v>955</v>
      </c>
      <c r="I30" s="89">
        <f>SUM(J30:M30)</f>
        <v>0.2</v>
      </c>
      <c r="J30" s="86"/>
      <c r="K30" s="86"/>
      <c r="L30" s="86"/>
      <c r="M30" s="89">
        <v>0.2</v>
      </c>
      <c r="N30" s="86"/>
      <c r="O30" s="85"/>
      <c r="P30" s="84"/>
    </row>
    <row r="31" spans="1:16" x14ac:dyDescent="0.2">
      <c r="A31" s="87">
        <v>19</v>
      </c>
      <c r="B31" s="108" t="s">
        <v>956</v>
      </c>
      <c r="C31" s="89">
        <f t="shared" si="2"/>
        <v>1.1000000000000001</v>
      </c>
      <c r="D31" s="86"/>
      <c r="E31" s="86"/>
      <c r="F31" s="86"/>
      <c r="G31" s="89">
        <v>1.1000000000000001</v>
      </c>
      <c r="H31" s="104" t="s">
        <v>955</v>
      </c>
      <c r="I31" s="89">
        <f>SUM(J31:M31)</f>
        <v>0.5</v>
      </c>
      <c r="J31" s="86"/>
      <c r="K31" s="86"/>
      <c r="L31" s="86"/>
      <c r="M31" s="89">
        <v>0.5</v>
      </c>
      <c r="N31" s="86"/>
      <c r="O31" s="85"/>
      <c r="P31" s="84"/>
    </row>
    <row r="32" spans="1:16" x14ac:dyDescent="0.2">
      <c r="A32" s="84" t="s">
        <v>136</v>
      </c>
      <c r="B32" s="85" t="s">
        <v>957</v>
      </c>
      <c r="C32" s="86">
        <f t="shared" si="2"/>
        <v>3.0300000000000002</v>
      </c>
      <c r="D32" s="86">
        <f>SUM(D33:D40)</f>
        <v>1.1299999999999999</v>
      </c>
      <c r="E32" s="86">
        <f>SUM(E33:E40)</f>
        <v>0</v>
      </c>
      <c r="F32" s="86">
        <f>SUM(F33:F40)</f>
        <v>0</v>
      </c>
      <c r="G32" s="86">
        <f>SUM(G33:G40)</f>
        <v>1.9000000000000001</v>
      </c>
      <c r="H32" s="107">
        <f>SUM(H33:H37)</f>
        <v>0</v>
      </c>
      <c r="I32" s="86">
        <f>SUM(J32:M32)</f>
        <v>1.55</v>
      </c>
      <c r="J32" s="86">
        <f>SUM(J33:J40)</f>
        <v>0</v>
      </c>
      <c r="K32" s="86">
        <f>SUM(K33:K40)</f>
        <v>0</v>
      </c>
      <c r="L32" s="86">
        <f>SUM(L33:L40)</f>
        <v>0</v>
      </c>
      <c r="M32" s="86">
        <f>SUM(M33:M40)</f>
        <v>1.55</v>
      </c>
      <c r="N32" s="86">
        <f>SUM(N33:N40)</f>
        <v>0</v>
      </c>
      <c r="O32" s="85"/>
      <c r="P32" s="84"/>
    </row>
    <row r="33" spans="1:16" ht="51" x14ac:dyDescent="0.2">
      <c r="A33" s="87">
        <v>20</v>
      </c>
      <c r="B33" s="88" t="s">
        <v>958</v>
      </c>
      <c r="C33" s="89">
        <f t="shared" si="2"/>
        <v>1.1299999999999999</v>
      </c>
      <c r="D33" s="89">
        <v>1.1299999999999999</v>
      </c>
      <c r="E33" s="89"/>
      <c r="F33" s="89"/>
      <c r="G33" s="89"/>
      <c r="H33" s="88" t="s">
        <v>959</v>
      </c>
      <c r="I33" s="89">
        <f t="shared" ref="I33:I39" si="3">SUM(J33:M33)</f>
        <v>0.56000000000000005</v>
      </c>
      <c r="J33" s="89"/>
      <c r="K33" s="89"/>
      <c r="L33" s="89"/>
      <c r="M33" s="89">
        <v>0.56000000000000005</v>
      </c>
      <c r="N33" s="89"/>
      <c r="O33" s="109" t="s">
        <v>960</v>
      </c>
      <c r="P33" s="87"/>
    </row>
    <row r="34" spans="1:16" x14ac:dyDescent="0.2">
      <c r="A34" s="87">
        <v>21</v>
      </c>
      <c r="B34" s="110" t="s">
        <v>961</v>
      </c>
      <c r="C34" s="89">
        <f t="shared" ref="C34:C39" si="4">SUM(D34:G34)</f>
        <v>0.5</v>
      </c>
      <c r="D34" s="89"/>
      <c r="E34" s="89"/>
      <c r="F34" s="89"/>
      <c r="G34" s="89">
        <v>0.5</v>
      </c>
      <c r="H34" s="111" t="s">
        <v>933</v>
      </c>
      <c r="I34" s="89">
        <f t="shared" si="3"/>
        <v>0.13500000000000001</v>
      </c>
      <c r="J34" s="112"/>
      <c r="K34" s="112">
        <v>0</v>
      </c>
      <c r="L34" s="112">
        <v>0</v>
      </c>
      <c r="M34" s="112">
        <v>0.13500000000000001</v>
      </c>
      <c r="N34" s="112"/>
      <c r="O34" s="113"/>
      <c r="P34" s="593"/>
    </row>
    <row r="35" spans="1:16" ht="25.5" x14ac:dyDescent="0.2">
      <c r="A35" s="87">
        <v>22</v>
      </c>
      <c r="B35" s="110" t="s">
        <v>962</v>
      </c>
      <c r="C35" s="89">
        <f t="shared" si="4"/>
        <v>0.3</v>
      </c>
      <c r="D35" s="89"/>
      <c r="E35" s="89"/>
      <c r="F35" s="89"/>
      <c r="G35" s="89">
        <v>0.3</v>
      </c>
      <c r="H35" s="111" t="s">
        <v>933</v>
      </c>
      <c r="I35" s="89">
        <f t="shared" si="3"/>
        <v>0.13500000000000001</v>
      </c>
      <c r="J35" s="112"/>
      <c r="K35" s="112">
        <v>0</v>
      </c>
      <c r="L35" s="112">
        <v>0</v>
      </c>
      <c r="M35" s="112">
        <v>0.13500000000000001</v>
      </c>
      <c r="N35" s="112"/>
      <c r="O35" s="113"/>
      <c r="P35" s="593"/>
    </row>
    <row r="36" spans="1:16" ht="25.5" x14ac:dyDescent="0.2">
      <c r="A36" s="87">
        <v>23</v>
      </c>
      <c r="B36" s="110" t="s">
        <v>963</v>
      </c>
      <c r="C36" s="89">
        <f t="shared" si="4"/>
        <v>0.3</v>
      </c>
      <c r="D36" s="89"/>
      <c r="E36" s="89"/>
      <c r="F36" s="89"/>
      <c r="G36" s="89">
        <v>0.3</v>
      </c>
      <c r="H36" s="111" t="s">
        <v>933</v>
      </c>
      <c r="I36" s="89">
        <f t="shared" si="3"/>
        <v>0.14000000000000001</v>
      </c>
      <c r="J36" s="112"/>
      <c r="K36" s="112">
        <v>0</v>
      </c>
      <c r="L36" s="112">
        <v>0</v>
      </c>
      <c r="M36" s="112">
        <v>0.14000000000000001</v>
      </c>
      <c r="N36" s="112"/>
      <c r="O36" s="113"/>
      <c r="P36" s="593"/>
    </row>
    <row r="37" spans="1:16" ht="25.5" x14ac:dyDescent="0.2">
      <c r="A37" s="87">
        <v>24</v>
      </c>
      <c r="B37" s="110" t="s">
        <v>964</v>
      </c>
      <c r="C37" s="89">
        <f t="shared" si="4"/>
        <v>0.25</v>
      </c>
      <c r="D37" s="89"/>
      <c r="E37" s="89"/>
      <c r="F37" s="89"/>
      <c r="G37" s="89">
        <v>0.25</v>
      </c>
      <c r="H37" s="111" t="s">
        <v>933</v>
      </c>
      <c r="I37" s="89">
        <f t="shared" si="3"/>
        <v>0.1</v>
      </c>
      <c r="J37" s="112"/>
      <c r="K37" s="112"/>
      <c r="L37" s="112"/>
      <c r="M37" s="112">
        <v>0.1</v>
      </c>
      <c r="N37" s="112"/>
      <c r="O37" s="113"/>
      <c r="P37" s="593"/>
    </row>
    <row r="38" spans="1:16" ht="25.5" x14ac:dyDescent="0.2">
      <c r="A38" s="87">
        <v>25</v>
      </c>
      <c r="B38" s="101" t="s">
        <v>965</v>
      </c>
      <c r="C38" s="89">
        <f t="shared" si="4"/>
        <v>0.21</v>
      </c>
      <c r="D38" s="89"/>
      <c r="E38" s="89"/>
      <c r="F38" s="89"/>
      <c r="G38" s="89">
        <v>0.21</v>
      </c>
      <c r="H38" s="111" t="s">
        <v>966</v>
      </c>
      <c r="I38" s="89">
        <f t="shared" si="3"/>
        <v>0.2</v>
      </c>
      <c r="J38" s="112"/>
      <c r="K38" s="112"/>
      <c r="L38" s="112"/>
      <c r="M38" s="112">
        <v>0.2</v>
      </c>
      <c r="N38" s="112"/>
      <c r="O38" s="113"/>
      <c r="P38" s="593"/>
    </row>
    <row r="39" spans="1:16" ht="25.5" x14ac:dyDescent="0.2">
      <c r="A39" s="87">
        <v>26</v>
      </c>
      <c r="B39" s="101" t="s">
        <v>967</v>
      </c>
      <c r="C39" s="89">
        <f t="shared" si="4"/>
        <v>0.04</v>
      </c>
      <c r="D39" s="89"/>
      <c r="E39" s="89"/>
      <c r="F39" s="89"/>
      <c r="G39" s="89">
        <v>0.04</v>
      </c>
      <c r="H39" s="111" t="s">
        <v>966</v>
      </c>
      <c r="I39" s="89">
        <f t="shared" si="3"/>
        <v>0.2</v>
      </c>
      <c r="J39" s="112"/>
      <c r="K39" s="112"/>
      <c r="L39" s="112"/>
      <c r="M39" s="112">
        <v>0.2</v>
      </c>
      <c r="N39" s="112"/>
      <c r="O39" s="113"/>
      <c r="P39" s="593"/>
    </row>
    <row r="40" spans="1:16" ht="25.5" x14ac:dyDescent="0.2">
      <c r="A40" s="87">
        <v>27</v>
      </c>
      <c r="B40" s="114" t="s">
        <v>968</v>
      </c>
      <c r="C40" s="89">
        <f>SUM(D40:G40)</f>
        <v>0.3</v>
      </c>
      <c r="D40" s="115"/>
      <c r="E40" s="115"/>
      <c r="F40" s="115"/>
      <c r="G40" s="115">
        <v>0.3</v>
      </c>
      <c r="H40" s="116" t="s">
        <v>940</v>
      </c>
      <c r="I40" s="89">
        <f>SUM(J40:N40)</f>
        <v>0.08</v>
      </c>
      <c r="J40" s="115"/>
      <c r="K40" s="115"/>
      <c r="L40" s="115"/>
      <c r="M40" s="115">
        <v>0.08</v>
      </c>
      <c r="N40" s="115" t="s">
        <v>346</v>
      </c>
      <c r="O40" s="117"/>
      <c r="P40" s="594"/>
    </row>
    <row r="41" spans="1:16" x14ac:dyDescent="0.2">
      <c r="A41" s="102">
        <v>27</v>
      </c>
      <c r="B41" s="293" t="s">
        <v>1824</v>
      </c>
      <c r="C41" s="96">
        <f>SUM(C9,C12,C25,C29,C32)</f>
        <v>22.250000000000004</v>
      </c>
      <c r="D41" s="96">
        <f t="shared" ref="D41:N41" si="5">SUM(D9,D12,D25,D29,D32)</f>
        <v>2.7800000000000002</v>
      </c>
      <c r="E41" s="96">
        <f t="shared" si="5"/>
        <v>0</v>
      </c>
      <c r="F41" s="96">
        <f t="shared" si="5"/>
        <v>0</v>
      </c>
      <c r="G41" s="96">
        <f t="shared" si="5"/>
        <v>19.47</v>
      </c>
      <c r="H41" s="118">
        <f t="shared" si="5"/>
        <v>0</v>
      </c>
      <c r="I41" s="96">
        <f>SUM(I9,I12,I25,I29,I32)</f>
        <v>8.7349999999999994</v>
      </c>
      <c r="J41" s="96">
        <f t="shared" si="5"/>
        <v>2</v>
      </c>
      <c r="K41" s="96">
        <f t="shared" si="5"/>
        <v>1.7849999999999999</v>
      </c>
      <c r="L41" s="96">
        <f t="shared" si="5"/>
        <v>2.7</v>
      </c>
      <c r="M41" s="96">
        <f t="shared" si="5"/>
        <v>2.25</v>
      </c>
      <c r="N41" s="96">
        <f t="shared" si="5"/>
        <v>0</v>
      </c>
      <c r="O41" s="293"/>
      <c r="P41" s="90"/>
    </row>
    <row r="42" spans="1:16" ht="28.5" customHeight="1" x14ac:dyDescent="0.2">
      <c r="A42" s="710" t="str">
        <f>'TP Ha Tinh'!A54:O54</f>
        <v>B. Công trình, dự án cần thu hồi đất đã được HĐND tỉnh thông qua tại các Nghị quyết số 30/NQ-HĐND ngày 15/12/2016, Nghị quyết số 51/NQ-HĐND ngày 15/7/2017 nay chuyển sang thực hiện trong năm 2018</v>
      </c>
      <c r="B42" s="711"/>
      <c r="C42" s="711"/>
      <c r="D42" s="711"/>
      <c r="E42" s="711"/>
      <c r="F42" s="711"/>
      <c r="G42" s="711"/>
      <c r="H42" s="711"/>
      <c r="I42" s="711"/>
      <c r="J42" s="711"/>
      <c r="K42" s="711"/>
      <c r="L42" s="711"/>
      <c r="M42" s="711"/>
      <c r="N42" s="711"/>
      <c r="O42" s="711"/>
      <c r="P42" s="712"/>
    </row>
    <row r="43" spans="1:16" x14ac:dyDescent="0.2">
      <c r="A43" s="119" t="s">
        <v>34</v>
      </c>
      <c r="B43" s="120" t="s">
        <v>801</v>
      </c>
      <c r="C43" s="121">
        <f>SUM(D43:G43)</f>
        <v>0.1</v>
      </c>
      <c r="D43" s="121">
        <f>SUM(D44)</f>
        <v>0</v>
      </c>
      <c r="E43" s="121">
        <f>SUM(E44)</f>
        <v>0</v>
      </c>
      <c r="F43" s="121">
        <f>SUM(F44)</f>
        <v>0</v>
      </c>
      <c r="G43" s="121">
        <f>SUM(G44)</f>
        <v>0.1</v>
      </c>
      <c r="H43" s="120">
        <f>SUM(H44)</f>
        <v>0</v>
      </c>
      <c r="I43" s="121">
        <f>SUM(J43:N43)</f>
        <v>0.03</v>
      </c>
      <c r="J43" s="121">
        <f>SUM(J44)</f>
        <v>0</v>
      </c>
      <c r="K43" s="121">
        <f>SUM(K44)</f>
        <v>0</v>
      </c>
      <c r="L43" s="121">
        <f>SUM(L44)</f>
        <v>0</v>
      </c>
      <c r="M43" s="121">
        <f>SUM(M44)</f>
        <v>0.03</v>
      </c>
      <c r="N43" s="121">
        <f>SUM(N44)</f>
        <v>0</v>
      </c>
      <c r="O43" s="117"/>
      <c r="P43" s="595"/>
    </row>
    <row r="44" spans="1:16" x14ac:dyDescent="0.2">
      <c r="A44" s="122">
        <v>1</v>
      </c>
      <c r="B44" s="110" t="s">
        <v>969</v>
      </c>
      <c r="C44" s="89">
        <v>0.1</v>
      </c>
      <c r="D44" s="89"/>
      <c r="E44" s="89"/>
      <c r="F44" s="89"/>
      <c r="G44" s="89">
        <v>0.1</v>
      </c>
      <c r="H44" s="111" t="s">
        <v>945</v>
      </c>
      <c r="I44" s="123">
        <f>SUM(J44:N44)</f>
        <v>0.03</v>
      </c>
      <c r="J44" s="112"/>
      <c r="K44" s="112">
        <v>0</v>
      </c>
      <c r="L44" s="112">
        <v>0</v>
      </c>
      <c r="M44" s="112">
        <v>0.03</v>
      </c>
      <c r="N44" s="112"/>
      <c r="O44" s="113"/>
      <c r="P44" s="594" t="s">
        <v>970</v>
      </c>
    </row>
    <row r="45" spans="1:16" x14ac:dyDescent="0.2">
      <c r="A45" s="124" t="s">
        <v>36</v>
      </c>
      <c r="B45" s="125" t="s">
        <v>91</v>
      </c>
      <c r="C45" s="86">
        <f>SUM(D45:G45)</f>
        <v>17.779999999999998</v>
      </c>
      <c r="D45" s="86">
        <f>SUM(D46:D54)</f>
        <v>4.5599999999999996</v>
      </c>
      <c r="E45" s="86">
        <f>SUM(E46:E54)</f>
        <v>0</v>
      </c>
      <c r="F45" s="86">
        <f>SUM(F46:F54)</f>
        <v>0</v>
      </c>
      <c r="G45" s="86">
        <f>SUM(G46:G54)</f>
        <v>13.219999999999999</v>
      </c>
      <c r="H45" s="107"/>
      <c r="I45" s="86">
        <f>SUM(J45:N45)</f>
        <v>6.92</v>
      </c>
      <c r="J45" s="86">
        <f>SUM(J46:J54)</f>
        <v>1.7</v>
      </c>
      <c r="K45" s="86">
        <f>SUM(K46:K54)</f>
        <v>1.67</v>
      </c>
      <c r="L45" s="86">
        <f>SUM(L46:L54)</f>
        <v>3.5</v>
      </c>
      <c r="M45" s="86">
        <f>SUM(M46:M54)</f>
        <v>0.05</v>
      </c>
      <c r="N45" s="86">
        <f>SUM(N46:N54)</f>
        <v>0</v>
      </c>
      <c r="O45" s="125"/>
      <c r="P45" s="124"/>
    </row>
    <row r="46" spans="1:16" ht="25.5" x14ac:dyDescent="0.2">
      <c r="A46" s="126">
        <v>2</v>
      </c>
      <c r="B46" s="127" t="s">
        <v>971</v>
      </c>
      <c r="C46" s="89">
        <f t="shared" ref="C46:C54" si="6">SUM(D46:G46)</f>
        <v>2.25</v>
      </c>
      <c r="D46" s="128"/>
      <c r="E46" s="128"/>
      <c r="F46" s="128"/>
      <c r="G46" s="128">
        <v>2.25</v>
      </c>
      <c r="H46" s="127" t="s">
        <v>972</v>
      </c>
      <c r="I46" s="89">
        <f t="shared" ref="I46:I54" si="7">SUM(J46:N46)</f>
        <v>0.5</v>
      </c>
      <c r="J46" s="128"/>
      <c r="K46" s="128"/>
      <c r="L46" s="128">
        <v>0.5</v>
      </c>
      <c r="M46" s="128"/>
      <c r="N46" s="89"/>
      <c r="O46" s="129"/>
      <c r="P46" s="594" t="s">
        <v>970</v>
      </c>
    </row>
    <row r="47" spans="1:16" ht="25.5" x14ac:dyDescent="0.2">
      <c r="A47" s="126">
        <v>3</v>
      </c>
      <c r="B47" s="127" t="s">
        <v>973</v>
      </c>
      <c r="C47" s="89">
        <f t="shared" si="6"/>
        <v>0.75</v>
      </c>
      <c r="D47" s="128"/>
      <c r="E47" s="128"/>
      <c r="F47" s="128"/>
      <c r="G47" s="128">
        <v>0.75</v>
      </c>
      <c r="H47" s="127" t="s">
        <v>943</v>
      </c>
      <c r="I47" s="89">
        <f t="shared" si="7"/>
        <v>0.5</v>
      </c>
      <c r="J47" s="128"/>
      <c r="K47" s="128"/>
      <c r="L47" s="128">
        <v>0.5</v>
      </c>
      <c r="M47" s="128"/>
      <c r="N47" s="89"/>
      <c r="O47" s="129"/>
      <c r="P47" s="594" t="s">
        <v>970</v>
      </c>
    </row>
    <row r="48" spans="1:16" ht="25.5" x14ac:dyDescent="0.2">
      <c r="A48" s="126">
        <v>4</v>
      </c>
      <c r="B48" s="127" t="s">
        <v>973</v>
      </c>
      <c r="C48" s="89">
        <f t="shared" si="6"/>
        <v>4.5</v>
      </c>
      <c r="D48" s="128">
        <v>2</v>
      </c>
      <c r="E48" s="128"/>
      <c r="F48" s="128"/>
      <c r="G48" s="128">
        <v>2.5</v>
      </c>
      <c r="H48" s="127" t="s">
        <v>974</v>
      </c>
      <c r="I48" s="89">
        <f t="shared" si="7"/>
        <v>2.5</v>
      </c>
      <c r="J48" s="128"/>
      <c r="K48" s="128"/>
      <c r="L48" s="128">
        <v>2.5</v>
      </c>
      <c r="M48" s="128"/>
      <c r="N48" s="89"/>
      <c r="O48" s="129"/>
      <c r="P48" s="594" t="s">
        <v>970</v>
      </c>
    </row>
    <row r="49" spans="1:16" x14ac:dyDescent="0.2">
      <c r="A49" s="126">
        <v>5</v>
      </c>
      <c r="B49" s="127" t="s">
        <v>975</v>
      </c>
      <c r="C49" s="89">
        <f t="shared" si="6"/>
        <v>0.02</v>
      </c>
      <c r="D49" s="128"/>
      <c r="E49" s="128"/>
      <c r="F49" s="128"/>
      <c r="G49" s="128">
        <v>0.02</v>
      </c>
      <c r="H49" s="127" t="s">
        <v>933</v>
      </c>
      <c r="I49" s="89">
        <f t="shared" si="7"/>
        <v>0.05</v>
      </c>
      <c r="J49" s="128"/>
      <c r="K49" s="128"/>
      <c r="L49" s="128"/>
      <c r="M49" s="128">
        <v>0.05</v>
      </c>
      <c r="N49" s="130"/>
      <c r="O49" s="127"/>
      <c r="P49" s="594" t="s">
        <v>970</v>
      </c>
    </row>
    <row r="50" spans="1:16" x14ac:dyDescent="0.2">
      <c r="A50" s="126">
        <v>6</v>
      </c>
      <c r="B50" s="110" t="s">
        <v>976</v>
      </c>
      <c r="C50" s="89">
        <f t="shared" si="6"/>
        <v>0.96000000000000008</v>
      </c>
      <c r="D50" s="89">
        <v>0.56000000000000005</v>
      </c>
      <c r="E50" s="89"/>
      <c r="F50" s="89"/>
      <c r="G50" s="89">
        <v>0.4</v>
      </c>
      <c r="H50" s="111" t="s">
        <v>945</v>
      </c>
      <c r="I50" s="89">
        <f t="shared" si="7"/>
        <v>0.37</v>
      </c>
      <c r="J50" s="86"/>
      <c r="K50" s="89">
        <v>0.37</v>
      </c>
      <c r="L50" s="89">
        <v>0</v>
      </c>
      <c r="M50" s="89">
        <v>0</v>
      </c>
      <c r="N50" s="86"/>
      <c r="O50" s="113"/>
      <c r="P50" s="594" t="s">
        <v>970</v>
      </c>
    </row>
    <row r="51" spans="1:16" ht="25.5" x14ac:dyDescent="0.2">
      <c r="A51" s="126">
        <v>7</v>
      </c>
      <c r="B51" s="110" t="s">
        <v>977</v>
      </c>
      <c r="C51" s="89">
        <f t="shared" si="6"/>
        <v>2.5</v>
      </c>
      <c r="D51" s="89"/>
      <c r="E51" s="89"/>
      <c r="F51" s="89"/>
      <c r="G51" s="89">
        <v>2.5</v>
      </c>
      <c r="H51" s="111" t="s">
        <v>936</v>
      </c>
      <c r="I51" s="89">
        <f t="shared" si="7"/>
        <v>0.25</v>
      </c>
      <c r="J51" s="89"/>
      <c r="K51" s="89">
        <v>0.25</v>
      </c>
      <c r="L51" s="89">
        <v>0</v>
      </c>
      <c r="M51" s="89">
        <v>0</v>
      </c>
      <c r="N51" s="89"/>
      <c r="O51" s="113"/>
      <c r="P51" s="594" t="s">
        <v>970</v>
      </c>
    </row>
    <row r="52" spans="1:16" ht="38.25" x14ac:dyDescent="0.2">
      <c r="A52" s="126">
        <v>8</v>
      </c>
      <c r="B52" s="131" t="s">
        <v>978</v>
      </c>
      <c r="C52" s="89">
        <f t="shared" si="6"/>
        <v>5.7</v>
      </c>
      <c r="D52" s="128">
        <v>1.7</v>
      </c>
      <c r="E52" s="128"/>
      <c r="F52" s="128"/>
      <c r="G52" s="128">
        <v>4</v>
      </c>
      <c r="H52" s="110" t="s">
        <v>979</v>
      </c>
      <c r="I52" s="89">
        <f t="shared" si="7"/>
        <v>1.7</v>
      </c>
      <c r="J52" s="128">
        <v>1.7</v>
      </c>
      <c r="K52" s="128"/>
      <c r="L52" s="128"/>
      <c r="M52" s="128"/>
      <c r="N52" s="128"/>
      <c r="O52" s="132"/>
      <c r="P52" s="594" t="s">
        <v>970</v>
      </c>
    </row>
    <row r="53" spans="1:16" x14ac:dyDescent="0.2">
      <c r="A53" s="126">
        <v>9</v>
      </c>
      <c r="B53" s="114" t="s">
        <v>980</v>
      </c>
      <c r="C53" s="89">
        <f t="shared" si="6"/>
        <v>0.89999999999999991</v>
      </c>
      <c r="D53" s="115">
        <v>0.3</v>
      </c>
      <c r="E53" s="115"/>
      <c r="F53" s="115"/>
      <c r="G53" s="115">
        <v>0.6</v>
      </c>
      <c r="H53" s="110" t="s">
        <v>959</v>
      </c>
      <c r="I53" s="89">
        <f t="shared" si="7"/>
        <v>0.8</v>
      </c>
      <c r="J53" s="128"/>
      <c r="K53" s="128">
        <v>0.8</v>
      </c>
      <c r="L53" s="128"/>
      <c r="M53" s="128"/>
      <c r="N53" s="128"/>
      <c r="O53" s="133"/>
      <c r="P53" s="594" t="s">
        <v>970</v>
      </c>
    </row>
    <row r="54" spans="1:16" ht="51" x14ac:dyDescent="0.2">
      <c r="A54" s="126">
        <v>10</v>
      </c>
      <c r="B54" s="110" t="s">
        <v>981</v>
      </c>
      <c r="C54" s="89">
        <f t="shared" si="6"/>
        <v>0.2</v>
      </c>
      <c r="D54" s="134"/>
      <c r="E54" s="134"/>
      <c r="F54" s="134"/>
      <c r="G54" s="134">
        <v>0.2</v>
      </c>
      <c r="H54" s="110" t="s">
        <v>982</v>
      </c>
      <c r="I54" s="89">
        <f t="shared" si="7"/>
        <v>0.25</v>
      </c>
      <c r="J54" s="134"/>
      <c r="K54" s="134">
        <v>0.25</v>
      </c>
      <c r="L54" s="128"/>
      <c r="M54" s="128"/>
      <c r="N54" s="128"/>
      <c r="O54" s="133"/>
      <c r="P54" s="594" t="s">
        <v>970</v>
      </c>
    </row>
    <row r="55" spans="1:16" x14ac:dyDescent="0.2">
      <c r="A55" s="124" t="s">
        <v>37</v>
      </c>
      <c r="B55" s="294" t="s">
        <v>432</v>
      </c>
      <c r="C55" s="86">
        <f>C56</f>
        <v>0.21</v>
      </c>
      <c r="D55" s="86">
        <f t="shared" ref="D55:N55" si="8">D56</f>
        <v>0.1</v>
      </c>
      <c r="E55" s="86">
        <f t="shared" si="8"/>
        <v>0</v>
      </c>
      <c r="F55" s="86">
        <f t="shared" si="8"/>
        <v>0</v>
      </c>
      <c r="G55" s="86">
        <f>G56</f>
        <v>0.11</v>
      </c>
      <c r="H55" s="86"/>
      <c r="I55" s="86">
        <f>I56</f>
        <v>0.2</v>
      </c>
      <c r="J55" s="86">
        <f>J56</f>
        <v>0.2</v>
      </c>
      <c r="K55" s="86">
        <f t="shared" si="8"/>
        <v>0</v>
      </c>
      <c r="L55" s="86">
        <f t="shared" si="8"/>
        <v>0</v>
      </c>
      <c r="M55" s="86">
        <f t="shared" si="8"/>
        <v>0</v>
      </c>
      <c r="N55" s="86">
        <f t="shared" si="8"/>
        <v>0</v>
      </c>
      <c r="O55" s="135"/>
      <c r="P55" s="86"/>
    </row>
    <row r="56" spans="1:16" ht="25.5" x14ac:dyDescent="0.2">
      <c r="A56" s="136">
        <v>11</v>
      </c>
      <c r="B56" s="127" t="s">
        <v>983</v>
      </c>
      <c r="C56" s="89">
        <v>0.21</v>
      </c>
      <c r="D56" s="89">
        <v>0.1</v>
      </c>
      <c r="E56" s="89"/>
      <c r="F56" s="89"/>
      <c r="G56" s="89">
        <v>0.11</v>
      </c>
      <c r="H56" s="104" t="s">
        <v>984</v>
      </c>
      <c r="I56" s="89">
        <v>0.2</v>
      </c>
      <c r="J56" s="89">
        <v>0.2</v>
      </c>
      <c r="K56" s="89"/>
      <c r="L56" s="89"/>
      <c r="M56" s="89"/>
      <c r="N56" s="89"/>
      <c r="O56" s="131"/>
      <c r="P56" s="89" t="s">
        <v>985</v>
      </c>
    </row>
    <row r="57" spans="1:16" x14ac:dyDescent="0.2">
      <c r="A57" s="84" t="s">
        <v>38</v>
      </c>
      <c r="B57" s="85" t="s">
        <v>35</v>
      </c>
      <c r="C57" s="86">
        <f>SUM(D57:G57)</f>
        <v>1.5</v>
      </c>
      <c r="D57" s="86">
        <f>SUM(D58:D59)</f>
        <v>0</v>
      </c>
      <c r="E57" s="86">
        <f>SUM(E58:E59)</f>
        <v>0</v>
      </c>
      <c r="F57" s="86">
        <f>SUM(F58:F59)</f>
        <v>0</v>
      </c>
      <c r="G57" s="86">
        <f>SUM(G58:G59)</f>
        <v>1.5</v>
      </c>
      <c r="H57" s="85"/>
      <c r="I57" s="86">
        <f>SUM(J57:N57)</f>
        <v>0.22000000000000003</v>
      </c>
      <c r="J57" s="86">
        <f>SUM(J58:J59)</f>
        <v>0</v>
      </c>
      <c r="K57" s="86">
        <f>SUM(K58:K59)</f>
        <v>0</v>
      </c>
      <c r="L57" s="86">
        <f>SUM(L58:L59)</f>
        <v>0</v>
      </c>
      <c r="M57" s="86">
        <f>SUM(M58:M59)</f>
        <v>0.22000000000000003</v>
      </c>
      <c r="N57" s="86">
        <f>SUM(N58:N59)</f>
        <v>0</v>
      </c>
      <c r="O57" s="85"/>
      <c r="P57" s="84"/>
    </row>
    <row r="58" spans="1:16" ht="25.5" x14ac:dyDescent="0.2">
      <c r="A58" s="87">
        <v>12</v>
      </c>
      <c r="B58" s="110" t="s">
        <v>986</v>
      </c>
      <c r="C58" s="89">
        <f t="shared" ref="C58:C63" si="9">SUM(D58:G58)</f>
        <v>1.2</v>
      </c>
      <c r="D58" s="89"/>
      <c r="E58" s="89"/>
      <c r="F58" s="89"/>
      <c r="G58" s="89">
        <v>1.2</v>
      </c>
      <c r="H58" s="111" t="s">
        <v>940</v>
      </c>
      <c r="I58" s="89">
        <f>SUM(J58:N58)</f>
        <v>0.14000000000000001</v>
      </c>
      <c r="J58" s="112"/>
      <c r="K58" s="112">
        <v>0</v>
      </c>
      <c r="L58" s="112">
        <v>0</v>
      </c>
      <c r="M58" s="112">
        <v>0.14000000000000001</v>
      </c>
      <c r="N58" s="112"/>
      <c r="O58" s="113"/>
      <c r="P58" s="594" t="s">
        <v>970</v>
      </c>
    </row>
    <row r="59" spans="1:16" ht="25.5" x14ac:dyDescent="0.2">
      <c r="A59" s="87">
        <v>13</v>
      </c>
      <c r="B59" s="110" t="s">
        <v>987</v>
      </c>
      <c r="C59" s="89">
        <f t="shared" si="9"/>
        <v>0.3</v>
      </c>
      <c r="D59" s="89"/>
      <c r="E59" s="89"/>
      <c r="F59" s="89"/>
      <c r="G59" s="89">
        <v>0.3</v>
      </c>
      <c r="H59" s="111" t="s">
        <v>945</v>
      </c>
      <c r="I59" s="89">
        <f>SUM(J59:N59)</f>
        <v>0.08</v>
      </c>
      <c r="J59" s="112"/>
      <c r="K59" s="112">
        <v>0</v>
      </c>
      <c r="L59" s="112">
        <v>0</v>
      </c>
      <c r="M59" s="112">
        <v>0.08</v>
      </c>
      <c r="N59" s="112"/>
      <c r="O59" s="113"/>
      <c r="P59" s="594" t="s">
        <v>970</v>
      </c>
    </row>
    <row r="60" spans="1:16" x14ac:dyDescent="0.2">
      <c r="A60" s="84" t="s">
        <v>136</v>
      </c>
      <c r="B60" s="85" t="s">
        <v>988</v>
      </c>
      <c r="C60" s="86">
        <f>SUM(D60:G60)</f>
        <v>1.2300000000000002</v>
      </c>
      <c r="D60" s="86">
        <f>SUM(D61:D63)</f>
        <v>0</v>
      </c>
      <c r="E60" s="86">
        <f>SUM(E61:E63)</f>
        <v>0</v>
      </c>
      <c r="F60" s="86">
        <f>SUM(F61:F63)</f>
        <v>0</v>
      </c>
      <c r="G60" s="86">
        <f>SUM(G61:G63)</f>
        <v>1.2300000000000002</v>
      </c>
      <c r="H60" s="107"/>
      <c r="I60" s="86">
        <f>SUM(J60:N60)</f>
        <v>0.6100000000000001</v>
      </c>
      <c r="J60" s="86">
        <f>SUM(J61:J63)</f>
        <v>0</v>
      </c>
      <c r="K60" s="86">
        <f>SUM(K61:K63)</f>
        <v>0.56000000000000005</v>
      </c>
      <c r="L60" s="86">
        <f>SUM(L61:L63)</f>
        <v>0</v>
      </c>
      <c r="M60" s="86">
        <f>SUM(M61:M63)</f>
        <v>0.05</v>
      </c>
      <c r="N60" s="86">
        <f>SUM(N61:N63)</f>
        <v>0</v>
      </c>
      <c r="O60" s="85"/>
      <c r="P60" s="84"/>
    </row>
    <row r="61" spans="1:16" ht="51" x14ac:dyDescent="0.2">
      <c r="A61" s="87">
        <v>14</v>
      </c>
      <c r="B61" s="88" t="s">
        <v>989</v>
      </c>
      <c r="C61" s="89">
        <f t="shared" si="9"/>
        <v>0.12</v>
      </c>
      <c r="D61" s="89"/>
      <c r="E61" s="89"/>
      <c r="F61" s="89"/>
      <c r="G61" s="89">
        <v>0.12</v>
      </c>
      <c r="H61" s="88" t="s">
        <v>990</v>
      </c>
      <c r="I61" s="89">
        <v>0.06</v>
      </c>
      <c r="J61" s="89"/>
      <c r="K61" s="89">
        <v>0.06</v>
      </c>
      <c r="L61" s="89"/>
      <c r="M61" s="89"/>
      <c r="N61" s="89"/>
      <c r="O61" s="127"/>
      <c r="P61" s="594" t="s">
        <v>970</v>
      </c>
    </row>
    <row r="62" spans="1:16" ht="51" x14ac:dyDescent="0.2">
      <c r="A62" s="87">
        <v>15</v>
      </c>
      <c r="B62" s="127" t="s">
        <v>991</v>
      </c>
      <c r="C62" s="89">
        <f t="shared" si="9"/>
        <v>1</v>
      </c>
      <c r="D62" s="128"/>
      <c r="E62" s="128"/>
      <c r="F62" s="128"/>
      <c r="G62" s="128">
        <v>1</v>
      </c>
      <c r="H62" s="127" t="s">
        <v>992</v>
      </c>
      <c r="I62" s="115">
        <v>0.5</v>
      </c>
      <c r="J62" s="128"/>
      <c r="K62" s="128">
        <v>0.5</v>
      </c>
      <c r="L62" s="128"/>
      <c r="M62" s="128"/>
      <c r="N62" s="130"/>
      <c r="O62" s="127"/>
      <c r="P62" s="594" t="s">
        <v>970</v>
      </c>
    </row>
    <row r="63" spans="1:16" x14ac:dyDescent="0.2">
      <c r="A63" s="87">
        <v>16</v>
      </c>
      <c r="B63" s="127" t="s">
        <v>993</v>
      </c>
      <c r="C63" s="89">
        <f t="shared" si="9"/>
        <v>0.11</v>
      </c>
      <c r="D63" s="89"/>
      <c r="E63" s="89"/>
      <c r="F63" s="89"/>
      <c r="G63" s="89">
        <v>0.11</v>
      </c>
      <c r="H63" s="104" t="s">
        <v>994</v>
      </c>
      <c r="I63" s="89">
        <v>0.05</v>
      </c>
      <c r="J63" s="89"/>
      <c r="K63" s="89"/>
      <c r="L63" s="89"/>
      <c r="M63" s="89">
        <v>0.05</v>
      </c>
      <c r="N63" s="89"/>
      <c r="O63" s="137"/>
      <c r="P63" s="89" t="s">
        <v>985</v>
      </c>
    </row>
    <row r="64" spans="1:16" x14ac:dyDescent="0.2">
      <c r="A64" s="292">
        <v>16</v>
      </c>
      <c r="B64" s="138" t="s">
        <v>1822</v>
      </c>
      <c r="C64" s="139">
        <f t="shared" ref="C64:N64" si="10">SUM(C43,C45,C57,C60,C55,C655)</f>
        <v>20.82</v>
      </c>
      <c r="D64" s="139">
        <f t="shared" si="10"/>
        <v>4.6599999999999993</v>
      </c>
      <c r="E64" s="139">
        <f t="shared" si="10"/>
        <v>0</v>
      </c>
      <c r="F64" s="139">
        <f t="shared" si="10"/>
        <v>0</v>
      </c>
      <c r="G64" s="139">
        <f t="shared" si="10"/>
        <v>16.159999999999997</v>
      </c>
      <c r="H64" s="139">
        <f t="shared" si="10"/>
        <v>0</v>
      </c>
      <c r="I64" s="139">
        <f t="shared" si="10"/>
        <v>7.98</v>
      </c>
      <c r="J64" s="139">
        <f t="shared" si="10"/>
        <v>1.9</v>
      </c>
      <c r="K64" s="139">
        <f t="shared" si="10"/>
        <v>2.23</v>
      </c>
      <c r="L64" s="139">
        <f t="shared" si="10"/>
        <v>3.5</v>
      </c>
      <c r="M64" s="139">
        <f t="shared" si="10"/>
        <v>0.35000000000000003</v>
      </c>
      <c r="N64" s="139">
        <f t="shared" si="10"/>
        <v>0</v>
      </c>
      <c r="O64" s="138"/>
      <c r="P64" s="524"/>
    </row>
    <row r="65" spans="1:16" x14ac:dyDescent="0.2">
      <c r="A65" s="292">
        <v>43</v>
      </c>
      <c r="B65" s="138" t="s">
        <v>1823</v>
      </c>
      <c r="C65" s="139">
        <f t="shared" ref="C65:N65" si="11">SUM(C41,C64)</f>
        <v>43.070000000000007</v>
      </c>
      <c r="D65" s="139">
        <f t="shared" si="11"/>
        <v>7.4399999999999995</v>
      </c>
      <c r="E65" s="139">
        <f t="shared" si="11"/>
        <v>0</v>
      </c>
      <c r="F65" s="139">
        <f t="shared" si="11"/>
        <v>0</v>
      </c>
      <c r="G65" s="139">
        <f t="shared" si="11"/>
        <v>35.629999999999995</v>
      </c>
      <c r="H65" s="139">
        <f t="shared" si="11"/>
        <v>0</v>
      </c>
      <c r="I65" s="139">
        <f t="shared" si="11"/>
        <v>16.715</v>
      </c>
      <c r="J65" s="139">
        <f t="shared" si="11"/>
        <v>3.9</v>
      </c>
      <c r="K65" s="139">
        <f t="shared" si="11"/>
        <v>4.0149999999999997</v>
      </c>
      <c r="L65" s="139">
        <f t="shared" si="11"/>
        <v>6.2</v>
      </c>
      <c r="M65" s="139">
        <f t="shared" si="11"/>
        <v>2.6</v>
      </c>
      <c r="N65" s="139">
        <f t="shared" si="11"/>
        <v>0</v>
      </c>
      <c r="O65" s="139"/>
      <c r="P65" s="139"/>
    </row>
    <row r="67" spans="1:16" x14ac:dyDescent="0.2">
      <c r="J67" s="704" t="str">
        <f>'Tong 3'!J23:P23</f>
        <v xml:space="preserve">ỦY BAN NHÂN DÂN TỈNH </v>
      </c>
      <c r="K67" s="704"/>
      <c r="L67" s="704"/>
      <c r="M67" s="704"/>
      <c r="N67" s="704"/>
      <c r="O67" s="704"/>
      <c r="P67" s="704"/>
    </row>
  </sheetData>
  <mergeCells count="15">
    <mergeCell ref="J67:P67"/>
    <mergeCell ref="P5:P6"/>
    <mergeCell ref="A5:A6"/>
    <mergeCell ref="B5:B6"/>
    <mergeCell ref="C5:C6"/>
    <mergeCell ref="D5:G5"/>
    <mergeCell ref="H5:H6"/>
    <mergeCell ref="I5:I6"/>
    <mergeCell ref="A8:P8"/>
    <mergeCell ref="A42:P42"/>
    <mergeCell ref="A1:O1"/>
    <mergeCell ref="A3:P3"/>
    <mergeCell ref="A2:O2"/>
    <mergeCell ref="J5:N5"/>
    <mergeCell ref="O5:O6"/>
  </mergeCells>
  <phoneticPr fontId="3" type="noConversion"/>
  <conditionalFormatting sqref="A44 H44:I44 L46:L49 P58:P59 P40 H58:H59 B40 B43:B51 H46:H54 P46:P54 B53:B54 J61:K61 L62 B33:B37 H33:H40 H61:I63 B58:B63 P61:P63 P44 B18:B20 B26 B29">
    <cfRule type="cellIs" dxfId="2" priority="40" stopIfTrue="1" operator="equal">
      <formula>0</formula>
    </cfRule>
    <cfRule type="cellIs" dxfId="1" priority="41" stopIfTrue="1" operator="equal">
      <formula>0</formula>
    </cfRule>
    <cfRule type="cellIs" dxfId="0" priority="42" stopIfTrue="1" operator="equal">
      <formula>0</formula>
    </cfRule>
  </conditionalFormatting>
  <pageMargins left="0.38" right="0.2" top="0.65" bottom="0.33" header="0.19" footer="0.16"/>
  <pageSetup paperSize="9" orientation="landscape" r:id="rId1"/>
  <headerFooter alignWithMargins="0">
    <oddFooter>&amp;R&amp;P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2"/>
  <sheetViews>
    <sheetView showZeros="0" zoomScaleNormal="100" workbookViewId="0">
      <selection activeCell="J82" sqref="J82:P82"/>
    </sheetView>
  </sheetViews>
  <sheetFormatPr defaultColWidth="7.85546875" defaultRowHeight="18.75" x14ac:dyDescent="0.3"/>
  <cols>
    <col min="1" max="1" width="4.42578125" style="55" customWidth="1"/>
    <col min="2" max="2" width="30.28515625" style="56" customWidth="1"/>
    <col min="3" max="3" width="8" style="55" customWidth="1"/>
    <col min="4" max="4" width="5.5703125" style="57" customWidth="1"/>
    <col min="5" max="7" width="5.5703125" style="55" customWidth="1"/>
    <col min="8" max="8" width="12.42578125" style="56" customWidth="1"/>
    <col min="9" max="9" width="11.28515625" style="57" customWidth="1"/>
    <col min="10" max="14" width="5.140625" style="55" customWidth="1"/>
    <col min="15" max="15" width="25.28515625" style="55" customWidth="1"/>
    <col min="16" max="16" width="6.140625" style="55" customWidth="1"/>
    <col min="17" max="16384" width="7.85546875" style="19"/>
  </cols>
  <sheetData>
    <row r="1" spans="1:16" s="20" customFormat="1" ht="15.75" x14ac:dyDescent="0.2">
      <c r="A1" s="616" t="s">
        <v>70</v>
      </c>
      <c r="B1" s="616"/>
      <c r="C1" s="616"/>
      <c r="D1" s="616"/>
      <c r="E1" s="616"/>
      <c r="F1" s="616"/>
      <c r="G1" s="616"/>
      <c r="H1" s="616"/>
      <c r="I1" s="616"/>
      <c r="J1" s="616"/>
      <c r="K1" s="616"/>
      <c r="L1" s="616"/>
      <c r="M1" s="616"/>
      <c r="N1" s="616"/>
      <c r="O1" s="616"/>
      <c r="P1" s="616"/>
    </row>
    <row r="2" spans="1:16" s="20" customFormat="1" ht="15.75" x14ac:dyDescent="0.2">
      <c r="A2" s="616" t="s">
        <v>55</v>
      </c>
      <c r="B2" s="616"/>
      <c r="C2" s="616"/>
      <c r="D2" s="616"/>
      <c r="E2" s="616"/>
      <c r="F2" s="616"/>
      <c r="G2" s="616"/>
      <c r="H2" s="616"/>
      <c r="I2" s="616"/>
      <c r="J2" s="616"/>
      <c r="K2" s="616"/>
      <c r="L2" s="616"/>
      <c r="M2" s="616"/>
      <c r="N2" s="616"/>
      <c r="O2" s="616"/>
      <c r="P2" s="616"/>
    </row>
    <row r="3" spans="1:16" s="15" customFormat="1" ht="15.75" x14ac:dyDescent="0.2">
      <c r="A3" s="618" t="str">
        <f>'Tong 3'!A4:P4</f>
        <v>( Kèm theo Tờ trình số 398/TTr-UBND ngày 05 tháng 12 năm 2017 của UBND tỉnh)</v>
      </c>
      <c r="B3" s="618"/>
      <c r="C3" s="618"/>
      <c r="D3" s="618"/>
      <c r="E3" s="618"/>
      <c r="F3" s="618"/>
      <c r="G3" s="618"/>
      <c r="H3" s="618"/>
      <c r="I3" s="618"/>
      <c r="J3" s="618"/>
      <c r="K3" s="618"/>
      <c r="L3" s="618"/>
      <c r="M3" s="618"/>
      <c r="N3" s="618"/>
      <c r="O3" s="618"/>
      <c r="P3" s="618"/>
    </row>
    <row r="4" spans="1:16" ht="8.25" customHeight="1" x14ac:dyDescent="0.3"/>
    <row r="5" spans="1:16" ht="14.25" x14ac:dyDescent="0.2">
      <c r="A5" s="646" t="s">
        <v>0</v>
      </c>
      <c r="B5" s="647" t="s">
        <v>25</v>
      </c>
      <c r="C5" s="645" t="s">
        <v>9</v>
      </c>
      <c r="D5" s="645" t="s">
        <v>56</v>
      </c>
      <c r="E5" s="645"/>
      <c r="F5" s="645"/>
      <c r="G5" s="645"/>
      <c r="H5" s="647" t="s">
        <v>57</v>
      </c>
      <c r="I5" s="645" t="s">
        <v>28</v>
      </c>
      <c r="J5" s="645" t="s">
        <v>58</v>
      </c>
      <c r="K5" s="645"/>
      <c r="L5" s="645"/>
      <c r="M5" s="645"/>
      <c r="N5" s="645"/>
      <c r="O5" s="645" t="s">
        <v>59</v>
      </c>
      <c r="P5" s="645" t="s">
        <v>40</v>
      </c>
    </row>
    <row r="6" spans="1:16" ht="61.5" customHeight="1" x14ac:dyDescent="0.2">
      <c r="A6" s="646"/>
      <c r="B6" s="647"/>
      <c r="C6" s="645"/>
      <c r="D6" s="8" t="s">
        <v>2</v>
      </c>
      <c r="E6" s="8" t="s">
        <v>1</v>
      </c>
      <c r="F6" s="8" t="s">
        <v>60</v>
      </c>
      <c r="G6" s="8" t="s">
        <v>3</v>
      </c>
      <c r="H6" s="647"/>
      <c r="I6" s="645"/>
      <c r="J6" s="8" t="s">
        <v>10</v>
      </c>
      <c r="K6" s="8" t="s">
        <v>5</v>
      </c>
      <c r="L6" s="8" t="s">
        <v>342</v>
      </c>
      <c r="M6" s="8" t="s">
        <v>61</v>
      </c>
      <c r="N6" s="8" t="s">
        <v>8</v>
      </c>
      <c r="O6" s="645"/>
      <c r="P6" s="645"/>
    </row>
    <row r="7" spans="1:16" ht="36" x14ac:dyDescent="0.2">
      <c r="A7" s="189">
        <v>-1</v>
      </c>
      <c r="B7" s="189">
        <v>-2</v>
      </c>
      <c r="C7" s="189" t="s">
        <v>11</v>
      </c>
      <c r="D7" s="189">
        <v>-4</v>
      </c>
      <c r="E7" s="189">
        <v>-5</v>
      </c>
      <c r="F7" s="189">
        <v>-6</v>
      </c>
      <c r="G7" s="189">
        <v>-7</v>
      </c>
      <c r="H7" s="189">
        <v>-8</v>
      </c>
      <c r="I7" s="189" t="s">
        <v>12</v>
      </c>
      <c r="J7" s="189">
        <v>-10</v>
      </c>
      <c r="K7" s="189">
        <v>-11</v>
      </c>
      <c r="L7" s="189">
        <v>-12</v>
      </c>
      <c r="M7" s="189">
        <v>-13</v>
      </c>
      <c r="N7" s="189">
        <v>-14</v>
      </c>
      <c r="O7" s="189">
        <v>-15</v>
      </c>
      <c r="P7" s="189">
        <v>-16</v>
      </c>
    </row>
    <row r="8" spans="1:16" ht="14.25" x14ac:dyDescent="0.2">
      <c r="A8" s="681" t="s">
        <v>69</v>
      </c>
      <c r="B8" s="682"/>
      <c r="C8" s="682"/>
      <c r="D8" s="682"/>
      <c r="E8" s="682"/>
      <c r="F8" s="682"/>
      <c r="G8" s="682"/>
      <c r="H8" s="682"/>
      <c r="I8" s="682"/>
      <c r="J8" s="682"/>
      <c r="K8" s="682"/>
      <c r="L8" s="682"/>
      <c r="M8" s="682"/>
      <c r="N8" s="682"/>
      <c r="O8" s="682"/>
      <c r="P8" s="683"/>
    </row>
    <row r="9" spans="1:16" ht="14.25" x14ac:dyDescent="0.2">
      <c r="A9" s="8" t="s">
        <v>34</v>
      </c>
      <c r="B9" s="255" t="s">
        <v>383</v>
      </c>
      <c r="C9" s="256">
        <f>C10</f>
        <v>4.8</v>
      </c>
      <c r="D9" s="256">
        <f>D10</f>
        <v>0</v>
      </c>
      <c r="E9" s="256">
        <f>E10</f>
        <v>0</v>
      </c>
      <c r="F9" s="256">
        <f>F10</f>
        <v>0</v>
      </c>
      <c r="G9" s="256">
        <f>G10</f>
        <v>4.8</v>
      </c>
      <c r="H9" s="256"/>
      <c r="I9" s="256">
        <f t="shared" ref="I9:N11" si="0">I10</f>
        <v>2</v>
      </c>
      <c r="J9" s="256">
        <f t="shared" si="0"/>
        <v>0</v>
      </c>
      <c r="K9" s="256">
        <f t="shared" si="0"/>
        <v>0</v>
      </c>
      <c r="L9" s="256">
        <f t="shared" si="0"/>
        <v>2</v>
      </c>
      <c r="M9" s="256">
        <f t="shared" si="0"/>
        <v>0</v>
      </c>
      <c r="N9" s="256">
        <f t="shared" si="0"/>
        <v>0</v>
      </c>
      <c r="O9" s="257"/>
      <c r="P9" s="8"/>
    </row>
    <row r="10" spans="1:16" ht="36" x14ac:dyDescent="0.2">
      <c r="A10" s="249">
        <v>1</v>
      </c>
      <c r="B10" s="258" t="s">
        <v>1781</v>
      </c>
      <c r="C10" s="259">
        <v>4.8</v>
      </c>
      <c r="D10" s="81">
        <v>0</v>
      </c>
      <c r="E10" s="81"/>
      <c r="F10" s="81"/>
      <c r="G10" s="81">
        <v>4.8</v>
      </c>
      <c r="H10" s="249" t="s">
        <v>1131</v>
      </c>
      <c r="I10" s="210">
        <f>J10+K10+L10+M10+N10</f>
        <v>2</v>
      </c>
      <c r="J10" s="260"/>
      <c r="K10" s="260"/>
      <c r="L10" s="260">
        <v>2</v>
      </c>
      <c r="M10" s="260"/>
      <c r="N10" s="260"/>
      <c r="O10" s="200" t="s">
        <v>1772</v>
      </c>
      <c r="P10" s="249"/>
    </row>
    <row r="11" spans="1:16" ht="14.25" x14ac:dyDescent="0.2">
      <c r="A11" s="8" t="s">
        <v>36</v>
      </c>
      <c r="B11" s="255" t="s">
        <v>532</v>
      </c>
      <c r="C11" s="256">
        <f>C12</f>
        <v>0.21</v>
      </c>
      <c r="D11" s="256">
        <f>D12</f>
        <v>0</v>
      </c>
      <c r="E11" s="256">
        <f>E12</f>
        <v>0</v>
      </c>
      <c r="F11" s="256">
        <f>F12</f>
        <v>0</v>
      </c>
      <c r="G11" s="256">
        <f>G12</f>
        <v>0.21</v>
      </c>
      <c r="H11" s="256"/>
      <c r="I11" s="256">
        <f t="shared" si="0"/>
        <v>0.177282</v>
      </c>
      <c r="J11" s="256">
        <f t="shared" si="0"/>
        <v>0</v>
      </c>
      <c r="K11" s="256">
        <f t="shared" si="0"/>
        <v>0</v>
      </c>
      <c r="L11" s="256">
        <f t="shared" si="0"/>
        <v>0.177282</v>
      </c>
      <c r="M11" s="256">
        <f t="shared" si="0"/>
        <v>0</v>
      </c>
      <c r="N11" s="256">
        <f t="shared" si="0"/>
        <v>0</v>
      </c>
      <c r="O11" s="257"/>
      <c r="P11" s="8"/>
    </row>
    <row r="12" spans="1:16" ht="14.25" x14ac:dyDescent="0.2">
      <c r="A12" s="249">
        <v>1</v>
      </c>
      <c r="B12" s="247" t="s">
        <v>1089</v>
      </c>
      <c r="C12" s="259">
        <f>D12+E12+G12</f>
        <v>0.21</v>
      </c>
      <c r="D12" s="81">
        <v>0</v>
      </c>
      <c r="E12" s="260"/>
      <c r="F12" s="81"/>
      <c r="G12" s="81">
        <v>0.21</v>
      </c>
      <c r="H12" s="249" t="s">
        <v>1085</v>
      </c>
      <c r="I12" s="210">
        <f>J12+K12+L12+M12+N12</f>
        <v>0.177282</v>
      </c>
      <c r="J12" s="260"/>
      <c r="K12" s="260"/>
      <c r="L12" s="260">
        <v>0.177282</v>
      </c>
      <c r="M12" s="260"/>
      <c r="N12" s="260"/>
      <c r="O12" s="200"/>
      <c r="P12" s="249"/>
    </row>
    <row r="13" spans="1:16" ht="14.25" x14ac:dyDescent="0.2">
      <c r="A13" s="8" t="s">
        <v>37</v>
      </c>
      <c r="B13" s="261" t="s">
        <v>1086</v>
      </c>
      <c r="C13" s="256">
        <f>C14</f>
        <v>0.1</v>
      </c>
      <c r="D13" s="256">
        <f>D14</f>
        <v>0.1</v>
      </c>
      <c r="E13" s="256">
        <f>E14</f>
        <v>0</v>
      </c>
      <c r="F13" s="256">
        <f>F14</f>
        <v>0</v>
      </c>
      <c r="G13" s="256">
        <f>G14</f>
        <v>0</v>
      </c>
      <c r="H13" s="8"/>
      <c r="I13" s="244">
        <f t="shared" ref="I13:N13" si="1">I14</f>
        <v>0.08</v>
      </c>
      <c r="J13" s="244">
        <f t="shared" si="1"/>
        <v>0</v>
      </c>
      <c r="K13" s="244">
        <f t="shared" si="1"/>
        <v>0</v>
      </c>
      <c r="L13" s="244">
        <f t="shared" si="1"/>
        <v>0</v>
      </c>
      <c r="M13" s="244">
        <f t="shared" si="1"/>
        <v>0.08</v>
      </c>
      <c r="N13" s="244">
        <f t="shared" si="1"/>
        <v>0</v>
      </c>
      <c r="O13" s="82"/>
      <c r="P13" s="8"/>
    </row>
    <row r="14" spans="1:16" ht="24" x14ac:dyDescent="0.2">
      <c r="A14" s="249">
        <v>1</v>
      </c>
      <c r="B14" s="247" t="s">
        <v>1087</v>
      </c>
      <c r="C14" s="259">
        <f>D14+E14+G14</f>
        <v>0.1</v>
      </c>
      <c r="D14" s="81">
        <v>0.1</v>
      </c>
      <c r="E14" s="260"/>
      <c r="F14" s="81"/>
      <c r="G14" s="81">
        <v>0</v>
      </c>
      <c r="H14" s="249" t="s">
        <v>1085</v>
      </c>
      <c r="I14" s="210">
        <f>J14+K14+L14+M14+N14</f>
        <v>0.08</v>
      </c>
      <c r="J14" s="260"/>
      <c r="K14" s="260"/>
      <c r="L14" s="260"/>
      <c r="M14" s="260">
        <v>0.08</v>
      </c>
      <c r="N14" s="260"/>
      <c r="O14" s="199" t="s">
        <v>1088</v>
      </c>
      <c r="P14" s="249"/>
    </row>
    <row r="15" spans="1:16" ht="14.25" x14ac:dyDescent="0.2">
      <c r="A15" s="8" t="s">
        <v>38</v>
      </c>
      <c r="B15" s="255" t="s">
        <v>1512</v>
      </c>
      <c r="C15" s="256">
        <f>SUM(C16:C18)</f>
        <v>0.33</v>
      </c>
      <c r="D15" s="256">
        <f t="shared" ref="D15:N15" si="2">SUM(D16:D18)</f>
        <v>0.1</v>
      </c>
      <c r="E15" s="256">
        <f t="shared" si="2"/>
        <v>0</v>
      </c>
      <c r="F15" s="256">
        <f t="shared" si="2"/>
        <v>0</v>
      </c>
      <c r="G15" s="256">
        <f t="shared" si="2"/>
        <v>0.22999999999999998</v>
      </c>
      <c r="H15" s="256"/>
      <c r="I15" s="244">
        <f>J15+K15+L15+M15+N15</f>
        <v>0.27728200000000003</v>
      </c>
      <c r="J15" s="256">
        <f t="shared" si="2"/>
        <v>0</v>
      </c>
      <c r="K15" s="256">
        <f t="shared" si="2"/>
        <v>0</v>
      </c>
      <c r="L15" s="256">
        <f t="shared" si="2"/>
        <v>0</v>
      </c>
      <c r="M15" s="256">
        <f t="shared" si="2"/>
        <v>0.27728200000000003</v>
      </c>
      <c r="N15" s="256">
        <f t="shared" si="2"/>
        <v>0</v>
      </c>
      <c r="O15" s="200"/>
      <c r="P15" s="249"/>
    </row>
    <row r="16" spans="1:16" ht="14.25" x14ac:dyDescent="0.2">
      <c r="A16" s="249">
        <v>1</v>
      </c>
      <c r="B16" s="262" t="s">
        <v>1564</v>
      </c>
      <c r="C16" s="259">
        <v>0.1</v>
      </c>
      <c r="D16" s="259">
        <v>0.1</v>
      </c>
      <c r="E16" s="260"/>
      <c r="F16" s="81"/>
      <c r="G16" s="81"/>
      <c r="H16" s="249" t="s">
        <v>1085</v>
      </c>
      <c r="I16" s="210">
        <f>J16+K16+L16+M16+N16</f>
        <v>8.4419999999999995E-2</v>
      </c>
      <c r="J16" s="260"/>
      <c r="K16" s="260"/>
      <c r="L16" s="260"/>
      <c r="M16" s="260">
        <v>8.4419999999999995E-2</v>
      </c>
      <c r="N16" s="260"/>
      <c r="O16" s="200"/>
      <c r="P16" s="249"/>
    </row>
    <row r="17" spans="1:16" ht="14.25" x14ac:dyDescent="0.2">
      <c r="A17" s="249">
        <v>2</v>
      </c>
      <c r="B17" s="262" t="s">
        <v>1564</v>
      </c>
      <c r="C17" s="259">
        <v>0.11</v>
      </c>
      <c r="D17" s="81"/>
      <c r="E17" s="260"/>
      <c r="F17" s="249"/>
      <c r="G17" s="259">
        <v>0.11</v>
      </c>
      <c r="H17" s="249" t="s">
        <v>1085</v>
      </c>
      <c r="I17" s="210">
        <f>J17+K17+L17+M17+N17</f>
        <v>9.2862E-2</v>
      </c>
      <c r="J17" s="260"/>
      <c r="K17" s="260"/>
      <c r="L17" s="260"/>
      <c r="M17" s="260">
        <v>9.2862E-2</v>
      </c>
      <c r="N17" s="260"/>
      <c r="O17" s="200"/>
      <c r="P17" s="249"/>
    </row>
    <row r="18" spans="1:16" ht="14.25" x14ac:dyDescent="0.2">
      <c r="A18" s="249">
        <v>3</v>
      </c>
      <c r="B18" s="262" t="s">
        <v>1564</v>
      </c>
      <c r="C18" s="259">
        <v>0.12</v>
      </c>
      <c r="D18" s="81"/>
      <c r="E18" s="260"/>
      <c r="F18" s="249"/>
      <c r="G18" s="259">
        <v>0.12</v>
      </c>
      <c r="H18" s="249" t="s">
        <v>1085</v>
      </c>
      <c r="I18" s="210">
        <f>J18+K18+L18+M18+N18</f>
        <v>0.1</v>
      </c>
      <c r="J18" s="260"/>
      <c r="K18" s="260"/>
      <c r="L18" s="260"/>
      <c r="M18" s="260">
        <v>0.1</v>
      </c>
      <c r="N18" s="260"/>
      <c r="O18" s="200"/>
      <c r="P18" s="249"/>
    </row>
    <row r="19" spans="1:16" ht="14.25" x14ac:dyDescent="0.2">
      <c r="A19" s="8" t="s">
        <v>136</v>
      </c>
      <c r="B19" s="263" t="s">
        <v>91</v>
      </c>
      <c r="C19" s="256">
        <f>SUM(C20:C31)</f>
        <v>31.81</v>
      </c>
      <c r="D19" s="256">
        <f t="shared" ref="D19:I19" si="3">SUM(D20:D31)</f>
        <v>7.14</v>
      </c>
      <c r="E19" s="256">
        <f t="shared" si="3"/>
        <v>6.8599999999999994</v>
      </c>
      <c r="F19" s="256">
        <f t="shared" si="3"/>
        <v>0</v>
      </c>
      <c r="G19" s="256">
        <f t="shared" si="3"/>
        <v>17.810000000000002</v>
      </c>
      <c r="H19" s="8"/>
      <c r="I19" s="256">
        <f t="shared" si="3"/>
        <v>17.758202000000001</v>
      </c>
      <c r="J19" s="256">
        <f>SUM(J20:J31)</f>
        <v>0</v>
      </c>
      <c r="K19" s="256">
        <f>SUM(K20:K31)</f>
        <v>0</v>
      </c>
      <c r="L19" s="256">
        <f>SUM(L20:L31)</f>
        <v>13.722926000000001</v>
      </c>
      <c r="M19" s="256">
        <f>SUM(M20:M31)</f>
        <v>4.0352759999999996</v>
      </c>
      <c r="N19" s="256">
        <f>SUM(N20:N31)</f>
        <v>0</v>
      </c>
      <c r="O19" s="264"/>
      <c r="P19" s="8"/>
    </row>
    <row r="20" spans="1:16" ht="48" x14ac:dyDescent="0.2">
      <c r="A20" s="249">
        <v>1</v>
      </c>
      <c r="B20" s="207" t="s">
        <v>1090</v>
      </c>
      <c r="C20" s="259">
        <f>D20+E20+G20</f>
        <v>0.81</v>
      </c>
      <c r="D20" s="81">
        <v>0.74</v>
      </c>
      <c r="E20" s="260"/>
      <c r="F20" s="81"/>
      <c r="G20" s="81">
        <v>7.0000000000000007E-2</v>
      </c>
      <c r="H20" s="249" t="s">
        <v>1091</v>
      </c>
      <c r="I20" s="210">
        <f>J20+K20+L20+M20+N20</f>
        <v>0.68380200000000013</v>
      </c>
      <c r="J20" s="260"/>
      <c r="K20" s="260"/>
      <c r="L20" s="260">
        <v>0.68380200000000013</v>
      </c>
      <c r="M20" s="260"/>
      <c r="N20" s="260"/>
      <c r="O20" s="265" t="s">
        <v>1092</v>
      </c>
      <c r="P20" s="249"/>
    </row>
    <row r="21" spans="1:16" ht="36" x14ac:dyDescent="0.2">
      <c r="A21" s="249">
        <v>2</v>
      </c>
      <c r="B21" s="207" t="s">
        <v>1565</v>
      </c>
      <c r="C21" s="260">
        <v>4.5</v>
      </c>
      <c r="D21" s="81"/>
      <c r="E21" s="260"/>
      <c r="F21" s="81"/>
      <c r="G21" s="260">
        <v>4.5</v>
      </c>
      <c r="H21" s="249" t="s">
        <v>1566</v>
      </c>
      <c r="I21" s="260">
        <v>0.40500000000000003</v>
      </c>
      <c r="J21" s="260"/>
      <c r="K21" s="260"/>
      <c r="L21" s="260">
        <v>0.40500000000000003</v>
      </c>
      <c r="M21" s="260"/>
      <c r="N21" s="260"/>
      <c r="O21" s="199" t="s">
        <v>1567</v>
      </c>
      <c r="P21" s="249"/>
    </row>
    <row r="22" spans="1:16" ht="14.25" x14ac:dyDescent="0.2">
      <c r="A22" s="249">
        <v>3</v>
      </c>
      <c r="B22" s="207" t="s">
        <v>1568</v>
      </c>
      <c r="C22" s="260">
        <v>2</v>
      </c>
      <c r="D22" s="81"/>
      <c r="E22" s="260"/>
      <c r="F22" s="81"/>
      <c r="G22" s="260">
        <v>2</v>
      </c>
      <c r="H22" s="249" t="s">
        <v>1566</v>
      </c>
      <c r="I22" s="260">
        <v>0.18</v>
      </c>
      <c r="J22" s="260"/>
      <c r="K22" s="260"/>
      <c r="L22" s="260">
        <v>0.18</v>
      </c>
      <c r="M22" s="260"/>
      <c r="N22" s="260"/>
      <c r="O22" s="265"/>
      <c r="P22" s="249"/>
    </row>
    <row r="23" spans="1:16" ht="36" x14ac:dyDescent="0.2">
      <c r="A23" s="249">
        <v>4</v>
      </c>
      <c r="B23" s="266" t="s">
        <v>1093</v>
      </c>
      <c r="C23" s="259">
        <f t="shared" ref="C23:C31" si="4">D23+E23+G23</f>
        <v>0.68</v>
      </c>
      <c r="D23" s="81">
        <v>0.68</v>
      </c>
      <c r="E23" s="260"/>
      <c r="F23" s="81"/>
      <c r="G23" s="81">
        <v>0</v>
      </c>
      <c r="H23" s="249" t="s">
        <v>1094</v>
      </c>
      <c r="I23" s="210">
        <f t="shared" ref="I23:I31" si="5">J23+K23+L23+M23+N23</f>
        <v>0.57405600000000012</v>
      </c>
      <c r="J23" s="260"/>
      <c r="K23" s="260"/>
      <c r="L23" s="260"/>
      <c r="M23" s="260">
        <v>0.57405600000000012</v>
      </c>
      <c r="N23" s="260"/>
      <c r="O23" s="265" t="s">
        <v>1095</v>
      </c>
      <c r="P23" s="249"/>
    </row>
    <row r="24" spans="1:16" ht="24" x14ac:dyDescent="0.2">
      <c r="A24" s="249">
        <v>5</v>
      </c>
      <c r="B24" s="267" t="s">
        <v>1569</v>
      </c>
      <c r="C24" s="259">
        <f t="shared" si="4"/>
        <v>7.5</v>
      </c>
      <c r="D24" s="260">
        <v>3.5</v>
      </c>
      <c r="E24" s="260">
        <v>3</v>
      </c>
      <c r="F24" s="81"/>
      <c r="G24" s="268">
        <v>1</v>
      </c>
      <c r="H24" s="260" t="s">
        <v>1570</v>
      </c>
      <c r="I24" s="210">
        <f t="shared" si="5"/>
        <v>4.33</v>
      </c>
      <c r="J24" s="260"/>
      <c r="K24" s="260"/>
      <c r="L24" s="260">
        <v>4.33</v>
      </c>
      <c r="M24" s="260"/>
      <c r="N24" s="260"/>
      <c r="O24" s="267"/>
      <c r="P24" s="249"/>
    </row>
    <row r="25" spans="1:16" ht="36" x14ac:dyDescent="0.2">
      <c r="A25" s="249">
        <v>6</v>
      </c>
      <c r="B25" s="269" t="s">
        <v>1571</v>
      </c>
      <c r="C25" s="259">
        <f t="shared" si="4"/>
        <v>1</v>
      </c>
      <c r="D25" s="260">
        <v>1</v>
      </c>
      <c r="E25" s="260"/>
      <c r="F25" s="81"/>
      <c r="G25" s="268">
        <v>0</v>
      </c>
      <c r="H25" s="249" t="s">
        <v>1572</v>
      </c>
      <c r="I25" s="210">
        <f t="shared" si="5"/>
        <v>0.84419999999999995</v>
      </c>
      <c r="J25" s="260"/>
      <c r="K25" s="260"/>
      <c r="L25" s="260">
        <v>0.84419999999999995</v>
      </c>
      <c r="M25" s="260"/>
      <c r="N25" s="260"/>
      <c r="O25" s="267" t="s">
        <v>1573</v>
      </c>
      <c r="P25" s="249"/>
    </row>
    <row r="26" spans="1:16" ht="36" x14ac:dyDescent="0.2">
      <c r="A26" s="249">
        <v>7</v>
      </c>
      <c r="B26" s="269" t="s">
        <v>1574</v>
      </c>
      <c r="C26" s="259">
        <f t="shared" si="4"/>
        <v>1.1000000000000001</v>
      </c>
      <c r="D26" s="260">
        <v>1.1000000000000001</v>
      </c>
      <c r="E26" s="260"/>
      <c r="F26" s="81"/>
      <c r="G26" s="268">
        <v>0</v>
      </c>
      <c r="H26" s="249" t="s">
        <v>1575</v>
      </c>
      <c r="I26" s="210">
        <f t="shared" si="5"/>
        <v>0.92862</v>
      </c>
      <c r="J26" s="260"/>
      <c r="K26" s="260"/>
      <c r="L26" s="260">
        <v>0.92862</v>
      </c>
      <c r="M26" s="260"/>
      <c r="N26" s="260"/>
      <c r="O26" s="267" t="s">
        <v>1576</v>
      </c>
      <c r="P26" s="249"/>
    </row>
    <row r="27" spans="1:16" ht="24" x14ac:dyDescent="0.2">
      <c r="A27" s="249">
        <v>8</v>
      </c>
      <c r="B27" s="269" t="s">
        <v>1577</v>
      </c>
      <c r="C27" s="259">
        <f t="shared" si="4"/>
        <v>3.2</v>
      </c>
      <c r="D27" s="260">
        <v>0</v>
      </c>
      <c r="E27" s="260"/>
      <c r="F27" s="81"/>
      <c r="G27" s="268">
        <v>3.2</v>
      </c>
      <c r="H27" s="249" t="s">
        <v>1578</v>
      </c>
      <c r="I27" s="210">
        <f t="shared" si="5"/>
        <v>2.7014399999999998</v>
      </c>
      <c r="J27" s="260"/>
      <c r="K27" s="260"/>
      <c r="L27" s="260"/>
      <c r="M27" s="260">
        <v>2.7014399999999998</v>
      </c>
      <c r="N27" s="260"/>
      <c r="O27" s="249"/>
      <c r="P27" s="249"/>
    </row>
    <row r="28" spans="1:16" ht="14.25" x14ac:dyDescent="0.2">
      <c r="A28" s="249">
        <v>9</v>
      </c>
      <c r="B28" s="269" t="s">
        <v>1579</v>
      </c>
      <c r="C28" s="259">
        <f t="shared" si="4"/>
        <v>0.9</v>
      </c>
      <c r="D28" s="260">
        <v>0</v>
      </c>
      <c r="E28" s="260"/>
      <c r="F28" s="81"/>
      <c r="G28" s="268">
        <v>0.9</v>
      </c>
      <c r="H28" s="249" t="s">
        <v>1580</v>
      </c>
      <c r="I28" s="210">
        <f t="shared" si="5"/>
        <v>0.75978000000000001</v>
      </c>
      <c r="J28" s="260"/>
      <c r="K28" s="260"/>
      <c r="L28" s="260"/>
      <c r="M28" s="260">
        <v>0.75978000000000001</v>
      </c>
      <c r="N28" s="260"/>
      <c r="O28" s="235"/>
      <c r="P28" s="249"/>
    </row>
    <row r="29" spans="1:16" ht="48" x14ac:dyDescent="0.2">
      <c r="A29" s="249">
        <v>10</v>
      </c>
      <c r="B29" s="247" t="s">
        <v>1096</v>
      </c>
      <c r="C29" s="259">
        <f t="shared" si="4"/>
        <v>0.04</v>
      </c>
      <c r="D29" s="81">
        <v>0.04</v>
      </c>
      <c r="E29" s="260"/>
      <c r="F29" s="81"/>
      <c r="G29" s="81">
        <v>0</v>
      </c>
      <c r="H29" s="249" t="s">
        <v>1097</v>
      </c>
      <c r="I29" s="210">
        <f t="shared" si="5"/>
        <v>3.3767999999999999E-2</v>
      </c>
      <c r="J29" s="260"/>
      <c r="K29" s="260"/>
      <c r="L29" s="260">
        <v>3.3767999999999999E-2</v>
      </c>
      <c r="M29" s="260"/>
      <c r="N29" s="260"/>
      <c r="O29" s="200" t="s">
        <v>1098</v>
      </c>
      <c r="P29" s="249"/>
    </row>
    <row r="30" spans="1:16" ht="36" x14ac:dyDescent="0.2">
      <c r="A30" s="249">
        <v>11</v>
      </c>
      <c r="B30" s="207" t="s">
        <v>1581</v>
      </c>
      <c r="C30" s="259">
        <v>10</v>
      </c>
      <c r="D30" s="81"/>
      <c r="E30" s="259">
        <v>3.86</v>
      </c>
      <c r="F30" s="81"/>
      <c r="G30" s="81">
        <f>C30-E30</f>
        <v>6.1400000000000006</v>
      </c>
      <c r="H30" s="249" t="s">
        <v>1582</v>
      </c>
      <c r="I30" s="210">
        <f>J30+K30+L30+M30+N30</f>
        <v>6.25</v>
      </c>
      <c r="J30" s="260"/>
      <c r="K30" s="260"/>
      <c r="L30" s="260">
        <v>6.25</v>
      </c>
      <c r="M30" s="260"/>
      <c r="N30" s="260"/>
      <c r="O30" s="270" t="s">
        <v>1583</v>
      </c>
      <c r="P30" s="249"/>
    </row>
    <row r="31" spans="1:16" ht="48" x14ac:dyDescent="0.2">
      <c r="A31" s="249">
        <v>12</v>
      </c>
      <c r="B31" s="247" t="s">
        <v>1584</v>
      </c>
      <c r="C31" s="259">
        <f t="shared" si="4"/>
        <v>0.08</v>
      </c>
      <c r="D31" s="81">
        <v>0.08</v>
      </c>
      <c r="E31" s="260"/>
      <c r="F31" s="81"/>
      <c r="G31" s="81">
        <v>0</v>
      </c>
      <c r="H31" s="249" t="s">
        <v>1099</v>
      </c>
      <c r="I31" s="210">
        <f t="shared" si="5"/>
        <v>6.7535999999999999E-2</v>
      </c>
      <c r="J31" s="260"/>
      <c r="K31" s="260"/>
      <c r="L31" s="260">
        <v>6.7535999999999999E-2</v>
      </c>
      <c r="M31" s="260"/>
      <c r="N31" s="260"/>
      <c r="O31" s="200" t="s">
        <v>1098</v>
      </c>
      <c r="P31" s="249"/>
    </row>
    <row r="32" spans="1:16" ht="14.25" x14ac:dyDescent="0.2">
      <c r="A32" s="179" t="s">
        <v>138</v>
      </c>
      <c r="B32" s="212" t="s">
        <v>63</v>
      </c>
      <c r="C32" s="196">
        <f>C33</f>
        <v>0.02</v>
      </c>
      <c r="D32" s="196">
        <f>D33</f>
        <v>0</v>
      </c>
      <c r="E32" s="196">
        <f>E33</f>
        <v>0</v>
      </c>
      <c r="F32" s="196">
        <f>F33</f>
        <v>0</v>
      </c>
      <c r="G32" s="196">
        <f>G33</f>
        <v>0.02</v>
      </c>
      <c r="H32" s="196"/>
      <c r="I32" s="196">
        <f t="shared" ref="I32:N32" si="6">I33</f>
        <v>1.6884E-2</v>
      </c>
      <c r="J32" s="196">
        <f t="shared" si="6"/>
        <v>0</v>
      </c>
      <c r="K32" s="196">
        <f t="shared" si="6"/>
        <v>0</v>
      </c>
      <c r="L32" s="196">
        <f t="shared" si="6"/>
        <v>0</v>
      </c>
      <c r="M32" s="196">
        <f t="shared" si="6"/>
        <v>1.6884E-2</v>
      </c>
      <c r="N32" s="196">
        <f t="shared" si="6"/>
        <v>0</v>
      </c>
      <c r="O32" s="249"/>
      <c r="P32" s="249"/>
    </row>
    <row r="33" spans="1:16" ht="14.25" x14ac:dyDescent="0.2">
      <c r="A33" s="249">
        <v>1</v>
      </c>
      <c r="B33" s="247" t="s">
        <v>1084</v>
      </c>
      <c r="C33" s="259">
        <f>D33+E33+G33</f>
        <v>0.02</v>
      </c>
      <c r="D33" s="81">
        <v>0</v>
      </c>
      <c r="E33" s="260"/>
      <c r="F33" s="81"/>
      <c r="G33" s="81">
        <v>0.02</v>
      </c>
      <c r="H33" s="249" t="s">
        <v>1085</v>
      </c>
      <c r="I33" s="210">
        <f>J33+K33+L33+M33+N33</f>
        <v>1.6884E-2</v>
      </c>
      <c r="J33" s="260"/>
      <c r="K33" s="260"/>
      <c r="L33" s="260"/>
      <c r="M33" s="260">
        <v>1.6884E-2</v>
      </c>
      <c r="N33" s="260"/>
      <c r="O33" s="189"/>
      <c r="P33" s="249"/>
    </row>
    <row r="34" spans="1:16" ht="14.25" x14ac:dyDescent="0.2">
      <c r="A34" s="271" t="s">
        <v>141</v>
      </c>
      <c r="B34" s="255" t="s">
        <v>118</v>
      </c>
      <c r="C34" s="256">
        <f>SUM(C35:C49)</f>
        <v>10.67</v>
      </c>
      <c r="D34" s="256">
        <f t="shared" ref="D34:I34" si="7">SUM(D35:D49)</f>
        <v>3.3699999999999997</v>
      </c>
      <c r="E34" s="256">
        <f t="shared" si="7"/>
        <v>0</v>
      </c>
      <c r="F34" s="256">
        <f t="shared" si="7"/>
        <v>0</v>
      </c>
      <c r="G34" s="256">
        <f t="shared" si="7"/>
        <v>7.3</v>
      </c>
      <c r="H34" s="271"/>
      <c r="I34" s="272">
        <f t="shared" si="7"/>
        <v>8.698281999999999</v>
      </c>
      <c r="J34" s="272">
        <f>SUM(J35:J49)</f>
        <v>0</v>
      </c>
      <c r="K34" s="272">
        <f>SUM(K35:K49)</f>
        <v>0</v>
      </c>
      <c r="L34" s="272">
        <f>SUM(L35:L49)</f>
        <v>0.67535999999999996</v>
      </c>
      <c r="M34" s="272">
        <f>SUM(M35:M49)</f>
        <v>8.0229220000000012</v>
      </c>
      <c r="N34" s="272">
        <f>SUM(N35:N49)</f>
        <v>0</v>
      </c>
      <c r="O34" s="273"/>
      <c r="P34" s="271"/>
    </row>
    <row r="35" spans="1:16" ht="36" x14ac:dyDescent="0.2">
      <c r="A35" s="249">
        <v>1</v>
      </c>
      <c r="B35" s="207" t="s">
        <v>1585</v>
      </c>
      <c r="C35" s="259">
        <f t="shared" ref="C35:C49" si="8">D35+E35+G35</f>
        <v>0.6</v>
      </c>
      <c r="D35" s="210">
        <v>0.6</v>
      </c>
      <c r="E35" s="260"/>
      <c r="F35" s="210"/>
      <c r="G35" s="210">
        <v>0</v>
      </c>
      <c r="H35" s="249" t="s">
        <v>1100</v>
      </c>
      <c r="I35" s="210">
        <f t="shared" ref="I35:I51" si="9">J35+K35+L35+M35+N35</f>
        <v>0.50651999999999997</v>
      </c>
      <c r="J35" s="259"/>
      <c r="K35" s="256"/>
      <c r="L35" s="256"/>
      <c r="M35" s="259">
        <v>0.50651999999999997</v>
      </c>
      <c r="N35" s="256"/>
      <c r="O35" s="265" t="s">
        <v>1101</v>
      </c>
      <c r="P35" s="244"/>
    </row>
    <row r="36" spans="1:16" ht="14.25" x14ac:dyDescent="0.2">
      <c r="A36" s="249">
        <v>2</v>
      </c>
      <c r="B36" s="269" t="s">
        <v>1586</v>
      </c>
      <c r="C36" s="259">
        <f t="shared" si="8"/>
        <v>0.1</v>
      </c>
      <c r="D36" s="210">
        <v>0.1</v>
      </c>
      <c r="E36" s="260"/>
      <c r="F36" s="210"/>
      <c r="G36" s="210"/>
      <c r="H36" s="249" t="s">
        <v>1091</v>
      </c>
      <c r="I36" s="210">
        <f>J36+K36+L36+M36+N36</f>
        <v>8.4419999999999995E-2</v>
      </c>
      <c r="J36" s="260"/>
      <c r="K36" s="260"/>
      <c r="L36" s="260"/>
      <c r="M36" s="260">
        <v>8.4419999999999995E-2</v>
      </c>
      <c r="N36" s="256"/>
      <c r="O36" s="265"/>
      <c r="P36" s="244"/>
    </row>
    <row r="37" spans="1:16" ht="36" x14ac:dyDescent="0.2">
      <c r="A37" s="249">
        <v>3</v>
      </c>
      <c r="B37" s="207" t="s">
        <v>1587</v>
      </c>
      <c r="C37" s="259">
        <f t="shared" si="8"/>
        <v>0.22</v>
      </c>
      <c r="D37" s="81">
        <v>0.22</v>
      </c>
      <c r="E37" s="260"/>
      <c r="F37" s="81"/>
      <c r="G37" s="81">
        <v>0</v>
      </c>
      <c r="H37" s="249" t="s">
        <v>1102</v>
      </c>
      <c r="I37" s="210">
        <f t="shared" si="9"/>
        <v>0.185724</v>
      </c>
      <c r="J37" s="260"/>
      <c r="K37" s="260"/>
      <c r="L37" s="260"/>
      <c r="M37" s="260">
        <v>0.185724</v>
      </c>
      <c r="N37" s="260"/>
      <c r="O37" s="265" t="s">
        <v>1103</v>
      </c>
      <c r="P37" s="249"/>
    </row>
    <row r="38" spans="1:16" ht="36" x14ac:dyDescent="0.2">
      <c r="A38" s="249">
        <v>4</v>
      </c>
      <c r="B38" s="266" t="s">
        <v>1588</v>
      </c>
      <c r="C38" s="259">
        <f t="shared" si="8"/>
        <v>0.98</v>
      </c>
      <c r="D38" s="81">
        <v>0.98</v>
      </c>
      <c r="E38" s="260"/>
      <c r="F38" s="81"/>
      <c r="G38" s="81">
        <v>0</v>
      </c>
      <c r="H38" s="249" t="s">
        <v>1094</v>
      </c>
      <c r="I38" s="210">
        <f t="shared" si="9"/>
        <v>0.82731600000000005</v>
      </c>
      <c r="J38" s="260"/>
      <c r="K38" s="260"/>
      <c r="L38" s="260"/>
      <c r="M38" s="260">
        <v>0.82731600000000005</v>
      </c>
      <c r="N38" s="260"/>
      <c r="O38" s="265" t="s">
        <v>1095</v>
      </c>
      <c r="P38" s="249"/>
    </row>
    <row r="39" spans="1:16" ht="36" x14ac:dyDescent="0.2">
      <c r="A39" s="249">
        <v>5</v>
      </c>
      <c r="B39" s="207" t="s">
        <v>1589</v>
      </c>
      <c r="C39" s="259">
        <f t="shared" si="8"/>
        <v>0.32</v>
      </c>
      <c r="D39" s="81">
        <v>0.32</v>
      </c>
      <c r="E39" s="260"/>
      <c r="F39" s="81"/>
      <c r="G39" s="81">
        <v>0</v>
      </c>
      <c r="H39" s="249" t="s">
        <v>1104</v>
      </c>
      <c r="I39" s="210">
        <f t="shared" si="9"/>
        <v>0.270144</v>
      </c>
      <c r="J39" s="260"/>
      <c r="K39" s="260"/>
      <c r="L39" s="260"/>
      <c r="M39" s="260">
        <v>0.270144</v>
      </c>
      <c r="N39" s="260"/>
      <c r="O39" s="207" t="s">
        <v>1105</v>
      </c>
      <c r="P39" s="249"/>
    </row>
    <row r="40" spans="1:16" ht="36" x14ac:dyDescent="0.2">
      <c r="A40" s="249">
        <v>6</v>
      </c>
      <c r="B40" s="207" t="s">
        <v>1590</v>
      </c>
      <c r="C40" s="259">
        <f t="shared" si="8"/>
        <v>0.41000000000000003</v>
      </c>
      <c r="D40" s="81">
        <v>0.4</v>
      </c>
      <c r="E40" s="260"/>
      <c r="F40" s="81"/>
      <c r="G40" s="81">
        <v>0.01</v>
      </c>
      <c r="H40" s="249" t="s">
        <v>1106</v>
      </c>
      <c r="I40" s="210">
        <f t="shared" si="9"/>
        <v>0.34612199999999999</v>
      </c>
      <c r="J40" s="260"/>
      <c r="K40" s="260"/>
      <c r="L40" s="260"/>
      <c r="M40" s="260">
        <v>0.34612199999999999</v>
      </c>
      <c r="N40" s="260"/>
      <c r="O40" s="207" t="s">
        <v>1107</v>
      </c>
      <c r="P40" s="249"/>
    </row>
    <row r="41" spans="1:16" ht="24" x14ac:dyDescent="0.2">
      <c r="A41" s="249">
        <v>7</v>
      </c>
      <c r="B41" s="207" t="s">
        <v>1591</v>
      </c>
      <c r="C41" s="259">
        <f t="shared" si="8"/>
        <v>0.2</v>
      </c>
      <c r="D41" s="81">
        <v>0</v>
      </c>
      <c r="E41" s="260"/>
      <c r="F41" s="81"/>
      <c r="G41" s="81">
        <v>0.2</v>
      </c>
      <c r="H41" s="249" t="s">
        <v>1108</v>
      </c>
      <c r="I41" s="210">
        <f t="shared" si="9"/>
        <v>0.16883999999999999</v>
      </c>
      <c r="J41" s="260"/>
      <c r="K41" s="260"/>
      <c r="L41" s="260"/>
      <c r="M41" s="260">
        <v>0.16883999999999999</v>
      </c>
      <c r="N41" s="260"/>
      <c r="O41" s="180"/>
      <c r="P41" s="249"/>
    </row>
    <row r="42" spans="1:16" ht="36" x14ac:dyDescent="0.2">
      <c r="A42" s="249">
        <v>8</v>
      </c>
      <c r="B42" s="207" t="s">
        <v>1592</v>
      </c>
      <c r="C42" s="259">
        <f t="shared" si="8"/>
        <v>0.2</v>
      </c>
      <c r="D42" s="81">
        <v>0</v>
      </c>
      <c r="E42" s="260"/>
      <c r="F42" s="81"/>
      <c r="G42" s="81">
        <v>0.2</v>
      </c>
      <c r="H42" s="249" t="s">
        <v>1109</v>
      </c>
      <c r="I42" s="210">
        <f t="shared" si="9"/>
        <v>0.16883999999999999</v>
      </c>
      <c r="J42" s="260"/>
      <c r="K42" s="260"/>
      <c r="L42" s="260"/>
      <c r="M42" s="260">
        <v>0.16883999999999999</v>
      </c>
      <c r="N42" s="260"/>
      <c r="O42" s="180"/>
      <c r="P42" s="249"/>
    </row>
    <row r="43" spans="1:16" ht="24" x14ac:dyDescent="0.2">
      <c r="A43" s="249">
        <v>9</v>
      </c>
      <c r="B43" s="247" t="s">
        <v>1593</v>
      </c>
      <c r="C43" s="259">
        <f t="shared" si="8"/>
        <v>0.63</v>
      </c>
      <c r="D43" s="81">
        <v>0</v>
      </c>
      <c r="E43" s="260"/>
      <c r="F43" s="81"/>
      <c r="G43" s="81">
        <v>0.63</v>
      </c>
      <c r="H43" s="249" t="s">
        <v>1085</v>
      </c>
      <c r="I43" s="210">
        <f t="shared" si="9"/>
        <v>0.53184600000000004</v>
      </c>
      <c r="J43" s="260"/>
      <c r="K43" s="260"/>
      <c r="L43" s="260"/>
      <c r="M43" s="260">
        <v>0.53184600000000004</v>
      </c>
      <c r="N43" s="260"/>
      <c r="O43" s="199" t="s">
        <v>1110</v>
      </c>
      <c r="P43" s="249"/>
    </row>
    <row r="44" spans="1:16" ht="36" x14ac:dyDescent="0.2">
      <c r="A44" s="249">
        <v>10</v>
      </c>
      <c r="B44" s="247" t="s">
        <v>1594</v>
      </c>
      <c r="C44" s="259">
        <f t="shared" si="8"/>
        <v>0.8</v>
      </c>
      <c r="D44" s="81">
        <v>0.3</v>
      </c>
      <c r="E44" s="260"/>
      <c r="F44" s="81"/>
      <c r="G44" s="81">
        <v>0.5</v>
      </c>
      <c r="H44" s="249" t="s">
        <v>1111</v>
      </c>
      <c r="I44" s="210">
        <f t="shared" si="9"/>
        <v>0.67535999999999996</v>
      </c>
      <c r="J44" s="260"/>
      <c r="K44" s="260"/>
      <c r="L44" s="260">
        <v>0.67535999999999996</v>
      </c>
      <c r="M44" s="260"/>
      <c r="N44" s="260"/>
      <c r="O44" s="207" t="s">
        <v>1112</v>
      </c>
      <c r="P44" s="249"/>
    </row>
    <row r="45" spans="1:16" ht="36" x14ac:dyDescent="0.2">
      <c r="A45" s="249">
        <v>11</v>
      </c>
      <c r="B45" s="247" t="s">
        <v>1595</v>
      </c>
      <c r="C45" s="259">
        <f t="shared" si="8"/>
        <v>0.45</v>
      </c>
      <c r="D45" s="81">
        <v>0.45</v>
      </c>
      <c r="E45" s="260"/>
      <c r="F45" s="81"/>
      <c r="G45" s="81">
        <v>0</v>
      </c>
      <c r="H45" s="249" t="s">
        <v>1113</v>
      </c>
      <c r="I45" s="210">
        <f t="shared" si="9"/>
        <v>0.37989000000000001</v>
      </c>
      <c r="J45" s="260"/>
      <c r="K45" s="260"/>
      <c r="L45" s="260"/>
      <c r="M45" s="260">
        <v>0.37989000000000001</v>
      </c>
      <c r="N45" s="260"/>
      <c r="O45" s="207" t="s">
        <v>1114</v>
      </c>
      <c r="P45" s="249"/>
    </row>
    <row r="46" spans="1:16" ht="24" x14ac:dyDescent="0.2">
      <c r="A46" s="249">
        <v>12</v>
      </c>
      <c r="B46" s="269" t="s">
        <v>1596</v>
      </c>
      <c r="C46" s="259">
        <v>4.8</v>
      </c>
      <c r="D46" s="81"/>
      <c r="E46" s="260"/>
      <c r="F46" s="81"/>
      <c r="G46" s="81">
        <v>4.8</v>
      </c>
      <c r="H46" s="249" t="s">
        <v>1578</v>
      </c>
      <c r="I46" s="210">
        <f t="shared" si="9"/>
        <v>4.05</v>
      </c>
      <c r="J46" s="260"/>
      <c r="K46" s="260"/>
      <c r="L46" s="260"/>
      <c r="M46" s="260">
        <v>4.05</v>
      </c>
      <c r="N46" s="260"/>
      <c r="O46" s="207"/>
      <c r="P46" s="249"/>
    </row>
    <row r="47" spans="1:16" ht="24" x14ac:dyDescent="0.2">
      <c r="A47" s="249">
        <v>13</v>
      </c>
      <c r="B47" s="247" t="s">
        <v>1597</v>
      </c>
      <c r="C47" s="259">
        <f t="shared" si="8"/>
        <v>0.66</v>
      </c>
      <c r="D47" s="81">
        <v>0</v>
      </c>
      <c r="E47" s="259"/>
      <c r="F47" s="81"/>
      <c r="G47" s="81">
        <v>0.66</v>
      </c>
      <c r="H47" s="249" t="s">
        <v>1115</v>
      </c>
      <c r="I47" s="210">
        <f t="shared" si="9"/>
        <v>0.25</v>
      </c>
      <c r="J47" s="260"/>
      <c r="K47" s="260"/>
      <c r="L47" s="260"/>
      <c r="M47" s="260">
        <v>0.25</v>
      </c>
      <c r="N47" s="260"/>
      <c r="O47" s="207"/>
      <c r="P47" s="249"/>
    </row>
    <row r="48" spans="1:16" ht="36" x14ac:dyDescent="0.2">
      <c r="A48" s="249">
        <v>14</v>
      </c>
      <c r="B48" s="247" t="s">
        <v>1598</v>
      </c>
      <c r="C48" s="259">
        <f t="shared" si="8"/>
        <v>0.2</v>
      </c>
      <c r="D48" s="81">
        <v>0</v>
      </c>
      <c r="E48" s="259"/>
      <c r="F48" s="81"/>
      <c r="G48" s="81">
        <v>0.2</v>
      </c>
      <c r="H48" s="249" t="s">
        <v>1116</v>
      </c>
      <c r="I48" s="210">
        <f t="shared" si="9"/>
        <v>0.16883999999999999</v>
      </c>
      <c r="J48" s="260"/>
      <c r="K48" s="260"/>
      <c r="L48" s="260"/>
      <c r="M48" s="260">
        <v>0.16883999999999999</v>
      </c>
      <c r="N48" s="260"/>
      <c r="O48" s="207"/>
      <c r="P48" s="249"/>
    </row>
    <row r="49" spans="1:16" ht="36" x14ac:dyDescent="0.2">
      <c r="A49" s="249">
        <v>15</v>
      </c>
      <c r="B49" s="247" t="s">
        <v>1599</v>
      </c>
      <c r="C49" s="259">
        <f t="shared" si="8"/>
        <v>0.1</v>
      </c>
      <c r="D49" s="81">
        <v>0</v>
      </c>
      <c r="E49" s="259"/>
      <c r="F49" s="81"/>
      <c r="G49" s="81">
        <v>0.1</v>
      </c>
      <c r="H49" s="249" t="s">
        <v>1117</v>
      </c>
      <c r="I49" s="210">
        <f t="shared" si="9"/>
        <v>8.4419999999999995E-2</v>
      </c>
      <c r="J49" s="260"/>
      <c r="K49" s="260"/>
      <c r="L49" s="260"/>
      <c r="M49" s="260">
        <v>8.4419999999999995E-2</v>
      </c>
      <c r="N49" s="260"/>
      <c r="O49" s="207"/>
      <c r="P49" s="249"/>
    </row>
    <row r="50" spans="1:16" ht="14.25" x14ac:dyDescent="0.2">
      <c r="A50" s="8" t="s">
        <v>320</v>
      </c>
      <c r="B50" s="274" t="s">
        <v>137</v>
      </c>
      <c r="C50" s="256">
        <f>C51</f>
        <v>0.23</v>
      </c>
      <c r="D50" s="256">
        <f t="shared" ref="D50:M50" si="10">D51</f>
        <v>0</v>
      </c>
      <c r="E50" s="256">
        <f t="shared" si="10"/>
        <v>0</v>
      </c>
      <c r="F50" s="256">
        <f t="shared" si="10"/>
        <v>0</v>
      </c>
      <c r="G50" s="256">
        <f t="shared" si="10"/>
        <v>0.23</v>
      </c>
      <c r="H50" s="256"/>
      <c r="I50" s="256">
        <f t="shared" si="10"/>
        <v>0.19</v>
      </c>
      <c r="J50" s="256">
        <f t="shared" si="10"/>
        <v>0</v>
      </c>
      <c r="K50" s="256">
        <f t="shared" si="10"/>
        <v>0</v>
      </c>
      <c r="L50" s="256">
        <f t="shared" si="10"/>
        <v>0</v>
      </c>
      <c r="M50" s="256">
        <f t="shared" si="10"/>
        <v>0.19</v>
      </c>
      <c r="N50" s="260"/>
      <c r="O50" s="207"/>
      <c r="P50" s="249"/>
    </row>
    <row r="51" spans="1:16" ht="14.25" x14ac:dyDescent="0.2">
      <c r="A51" s="249">
        <v>1</v>
      </c>
      <c r="B51" s="269" t="s">
        <v>1600</v>
      </c>
      <c r="C51" s="259">
        <v>0.23</v>
      </c>
      <c r="D51" s="81"/>
      <c r="E51" s="259"/>
      <c r="F51" s="81"/>
      <c r="G51" s="81">
        <v>0.23</v>
      </c>
      <c r="H51" s="249" t="s">
        <v>1580</v>
      </c>
      <c r="I51" s="210">
        <f t="shared" si="9"/>
        <v>0.19</v>
      </c>
      <c r="J51" s="260"/>
      <c r="K51" s="260"/>
      <c r="L51" s="260"/>
      <c r="M51" s="260">
        <v>0.19</v>
      </c>
      <c r="N51" s="260"/>
      <c r="O51" s="207"/>
      <c r="P51" s="249"/>
    </row>
    <row r="52" spans="1:16" ht="14.25" x14ac:dyDescent="0.2">
      <c r="A52" s="8" t="s">
        <v>328</v>
      </c>
      <c r="B52" s="263" t="s">
        <v>526</v>
      </c>
      <c r="C52" s="256">
        <f>C53+C54</f>
        <v>1.1000000000000001</v>
      </c>
      <c r="D52" s="256">
        <f>D53+D54</f>
        <v>0.89999999999999991</v>
      </c>
      <c r="E52" s="256">
        <f>E53+E54</f>
        <v>0</v>
      </c>
      <c r="F52" s="256">
        <f>F53+F54</f>
        <v>0</v>
      </c>
      <c r="G52" s="256">
        <f>G53+G54</f>
        <v>0.2</v>
      </c>
      <c r="H52" s="8"/>
      <c r="I52" s="256">
        <f>I53+I54</f>
        <v>0.92862</v>
      </c>
      <c r="J52" s="256">
        <f>J53+J54</f>
        <v>0</v>
      </c>
      <c r="K52" s="256">
        <f>K53+K54</f>
        <v>0</v>
      </c>
      <c r="L52" s="256">
        <f>L53+L54</f>
        <v>0</v>
      </c>
      <c r="M52" s="256">
        <f>M53+M54</f>
        <v>0.92862</v>
      </c>
      <c r="N52" s="260"/>
      <c r="O52" s="265"/>
      <c r="P52" s="249"/>
    </row>
    <row r="53" spans="1:16" ht="24" x14ac:dyDescent="0.2">
      <c r="A53" s="249">
        <v>1</v>
      </c>
      <c r="B53" s="207" t="s">
        <v>615</v>
      </c>
      <c r="C53" s="259">
        <f>D53+E53+G53</f>
        <v>0.5</v>
      </c>
      <c r="D53" s="81">
        <v>0.3</v>
      </c>
      <c r="E53" s="260"/>
      <c r="F53" s="81"/>
      <c r="G53" s="81">
        <v>0.2</v>
      </c>
      <c r="H53" s="249" t="s">
        <v>1118</v>
      </c>
      <c r="I53" s="210">
        <f>J53+K53+L53+M53+N53</f>
        <v>0.42209999999999998</v>
      </c>
      <c r="J53" s="260"/>
      <c r="K53" s="260"/>
      <c r="L53" s="260"/>
      <c r="M53" s="260">
        <v>0.42209999999999998</v>
      </c>
      <c r="N53" s="260"/>
      <c r="O53" s="199"/>
      <c r="P53" s="249"/>
    </row>
    <row r="54" spans="1:16" ht="48" x14ac:dyDescent="0.2">
      <c r="A54" s="249">
        <v>2</v>
      </c>
      <c r="B54" s="207" t="s">
        <v>615</v>
      </c>
      <c r="C54" s="259">
        <f>D54+E54+G54</f>
        <v>0.6</v>
      </c>
      <c r="D54" s="81">
        <v>0.6</v>
      </c>
      <c r="E54" s="260"/>
      <c r="F54" s="81"/>
      <c r="G54" s="81">
        <v>0</v>
      </c>
      <c r="H54" s="249" t="s">
        <v>1119</v>
      </c>
      <c r="I54" s="210">
        <f>J54+K54+L54+M54+N54</f>
        <v>0.50651999999999997</v>
      </c>
      <c r="J54" s="260"/>
      <c r="K54" s="260"/>
      <c r="L54" s="260"/>
      <c r="M54" s="260">
        <v>0.50651999999999997</v>
      </c>
      <c r="N54" s="260"/>
      <c r="O54" s="199"/>
      <c r="P54" s="249"/>
    </row>
    <row r="55" spans="1:16" ht="14.25" x14ac:dyDescent="0.2">
      <c r="A55" s="8">
        <f>A54+A51+A49+A33+A31+A18+A14+A12+A10</f>
        <v>37</v>
      </c>
      <c r="B55" s="212" t="s">
        <v>1120</v>
      </c>
      <c r="C55" s="256">
        <f>C52+C34+C19+C9+C13+C32+C50+C15+C11</f>
        <v>49.269999999999996</v>
      </c>
      <c r="D55" s="256">
        <f t="shared" ref="D55:N55" si="11">D52+D34+D19+D9+D13+D32+D50+D15+D11</f>
        <v>11.61</v>
      </c>
      <c r="E55" s="256">
        <f t="shared" si="11"/>
        <v>6.8599999999999994</v>
      </c>
      <c r="F55" s="256">
        <f t="shared" si="11"/>
        <v>0</v>
      </c>
      <c r="G55" s="256">
        <f t="shared" si="11"/>
        <v>30.800000000000004</v>
      </c>
      <c r="H55" s="256"/>
      <c r="I55" s="256">
        <f t="shared" si="11"/>
        <v>30.126552</v>
      </c>
      <c r="J55" s="256">
        <f t="shared" si="11"/>
        <v>0</v>
      </c>
      <c r="K55" s="256">
        <f t="shared" si="11"/>
        <v>0</v>
      </c>
      <c r="L55" s="256">
        <f t="shared" si="11"/>
        <v>16.575568000000001</v>
      </c>
      <c r="M55" s="256">
        <f t="shared" si="11"/>
        <v>13.550984</v>
      </c>
      <c r="N55" s="256">
        <f t="shared" si="11"/>
        <v>0</v>
      </c>
      <c r="O55" s="82"/>
      <c r="P55" s="8"/>
    </row>
    <row r="56" spans="1:16" ht="27.75" customHeight="1" x14ac:dyDescent="0.2">
      <c r="A56" s="678" t="str">
        <f>'TP Ha Tinh'!A54:O54</f>
        <v>B. Công trình, dự án cần thu hồi đất đã được HĐND tỉnh thông qua tại các Nghị quyết số 30/NQ-HĐND ngày 15/12/2016, Nghị quyết số 51/NQ-HĐND ngày 15/7/2017 nay chuyển sang thực hiện trong năm 2018</v>
      </c>
      <c r="B56" s="679"/>
      <c r="C56" s="679"/>
      <c r="D56" s="679"/>
      <c r="E56" s="679"/>
      <c r="F56" s="679"/>
      <c r="G56" s="679"/>
      <c r="H56" s="679"/>
      <c r="I56" s="679"/>
      <c r="J56" s="679"/>
      <c r="K56" s="679"/>
      <c r="L56" s="679"/>
      <c r="M56" s="679"/>
      <c r="N56" s="679"/>
      <c r="O56" s="679"/>
      <c r="P56" s="680"/>
    </row>
    <row r="57" spans="1:16" ht="14.25" x14ac:dyDescent="0.2">
      <c r="A57" s="8" t="s">
        <v>34</v>
      </c>
      <c r="B57" s="261" t="s">
        <v>1086</v>
      </c>
      <c r="C57" s="256">
        <f>C58</f>
        <v>0.15</v>
      </c>
      <c r="D57" s="256">
        <f t="shared" ref="D57:N57" si="12">D58</f>
        <v>0</v>
      </c>
      <c r="E57" s="256">
        <f t="shared" si="12"/>
        <v>0</v>
      </c>
      <c r="F57" s="256">
        <f t="shared" si="12"/>
        <v>0</v>
      </c>
      <c r="G57" s="256">
        <f t="shared" si="12"/>
        <v>0.15</v>
      </c>
      <c r="H57" s="256"/>
      <c r="I57" s="256">
        <f t="shared" si="12"/>
        <v>0.1</v>
      </c>
      <c r="J57" s="256">
        <f t="shared" si="12"/>
        <v>0</v>
      </c>
      <c r="K57" s="256">
        <f t="shared" si="12"/>
        <v>0</v>
      </c>
      <c r="L57" s="256">
        <f t="shared" si="12"/>
        <v>0</v>
      </c>
      <c r="M57" s="256">
        <f t="shared" si="12"/>
        <v>0.1</v>
      </c>
      <c r="N57" s="256">
        <f t="shared" si="12"/>
        <v>0</v>
      </c>
      <c r="O57" s="82"/>
      <c r="P57" s="8"/>
    </row>
    <row r="58" spans="1:16" ht="24" x14ac:dyDescent="0.2">
      <c r="A58" s="249">
        <v>1</v>
      </c>
      <c r="B58" s="207" t="s">
        <v>1121</v>
      </c>
      <c r="C58" s="259">
        <f>D58+E58+G58</f>
        <v>0.15</v>
      </c>
      <c r="D58" s="81">
        <v>0</v>
      </c>
      <c r="E58" s="260"/>
      <c r="F58" s="81"/>
      <c r="G58" s="81">
        <v>0.15</v>
      </c>
      <c r="H58" s="249" t="s">
        <v>1122</v>
      </c>
      <c r="I58" s="210">
        <f>J58+K58+L58+M58+N58</f>
        <v>0.1</v>
      </c>
      <c r="J58" s="260"/>
      <c r="K58" s="260"/>
      <c r="L58" s="260"/>
      <c r="M58" s="260">
        <v>0.1</v>
      </c>
      <c r="N58" s="260"/>
      <c r="O58" s="200"/>
      <c r="P58" s="249" t="s">
        <v>374</v>
      </c>
    </row>
    <row r="59" spans="1:16" ht="14.25" x14ac:dyDescent="0.2">
      <c r="A59" s="8" t="s">
        <v>36</v>
      </c>
      <c r="B59" s="263" t="s">
        <v>91</v>
      </c>
      <c r="C59" s="256">
        <f>SUM(C60:C66)</f>
        <v>28.11</v>
      </c>
      <c r="D59" s="256">
        <f>SUM(D60:D66)</f>
        <v>9.43</v>
      </c>
      <c r="E59" s="256">
        <f>SUM(E60:E66)</f>
        <v>2.5</v>
      </c>
      <c r="F59" s="256">
        <f>SUM(F60:F66)</f>
        <v>0</v>
      </c>
      <c r="G59" s="256">
        <f>SUM(G60:G66)</f>
        <v>16.18</v>
      </c>
      <c r="H59" s="8"/>
      <c r="I59" s="256">
        <f t="shared" ref="I59:N59" si="13">SUM(I60:I66)</f>
        <v>18.078365999999999</v>
      </c>
      <c r="J59" s="256">
        <f t="shared" si="13"/>
        <v>0</v>
      </c>
      <c r="K59" s="256">
        <f t="shared" si="13"/>
        <v>0</v>
      </c>
      <c r="L59" s="256">
        <f t="shared" si="13"/>
        <v>10.028365999999998</v>
      </c>
      <c r="M59" s="256">
        <f t="shared" si="13"/>
        <v>0</v>
      </c>
      <c r="N59" s="256">
        <f t="shared" si="13"/>
        <v>8.0500000000000007</v>
      </c>
      <c r="O59" s="264"/>
      <c r="P59" s="8"/>
    </row>
    <row r="60" spans="1:16" ht="24" x14ac:dyDescent="0.2">
      <c r="A60" s="275" t="s">
        <v>1123</v>
      </c>
      <c r="B60" s="266" t="s">
        <v>1124</v>
      </c>
      <c r="C60" s="259">
        <f t="shared" ref="C60:C66" si="14">D60+E60+G60</f>
        <v>1.3</v>
      </c>
      <c r="D60" s="81">
        <v>0.8</v>
      </c>
      <c r="E60" s="268"/>
      <c r="F60" s="81"/>
      <c r="G60" s="81">
        <v>0.5</v>
      </c>
      <c r="H60" s="249" t="s">
        <v>1085</v>
      </c>
      <c r="I60" s="210">
        <f t="shared" ref="I60:I66" si="15">J60+K60+L60+M60+N60</f>
        <v>1.55</v>
      </c>
      <c r="J60" s="260"/>
      <c r="K60" s="260"/>
      <c r="L60" s="260"/>
      <c r="M60" s="260"/>
      <c r="N60" s="260">
        <v>1.55</v>
      </c>
      <c r="O60" s="207"/>
      <c r="P60" s="249" t="s">
        <v>152</v>
      </c>
    </row>
    <row r="61" spans="1:16" ht="36" x14ac:dyDescent="0.2">
      <c r="A61" s="249">
        <v>2</v>
      </c>
      <c r="B61" s="207" t="s">
        <v>1125</v>
      </c>
      <c r="C61" s="259">
        <f t="shared" si="14"/>
        <v>4</v>
      </c>
      <c r="D61" s="81">
        <v>3</v>
      </c>
      <c r="E61" s="260"/>
      <c r="F61" s="81"/>
      <c r="G61" s="81">
        <v>1</v>
      </c>
      <c r="H61" s="249" t="s">
        <v>1102</v>
      </c>
      <c r="I61" s="210">
        <f t="shared" si="15"/>
        <v>1.88</v>
      </c>
      <c r="J61" s="260"/>
      <c r="K61" s="260"/>
      <c r="L61" s="260">
        <f>C61*0.47</f>
        <v>1.88</v>
      </c>
      <c r="M61" s="260"/>
      <c r="N61" s="260"/>
      <c r="O61" s="199"/>
      <c r="P61" s="249" t="s">
        <v>374</v>
      </c>
    </row>
    <row r="62" spans="1:16" ht="24" x14ac:dyDescent="0.2">
      <c r="A62" s="249">
        <v>3</v>
      </c>
      <c r="B62" s="207" t="s">
        <v>1126</v>
      </c>
      <c r="C62" s="259">
        <f t="shared" si="14"/>
        <v>0.89</v>
      </c>
      <c r="D62" s="81">
        <v>0.89</v>
      </c>
      <c r="E62" s="260"/>
      <c r="F62" s="81"/>
      <c r="G62" s="81">
        <v>0</v>
      </c>
      <c r="H62" s="249" t="s">
        <v>1127</v>
      </c>
      <c r="I62" s="210">
        <f t="shared" si="15"/>
        <v>0.75133799999999995</v>
      </c>
      <c r="J62" s="260"/>
      <c r="K62" s="260"/>
      <c r="L62" s="260">
        <v>0.75133799999999995</v>
      </c>
      <c r="M62" s="260"/>
      <c r="N62" s="260"/>
      <c r="O62" s="207"/>
      <c r="P62" s="249" t="s">
        <v>374</v>
      </c>
    </row>
    <row r="63" spans="1:16" ht="24" x14ac:dyDescent="0.2">
      <c r="A63" s="249">
        <v>4</v>
      </c>
      <c r="B63" s="207" t="s">
        <v>1128</v>
      </c>
      <c r="C63" s="259">
        <f t="shared" si="14"/>
        <v>0.34</v>
      </c>
      <c r="D63" s="81">
        <v>0.34</v>
      </c>
      <c r="E63" s="260"/>
      <c r="F63" s="81"/>
      <c r="G63" s="81">
        <v>0</v>
      </c>
      <c r="H63" s="249" t="s">
        <v>1129</v>
      </c>
      <c r="I63" s="210">
        <f t="shared" si="15"/>
        <v>0.28702800000000006</v>
      </c>
      <c r="J63" s="260"/>
      <c r="K63" s="260"/>
      <c r="L63" s="260">
        <v>0.28702800000000006</v>
      </c>
      <c r="M63" s="260"/>
      <c r="N63" s="260"/>
      <c r="O63" s="207"/>
      <c r="P63" s="249" t="s">
        <v>374</v>
      </c>
    </row>
    <row r="64" spans="1:16" ht="24" x14ac:dyDescent="0.2">
      <c r="A64" s="249">
        <v>5</v>
      </c>
      <c r="B64" s="247" t="s">
        <v>1130</v>
      </c>
      <c r="C64" s="259">
        <f t="shared" si="14"/>
        <v>1.2000000000000002</v>
      </c>
      <c r="D64" s="81">
        <v>0.4</v>
      </c>
      <c r="E64" s="259"/>
      <c r="F64" s="81"/>
      <c r="G64" s="81">
        <v>0.8</v>
      </c>
      <c r="H64" s="249" t="s">
        <v>1131</v>
      </c>
      <c r="I64" s="210">
        <f t="shared" si="15"/>
        <v>1.01</v>
      </c>
      <c r="J64" s="260"/>
      <c r="K64" s="260"/>
      <c r="L64" s="260">
        <v>1.01</v>
      </c>
      <c r="M64" s="260"/>
      <c r="N64" s="260"/>
      <c r="O64" s="207"/>
      <c r="P64" s="249" t="s">
        <v>152</v>
      </c>
    </row>
    <row r="65" spans="1:16" ht="24" x14ac:dyDescent="0.2">
      <c r="A65" s="249">
        <v>6</v>
      </c>
      <c r="B65" s="207" t="s">
        <v>450</v>
      </c>
      <c r="C65" s="259">
        <f t="shared" si="14"/>
        <v>7.18</v>
      </c>
      <c r="D65" s="81">
        <v>2.5</v>
      </c>
      <c r="E65" s="259">
        <v>0.5</v>
      </c>
      <c r="F65" s="81"/>
      <c r="G65" s="81">
        <v>4.18</v>
      </c>
      <c r="H65" s="249" t="s">
        <v>1601</v>
      </c>
      <c r="I65" s="210">
        <f t="shared" si="15"/>
        <v>6.1</v>
      </c>
      <c r="J65" s="260"/>
      <c r="K65" s="260"/>
      <c r="L65" s="260">
        <v>6.1</v>
      </c>
      <c r="M65" s="260"/>
      <c r="N65" s="260"/>
      <c r="O65" s="207"/>
      <c r="P65" s="249" t="s">
        <v>152</v>
      </c>
    </row>
    <row r="66" spans="1:16" ht="24" x14ac:dyDescent="0.2">
      <c r="A66" s="249">
        <v>7</v>
      </c>
      <c r="B66" s="247" t="s">
        <v>1132</v>
      </c>
      <c r="C66" s="259">
        <f t="shared" si="14"/>
        <v>13.2</v>
      </c>
      <c r="D66" s="81">
        <v>1.5</v>
      </c>
      <c r="E66" s="81">
        <v>2</v>
      </c>
      <c r="F66" s="81"/>
      <c r="G66" s="81">
        <v>9.6999999999999993</v>
      </c>
      <c r="H66" s="249" t="s">
        <v>1133</v>
      </c>
      <c r="I66" s="210">
        <f t="shared" si="15"/>
        <v>6.5</v>
      </c>
      <c r="J66" s="260"/>
      <c r="K66" s="260"/>
      <c r="L66" s="260"/>
      <c r="M66" s="260"/>
      <c r="N66" s="260">
        <v>6.5</v>
      </c>
      <c r="O66" s="200"/>
      <c r="P66" s="249" t="s">
        <v>374</v>
      </c>
    </row>
    <row r="67" spans="1:16" ht="14.25" x14ac:dyDescent="0.2">
      <c r="A67" s="8" t="s">
        <v>37</v>
      </c>
      <c r="B67" s="255" t="s">
        <v>359</v>
      </c>
      <c r="C67" s="256">
        <f>C68</f>
        <v>0.36</v>
      </c>
      <c r="D67" s="256">
        <f>D68</f>
        <v>0.36</v>
      </c>
      <c r="E67" s="256">
        <f>E68</f>
        <v>0</v>
      </c>
      <c r="F67" s="256">
        <f>F68</f>
        <v>0</v>
      </c>
      <c r="G67" s="256">
        <f>G68</f>
        <v>0</v>
      </c>
      <c r="H67" s="8"/>
      <c r="I67" s="244">
        <f t="shared" ref="I67:N67" si="16">I68</f>
        <v>0.30391200000000002</v>
      </c>
      <c r="J67" s="244">
        <f t="shared" si="16"/>
        <v>0</v>
      </c>
      <c r="K67" s="244">
        <f t="shared" si="16"/>
        <v>0</v>
      </c>
      <c r="L67" s="244">
        <f t="shared" si="16"/>
        <v>0.30391200000000002</v>
      </c>
      <c r="M67" s="244">
        <f t="shared" si="16"/>
        <v>0</v>
      </c>
      <c r="N67" s="244">
        <f t="shared" si="16"/>
        <v>0</v>
      </c>
      <c r="O67" s="257"/>
      <c r="P67" s="8"/>
    </row>
    <row r="68" spans="1:16" ht="24" x14ac:dyDescent="0.2">
      <c r="A68" s="249">
        <v>1</v>
      </c>
      <c r="B68" s="207" t="s">
        <v>1134</v>
      </c>
      <c r="C68" s="259">
        <f>D68+E68+G68</f>
        <v>0.36</v>
      </c>
      <c r="D68" s="81">
        <v>0.36</v>
      </c>
      <c r="E68" s="260"/>
      <c r="F68" s="81"/>
      <c r="G68" s="81">
        <v>0</v>
      </c>
      <c r="H68" s="249" t="s">
        <v>1129</v>
      </c>
      <c r="I68" s="210">
        <f>J68+K68+L68+M68+N68</f>
        <v>0.30391200000000002</v>
      </c>
      <c r="J68" s="260"/>
      <c r="K68" s="260"/>
      <c r="L68" s="260">
        <v>0.30391200000000002</v>
      </c>
      <c r="M68" s="260"/>
      <c r="N68" s="260"/>
      <c r="O68" s="207"/>
      <c r="P68" s="249" t="s">
        <v>374</v>
      </c>
    </row>
    <row r="69" spans="1:16" ht="14.25" x14ac:dyDescent="0.2">
      <c r="A69" s="8" t="s">
        <v>38</v>
      </c>
      <c r="B69" s="212" t="s">
        <v>33</v>
      </c>
      <c r="C69" s="256">
        <f>C70</f>
        <v>0.3</v>
      </c>
      <c r="D69" s="256">
        <f>D70</f>
        <v>0</v>
      </c>
      <c r="E69" s="256">
        <f>E70</f>
        <v>0</v>
      </c>
      <c r="F69" s="256">
        <f>F70</f>
        <v>0</v>
      </c>
      <c r="G69" s="256">
        <f>G70</f>
        <v>0.3</v>
      </c>
      <c r="H69" s="8"/>
      <c r="I69" s="244">
        <f t="shared" ref="I69:N69" si="17">I70</f>
        <v>0.25</v>
      </c>
      <c r="J69" s="244">
        <f t="shared" si="17"/>
        <v>0</v>
      </c>
      <c r="K69" s="244">
        <f t="shared" si="17"/>
        <v>0</v>
      </c>
      <c r="L69" s="244">
        <f t="shared" si="17"/>
        <v>0</v>
      </c>
      <c r="M69" s="244">
        <f t="shared" si="17"/>
        <v>0</v>
      </c>
      <c r="N69" s="244">
        <f t="shared" si="17"/>
        <v>0.25</v>
      </c>
      <c r="O69" s="212"/>
      <c r="P69" s="8"/>
    </row>
    <row r="70" spans="1:16" ht="24" x14ac:dyDescent="0.2">
      <c r="A70" s="249">
        <v>1</v>
      </c>
      <c r="B70" s="207" t="s">
        <v>1135</v>
      </c>
      <c r="C70" s="259">
        <f>D70+E70+G70</f>
        <v>0.3</v>
      </c>
      <c r="D70" s="81">
        <v>0</v>
      </c>
      <c r="E70" s="260"/>
      <c r="F70" s="81"/>
      <c r="G70" s="81">
        <v>0.3</v>
      </c>
      <c r="H70" s="249" t="s">
        <v>1136</v>
      </c>
      <c r="I70" s="210">
        <f>J70+K70+L70+M70+N70</f>
        <v>0.25</v>
      </c>
      <c r="J70" s="260"/>
      <c r="K70" s="260"/>
      <c r="L70" s="260"/>
      <c r="M70" s="260"/>
      <c r="N70" s="260">
        <v>0.25</v>
      </c>
      <c r="O70" s="265"/>
      <c r="P70" s="249" t="s">
        <v>374</v>
      </c>
    </row>
    <row r="71" spans="1:16" ht="14.25" x14ac:dyDescent="0.2">
      <c r="A71" s="8" t="s">
        <v>136</v>
      </c>
      <c r="B71" s="212" t="s">
        <v>118</v>
      </c>
      <c r="C71" s="256">
        <f>SUM(C72:C78)</f>
        <v>1.36</v>
      </c>
      <c r="D71" s="256">
        <f>SUM(D72:D78)</f>
        <v>0.52</v>
      </c>
      <c r="E71" s="256">
        <f>SUM(E72:E78)</f>
        <v>0</v>
      </c>
      <c r="F71" s="256">
        <f>SUM(F72:F78)</f>
        <v>0</v>
      </c>
      <c r="G71" s="256">
        <f>SUM(G72:G78)</f>
        <v>0.84000000000000008</v>
      </c>
      <c r="H71" s="8"/>
      <c r="I71" s="256">
        <f t="shared" ref="I71:N71" si="18">SUM(I72:I78)</f>
        <v>0.78748800000000008</v>
      </c>
      <c r="J71" s="256">
        <f t="shared" si="18"/>
        <v>0</v>
      </c>
      <c r="K71" s="256">
        <f t="shared" si="18"/>
        <v>0</v>
      </c>
      <c r="L71" s="256">
        <f t="shared" si="18"/>
        <v>0</v>
      </c>
      <c r="M71" s="256">
        <f t="shared" si="18"/>
        <v>0.78748800000000008</v>
      </c>
      <c r="N71" s="256">
        <f t="shared" si="18"/>
        <v>0</v>
      </c>
      <c r="O71" s="265"/>
      <c r="P71" s="249"/>
    </row>
    <row r="72" spans="1:16" ht="36" x14ac:dyDescent="0.2">
      <c r="A72" s="249">
        <v>1</v>
      </c>
      <c r="B72" s="207" t="s">
        <v>1602</v>
      </c>
      <c r="C72" s="259">
        <f t="shared" ref="C72:C78" si="19">D72+E72+G72</f>
        <v>0.27</v>
      </c>
      <c r="D72" s="81"/>
      <c r="E72" s="260"/>
      <c r="F72" s="81"/>
      <c r="G72" s="249">
        <v>0.27</v>
      </c>
      <c r="H72" s="249" t="s">
        <v>1137</v>
      </c>
      <c r="I72" s="210">
        <f t="shared" ref="I72:I78" si="20">J72+K72+L72+M72+N72</f>
        <v>0.1</v>
      </c>
      <c r="J72" s="260"/>
      <c r="K72" s="260"/>
      <c r="L72" s="260"/>
      <c r="M72" s="260">
        <v>0.1</v>
      </c>
      <c r="N72" s="260"/>
      <c r="O72" s="265"/>
      <c r="P72" s="249" t="s">
        <v>374</v>
      </c>
    </row>
    <row r="73" spans="1:16" ht="36" x14ac:dyDescent="0.2">
      <c r="A73" s="249">
        <v>2</v>
      </c>
      <c r="B73" s="207" t="s">
        <v>1603</v>
      </c>
      <c r="C73" s="259">
        <f t="shared" si="19"/>
        <v>0.2</v>
      </c>
      <c r="D73" s="81">
        <v>0</v>
      </c>
      <c r="E73" s="260"/>
      <c r="F73" s="81"/>
      <c r="G73" s="81">
        <v>0.2</v>
      </c>
      <c r="H73" s="249" t="s">
        <v>1138</v>
      </c>
      <c r="I73" s="210">
        <f t="shared" si="20"/>
        <v>0.10130400000000001</v>
      </c>
      <c r="J73" s="260"/>
      <c r="K73" s="260"/>
      <c r="L73" s="260"/>
      <c r="M73" s="260">
        <v>0.10130400000000001</v>
      </c>
      <c r="N73" s="260"/>
      <c r="O73" s="265"/>
      <c r="P73" s="249" t="s">
        <v>374</v>
      </c>
    </row>
    <row r="74" spans="1:16" ht="24" x14ac:dyDescent="0.2">
      <c r="A74" s="249">
        <v>3</v>
      </c>
      <c r="B74" s="207" t="s">
        <v>1604</v>
      </c>
      <c r="C74" s="259">
        <f t="shared" si="19"/>
        <v>0.32</v>
      </c>
      <c r="D74" s="81">
        <v>0.32</v>
      </c>
      <c r="E74" s="260"/>
      <c r="F74" s="81"/>
      <c r="G74" s="81">
        <v>0</v>
      </c>
      <c r="H74" s="249" t="s">
        <v>1139</v>
      </c>
      <c r="I74" s="210">
        <f t="shared" si="20"/>
        <v>0.1472</v>
      </c>
      <c r="J74" s="260"/>
      <c r="K74" s="260"/>
      <c r="L74" s="260"/>
      <c r="M74" s="260">
        <f>D74*0.46</f>
        <v>0.1472</v>
      </c>
      <c r="N74" s="260"/>
      <c r="O74" s="265"/>
      <c r="P74" s="249" t="s">
        <v>374</v>
      </c>
    </row>
    <row r="75" spans="1:16" ht="36" x14ac:dyDescent="0.2">
      <c r="A75" s="249">
        <v>4</v>
      </c>
      <c r="B75" s="266" t="s">
        <v>1605</v>
      </c>
      <c r="C75" s="259">
        <f t="shared" si="19"/>
        <v>0.12</v>
      </c>
      <c r="D75" s="81">
        <v>0</v>
      </c>
      <c r="E75" s="268"/>
      <c r="F75" s="81"/>
      <c r="G75" s="81">
        <v>0.12</v>
      </c>
      <c r="H75" s="249" t="s">
        <v>1099</v>
      </c>
      <c r="I75" s="210">
        <f t="shared" si="20"/>
        <v>0.10130400000000001</v>
      </c>
      <c r="J75" s="260"/>
      <c r="K75" s="260"/>
      <c r="L75" s="260"/>
      <c r="M75" s="260">
        <v>0.10130400000000001</v>
      </c>
      <c r="N75" s="260"/>
      <c r="O75" s="207"/>
      <c r="P75" s="249" t="s">
        <v>152</v>
      </c>
    </row>
    <row r="76" spans="1:16" ht="36" x14ac:dyDescent="0.2">
      <c r="A76" s="249">
        <v>5</v>
      </c>
      <c r="B76" s="266" t="s">
        <v>1606</v>
      </c>
      <c r="C76" s="259">
        <f t="shared" si="19"/>
        <v>0.2</v>
      </c>
      <c r="D76" s="81">
        <v>0</v>
      </c>
      <c r="E76" s="268"/>
      <c r="F76" s="81"/>
      <c r="G76" s="81">
        <v>0.2</v>
      </c>
      <c r="H76" s="249" t="s">
        <v>1099</v>
      </c>
      <c r="I76" s="210">
        <f t="shared" si="20"/>
        <v>0.16883999999999999</v>
      </c>
      <c r="J76" s="260"/>
      <c r="K76" s="260"/>
      <c r="L76" s="260"/>
      <c r="M76" s="260">
        <v>0.16883999999999999</v>
      </c>
      <c r="N76" s="260"/>
      <c r="O76" s="207"/>
      <c r="P76" s="249" t="s">
        <v>152</v>
      </c>
    </row>
    <row r="77" spans="1:16" ht="24" x14ac:dyDescent="0.2">
      <c r="A77" s="249">
        <v>6</v>
      </c>
      <c r="B77" s="266" t="s">
        <v>1607</v>
      </c>
      <c r="C77" s="259">
        <f t="shared" si="19"/>
        <v>0.1</v>
      </c>
      <c r="D77" s="81">
        <v>0.05</v>
      </c>
      <c r="E77" s="268"/>
      <c r="F77" s="81"/>
      <c r="G77" s="81">
        <v>0.05</v>
      </c>
      <c r="H77" s="249" t="s">
        <v>1140</v>
      </c>
      <c r="I77" s="210">
        <f t="shared" si="20"/>
        <v>4.2209999999999998E-2</v>
      </c>
      <c r="J77" s="260"/>
      <c r="K77" s="260"/>
      <c r="L77" s="260"/>
      <c r="M77" s="260">
        <v>4.2209999999999998E-2</v>
      </c>
      <c r="N77" s="260"/>
      <c r="O77" s="207"/>
      <c r="P77" s="249" t="s">
        <v>152</v>
      </c>
    </row>
    <row r="78" spans="1:16" ht="36" x14ac:dyDescent="0.2">
      <c r="A78" s="249">
        <v>7</v>
      </c>
      <c r="B78" s="207" t="s">
        <v>1141</v>
      </c>
      <c r="C78" s="259">
        <f t="shared" si="19"/>
        <v>0.15</v>
      </c>
      <c r="D78" s="81">
        <v>0.15</v>
      </c>
      <c r="E78" s="260"/>
      <c r="F78" s="81"/>
      <c r="G78" s="81">
        <v>0</v>
      </c>
      <c r="H78" s="249" t="s">
        <v>1142</v>
      </c>
      <c r="I78" s="210">
        <f t="shared" si="20"/>
        <v>0.12662999999999999</v>
      </c>
      <c r="J78" s="260"/>
      <c r="K78" s="260"/>
      <c r="L78" s="260"/>
      <c r="M78" s="260">
        <v>0.12662999999999999</v>
      </c>
      <c r="N78" s="260"/>
      <c r="O78" s="265"/>
      <c r="P78" s="249" t="s">
        <v>374</v>
      </c>
    </row>
    <row r="79" spans="1:16" ht="14.25" x14ac:dyDescent="0.2">
      <c r="A79" s="271">
        <v>17</v>
      </c>
      <c r="B79" s="198" t="s">
        <v>1143</v>
      </c>
      <c r="C79" s="256">
        <f>C71+C69+C67+C59+C57</f>
        <v>30.279999999999998</v>
      </c>
      <c r="D79" s="256">
        <f>D71+D69+D67+D59+D57</f>
        <v>10.31</v>
      </c>
      <c r="E79" s="256">
        <f>E71+E69+E67+E59+E57</f>
        <v>2.5</v>
      </c>
      <c r="F79" s="256">
        <f>F71+F69+F67+F59+F57</f>
        <v>0</v>
      </c>
      <c r="G79" s="256">
        <f>G71+G69+G67+G59+G57</f>
        <v>17.47</v>
      </c>
      <c r="H79" s="276"/>
      <c r="I79" s="256">
        <f t="shared" ref="I79:N79" si="21">I71+I69+I67+I59+I57</f>
        <v>19.519766000000001</v>
      </c>
      <c r="J79" s="256">
        <f t="shared" si="21"/>
        <v>0</v>
      </c>
      <c r="K79" s="256">
        <f t="shared" si="21"/>
        <v>0</v>
      </c>
      <c r="L79" s="256">
        <f t="shared" si="21"/>
        <v>10.332277999999999</v>
      </c>
      <c r="M79" s="256">
        <f t="shared" si="21"/>
        <v>0.88748800000000005</v>
      </c>
      <c r="N79" s="256">
        <f t="shared" si="21"/>
        <v>8.3000000000000007</v>
      </c>
      <c r="O79" s="271"/>
      <c r="P79" s="271"/>
    </row>
    <row r="80" spans="1:16" ht="14.25" x14ac:dyDescent="0.2">
      <c r="A80" s="271">
        <f>A79+A55</f>
        <v>54</v>
      </c>
      <c r="B80" s="198" t="s">
        <v>1823</v>
      </c>
      <c r="C80" s="256">
        <f>C79+C55</f>
        <v>79.55</v>
      </c>
      <c r="D80" s="256">
        <f>D79+D55</f>
        <v>21.92</v>
      </c>
      <c r="E80" s="256">
        <f>E79+E55</f>
        <v>9.36</v>
      </c>
      <c r="F80" s="256">
        <f>F79+F55</f>
        <v>0</v>
      </c>
      <c r="G80" s="256">
        <f>G79+G55</f>
        <v>48.27</v>
      </c>
      <c r="H80" s="277"/>
      <c r="I80" s="256">
        <f t="shared" ref="I80:N80" si="22">I79+I55</f>
        <v>49.646318000000001</v>
      </c>
      <c r="J80" s="256">
        <f t="shared" si="22"/>
        <v>0</v>
      </c>
      <c r="K80" s="256">
        <f t="shared" si="22"/>
        <v>0</v>
      </c>
      <c r="L80" s="256">
        <f t="shared" si="22"/>
        <v>26.907845999999999</v>
      </c>
      <c r="M80" s="256">
        <f t="shared" si="22"/>
        <v>14.438471999999999</v>
      </c>
      <c r="N80" s="256">
        <f t="shared" si="22"/>
        <v>8.3000000000000007</v>
      </c>
      <c r="O80" s="278"/>
      <c r="P80" s="278"/>
    </row>
    <row r="82" spans="10:16" x14ac:dyDescent="0.3">
      <c r="J82" s="613" t="str">
        <f>'Tong 3'!J23:P23</f>
        <v xml:space="preserve">ỦY BAN NHÂN DÂN TỈNH </v>
      </c>
      <c r="K82" s="613"/>
      <c r="L82" s="613"/>
      <c r="M82" s="613"/>
      <c r="N82" s="613"/>
      <c r="O82" s="613"/>
      <c r="P82" s="613"/>
    </row>
  </sheetData>
  <mergeCells count="15">
    <mergeCell ref="J82:P82"/>
    <mergeCell ref="A1:P1"/>
    <mergeCell ref="A2:P2"/>
    <mergeCell ref="A3:P3"/>
    <mergeCell ref="J5:N5"/>
    <mergeCell ref="O5:O6"/>
    <mergeCell ref="P5:P6"/>
    <mergeCell ref="A8:P8"/>
    <mergeCell ref="A56:P56"/>
    <mergeCell ref="A5:A6"/>
    <mergeCell ref="B5:B6"/>
    <mergeCell ref="C5:C6"/>
    <mergeCell ref="D5:G5"/>
    <mergeCell ref="H5:H6"/>
    <mergeCell ref="I5:I6"/>
  </mergeCells>
  <phoneticPr fontId="3" type="noConversion"/>
  <pageMargins left="0.24" right="0.16" top="0.75" bottom="0.41" header="0.36" footer="0.16"/>
  <pageSetup paperSize="9" orientation="landscape" r:id="rId1"/>
  <headerFooter alignWithMargins="0">
    <oddFooter>&amp;R&amp;P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showZeros="0" workbookViewId="0">
      <selection activeCell="D24" sqref="D24"/>
    </sheetView>
  </sheetViews>
  <sheetFormatPr defaultColWidth="7.85546875" defaultRowHeight="18.75" x14ac:dyDescent="0.3"/>
  <cols>
    <col min="1" max="1" width="4.28515625" style="55" customWidth="1"/>
    <col min="2" max="2" width="28.5703125" style="56" customWidth="1"/>
    <col min="3" max="3" width="8.7109375" style="55" customWidth="1"/>
    <col min="4" max="4" width="5" style="57" customWidth="1"/>
    <col min="5" max="7" width="5" style="55" customWidth="1"/>
    <col min="8" max="8" width="10.28515625" style="56" customWidth="1"/>
    <col min="9" max="9" width="10" style="57" customWidth="1"/>
    <col min="10" max="14" width="5.28515625" style="55" customWidth="1"/>
    <col min="15" max="15" width="28.5703125" style="55" customWidth="1"/>
    <col min="16" max="16" width="6.5703125" style="55" customWidth="1"/>
    <col min="17" max="16384" width="7.85546875" style="19"/>
  </cols>
  <sheetData>
    <row r="1" spans="1:16" s="20" customFormat="1" ht="15.75" x14ac:dyDescent="0.2">
      <c r="A1" s="616" t="s">
        <v>1816</v>
      </c>
      <c r="B1" s="616"/>
      <c r="C1" s="616"/>
      <c r="D1" s="616"/>
      <c r="E1" s="616"/>
      <c r="F1" s="616"/>
      <c r="G1" s="616"/>
      <c r="H1" s="616"/>
      <c r="I1" s="616"/>
      <c r="J1" s="616"/>
      <c r="K1" s="616"/>
      <c r="L1" s="616"/>
      <c r="M1" s="616"/>
      <c r="N1" s="616"/>
      <c r="O1" s="616"/>
      <c r="P1" s="616"/>
    </row>
    <row r="2" spans="1:16" s="20" customFormat="1" ht="15.75" x14ac:dyDescent="0.2">
      <c r="A2" s="616" t="s">
        <v>1800</v>
      </c>
      <c r="B2" s="616"/>
      <c r="C2" s="616"/>
      <c r="D2" s="616"/>
      <c r="E2" s="616"/>
      <c r="F2" s="616"/>
      <c r="G2" s="616"/>
      <c r="H2" s="616"/>
      <c r="I2" s="616"/>
      <c r="J2" s="616"/>
      <c r="K2" s="616"/>
      <c r="L2" s="616"/>
      <c r="M2" s="616"/>
      <c r="N2" s="616"/>
      <c r="O2" s="616"/>
      <c r="P2" s="616"/>
    </row>
    <row r="3" spans="1:16" s="20" customFormat="1" ht="15.75" x14ac:dyDescent="0.2">
      <c r="A3" s="616" t="s">
        <v>1801</v>
      </c>
      <c r="B3" s="616"/>
      <c r="C3" s="616"/>
      <c r="D3" s="616"/>
      <c r="E3" s="616"/>
      <c r="F3" s="616"/>
      <c r="G3" s="616"/>
      <c r="H3" s="616"/>
      <c r="I3" s="616"/>
      <c r="J3" s="616"/>
      <c r="K3" s="616"/>
      <c r="L3" s="616"/>
      <c r="M3" s="616"/>
      <c r="N3" s="616"/>
      <c r="O3" s="616"/>
      <c r="P3" s="616"/>
    </row>
    <row r="4" spans="1:16" s="10" customFormat="1" ht="15.75" x14ac:dyDescent="0.2">
      <c r="A4" s="618" t="str">
        <f>'Tong 3'!A4:P4</f>
        <v>( Kèm theo Tờ trình số 398/TTr-UBND ngày 05 tháng 12 năm 2017 của UBND tỉnh)</v>
      </c>
      <c r="B4" s="618"/>
      <c r="C4" s="618"/>
      <c r="D4" s="618"/>
      <c r="E4" s="618"/>
      <c r="F4" s="618"/>
      <c r="G4" s="618"/>
      <c r="H4" s="618"/>
      <c r="I4" s="618"/>
      <c r="J4" s="618"/>
      <c r="K4" s="618"/>
      <c r="L4" s="618"/>
      <c r="M4" s="618"/>
      <c r="N4" s="618"/>
      <c r="O4" s="618"/>
      <c r="P4" s="618"/>
    </row>
    <row r="6" spans="1:16" s="364" customFormat="1" ht="12" x14ac:dyDescent="0.2">
      <c r="A6" s="646" t="s">
        <v>0</v>
      </c>
      <c r="B6" s="647" t="s">
        <v>25</v>
      </c>
      <c r="C6" s="645" t="s">
        <v>9</v>
      </c>
      <c r="D6" s="645" t="s">
        <v>56</v>
      </c>
      <c r="E6" s="645"/>
      <c r="F6" s="645"/>
      <c r="G6" s="645"/>
      <c r="H6" s="647" t="s">
        <v>57</v>
      </c>
      <c r="I6" s="645" t="s">
        <v>28</v>
      </c>
      <c r="J6" s="645" t="s">
        <v>58</v>
      </c>
      <c r="K6" s="645"/>
      <c r="L6" s="645"/>
      <c r="M6" s="645"/>
      <c r="N6" s="645"/>
      <c r="O6" s="645" t="s">
        <v>59</v>
      </c>
      <c r="P6" s="645" t="s">
        <v>40</v>
      </c>
    </row>
    <row r="7" spans="1:16" s="364" customFormat="1" ht="69.75" customHeight="1" x14ac:dyDescent="0.2">
      <c r="A7" s="646"/>
      <c r="B7" s="647"/>
      <c r="C7" s="645"/>
      <c r="D7" s="8" t="s">
        <v>2</v>
      </c>
      <c r="E7" s="8" t="s">
        <v>1</v>
      </c>
      <c r="F7" s="8" t="s">
        <v>60</v>
      </c>
      <c r="G7" s="8" t="s">
        <v>3</v>
      </c>
      <c r="H7" s="647"/>
      <c r="I7" s="645"/>
      <c r="J7" s="8" t="s">
        <v>10</v>
      </c>
      <c r="K7" s="8" t="s">
        <v>5</v>
      </c>
      <c r="L7" s="8" t="s">
        <v>342</v>
      </c>
      <c r="M7" s="8" t="s">
        <v>61</v>
      </c>
      <c r="N7" s="8" t="s">
        <v>8</v>
      </c>
      <c r="O7" s="645"/>
      <c r="P7" s="645"/>
    </row>
    <row r="8" spans="1:16" s="364" customFormat="1" ht="24" x14ac:dyDescent="0.2">
      <c r="A8" s="189">
        <v>-1</v>
      </c>
      <c r="B8" s="189">
        <v>-2</v>
      </c>
      <c r="C8" s="189" t="s">
        <v>11</v>
      </c>
      <c r="D8" s="189">
        <v>-4</v>
      </c>
      <c r="E8" s="189">
        <v>-5</v>
      </c>
      <c r="F8" s="189">
        <v>-6</v>
      </c>
      <c r="G8" s="189">
        <v>-7</v>
      </c>
      <c r="H8" s="189">
        <v>-8</v>
      </c>
      <c r="I8" s="189" t="s">
        <v>1802</v>
      </c>
      <c r="J8" s="189">
        <v>-10</v>
      </c>
      <c r="K8" s="189">
        <v>-11</v>
      </c>
      <c r="L8" s="189">
        <v>-12</v>
      </c>
      <c r="M8" s="189">
        <v>-13</v>
      </c>
      <c r="N8" s="189">
        <v>-14</v>
      </c>
      <c r="O8" s="189">
        <v>-15</v>
      </c>
      <c r="P8" s="189">
        <v>-16</v>
      </c>
    </row>
    <row r="9" spans="1:16" ht="76.5" x14ac:dyDescent="0.2">
      <c r="A9" s="515">
        <v>1</v>
      </c>
      <c r="B9" s="516" t="s">
        <v>1803</v>
      </c>
      <c r="C9" s="517">
        <f>SUM(D9:G9)</f>
        <v>3.54</v>
      </c>
      <c r="D9" s="517">
        <v>0.4</v>
      </c>
      <c r="E9" s="466"/>
      <c r="F9" s="466"/>
      <c r="G9" s="517">
        <v>3.14</v>
      </c>
      <c r="H9" s="515" t="s">
        <v>1804</v>
      </c>
      <c r="I9" s="466">
        <f>SUM(J9:N9)</f>
        <v>2</v>
      </c>
      <c r="J9" s="466">
        <v>2</v>
      </c>
      <c r="K9" s="466"/>
      <c r="L9" s="466"/>
      <c r="M9" s="466"/>
      <c r="N9" s="518"/>
      <c r="O9" s="516" t="s">
        <v>1805</v>
      </c>
      <c r="P9" s="229" t="s">
        <v>1806</v>
      </c>
    </row>
    <row r="10" spans="1:16" ht="38.25" x14ac:dyDescent="0.2">
      <c r="A10" s="515">
        <v>2</v>
      </c>
      <c r="B10" s="516" t="s">
        <v>1807</v>
      </c>
      <c r="C10" s="517">
        <f>SUM(D10:G10)</f>
        <v>0.81</v>
      </c>
      <c r="D10" s="466">
        <v>0.81</v>
      </c>
      <c r="E10" s="466"/>
      <c r="F10" s="466"/>
      <c r="G10" s="519"/>
      <c r="H10" s="466" t="s">
        <v>1808</v>
      </c>
      <c r="I10" s="466">
        <f>SUM(J10:N10)</f>
        <v>1.2</v>
      </c>
      <c r="J10" s="466"/>
      <c r="K10" s="466"/>
      <c r="L10" s="466">
        <v>1.2</v>
      </c>
      <c r="M10" s="466"/>
      <c r="N10" s="466"/>
      <c r="O10" s="516" t="s">
        <v>1805</v>
      </c>
      <c r="P10" s="229" t="s">
        <v>1806</v>
      </c>
    </row>
    <row r="11" spans="1:16" ht="51" x14ac:dyDescent="0.2">
      <c r="A11" s="515">
        <v>3</v>
      </c>
      <c r="B11" s="30" t="s">
        <v>1809</v>
      </c>
      <c r="C11" s="316">
        <v>3</v>
      </c>
      <c r="D11" s="316">
        <v>3</v>
      </c>
      <c r="E11" s="316"/>
      <c r="F11" s="316"/>
      <c r="G11" s="316"/>
      <c r="H11" s="229" t="s">
        <v>1810</v>
      </c>
      <c r="I11" s="316">
        <v>6</v>
      </c>
      <c r="J11" s="316"/>
      <c r="K11" s="316"/>
      <c r="L11" s="316">
        <v>6</v>
      </c>
      <c r="M11" s="316"/>
      <c r="N11" s="316"/>
      <c r="O11" s="30" t="s">
        <v>1811</v>
      </c>
      <c r="P11" s="229" t="s">
        <v>1642</v>
      </c>
    </row>
    <row r="12" spans="1:16" ht="38.25" x14ac:dyDescent="0.2">
      <c r="A12" s="515">
        <v>4</v>
      </c>
      <c r="B12" s="30" t="s">
        <v>1812</v>
      </c>
      <c r="C12" s="316">
        <v>0.3</v>
      </c>
      <c r="D12" s="316">
        <v>0.3</v>
      </c>
      <c r="E12" s="316"/>
      <c r="F12" s="316"/>
      <c r="G12" s="316"/>
      <c r="H12" s="229" t="s">
        <v>1813</v>
      </c>
      <c r="I12" s="316">
        <v>0.5</v>
      </c>
      <c r="J12" s="316"/>
      <c r="K12" s="316"/>
      <c r="L12" s="316">
        <v>0.5</v>
      </c>
      <c r="M12" s="316"/>
      <c r="N12" s="316"/>
      <c r="O12" s="30" t="s">
        <v>1814</v>
      </c>
      <c r="P12" s="229" t="s">
        <v>1642</v>
      </c>
    </row>
    <row r="13" spans="1:16" s="523" customFormat="1" ht="14.25" x14ac:dyDescent="0.2">
      <c r="A13" s="59">
        <v>4</v>
      </c>
      <c r="B13" s="520" t="s">
        <v>1815</v>
      </c>
      <c r="C13" s="521">
        <f>SUM(C9:C12)</f>
        <v>7.6499999999999995</v>
      </c>
      <c r="D13" s="521">
        <f t="shared" ref="D13:N13" si="0">SUM(D9:D12)</f>
        <v>4.51</v>
      </c>
      <c r="E13" s="521">
        <f t="shared" si="0"/>
        <v>0</v>
      </c>
      <c r="F13" s="521">
        <f t="shared" si="0"/>
        <v>0</v>
      </c>
      <c r="G13" s="521">
        <f t="shared" si="0"/>
        <v>3.14</v>
      </c>
      <c r="H13" s="521"/>
      <c r="I13" s="521">
        <f t="shared" si="0"/>
        <v>9.6999999999999993</v>
      </c>
      <c r="J13" s="521">
        <f t="shared" si="0"/>
        <v>2</v>
      </c>
      <c r="K13" s="521">
        <f t="shared" si="0"/>
        <v>0</v>
      </c>
      <c r="L13" s="521">
        <f t="shared" si="0"/>
        <v>7.7</v>
      </c>
      <c r="M13" s="521">
        <f t="shared" si="0"/>
        <v>0</v>
      </c>
      <c r="N13" s="521">
        <f t="shared" si="0"/>
        <v>0</v>
      </c>
      <c r="O13" s="522"/>
      <c r="P13" s="522"/>
    </row>
    <row r="15" spans="1:16" x14ac:dyDescent="0.3">
      <c r="J15" s="613" t="str">
        <f>'Tong 3'!J23:P23</f>
        <v xml:space="preserve">ỦY BAN NHÂN DÂN TỈNH </v>
      </c>
      <c r="K15" s="613"/>
      <c r="L15" s="613"/>
      <c r="M15" s="613"/>
      <c r="N15" s="613"/>
      <c r="O15" s="613"/>
      <c r="P15" s="613"/>
    </row>
  </sheetData>
  <mergeCells count="14">
    <mergeCell ref="J15:P15"/>
    <mergeCell ref="J6:N6"/>
    <mergeCell ref="O6:O7"/>
    <mergeCell ref="P6:P7"/>
    <mergeCell ref="A1:P1"/>
    <mergeCell ref="A2:P2"/>
    <mergeCell ref="A3:P3"/>
    <mergeCell ref="A4:P4"/>
    <mergeCell ref="A6:A7"/>
    <mergeCell ref="B6:B7"/>
    <mergeCell ref="C6:C7"/>
    <mergeCell ref="D6:G6"/>
    <mergeCell ref="H6:H7"/>
    <mergeCell ref="I6:I7"/>
  </mergeCells>
  <pageMargins left="0.24" right="0.28999999999999998"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Zeros="0" topLeftCell="A2" zoomScale="85" zoomScaleNormal="85" workbookViewId="0">
      <pane ySplit="5" topLeftCell="A7" activePane="bottomLeft" state="frozen"/>
      <selection activeCell="A2" sqref="A2"/>
      <selection pane="bottomLeft" activeCell="L32" sqref="L32"/>
    </sheetView>
  </sheetViews>
  <sheetFormatPr defaultRowHeight="12.75" x14ac:dyDescent="0.2"/>
  <cols>
    <col min="1" max="1" width="5.140625" style="10" customWidth="1"/>
    <col min="2" max="2" width="18" style="10" customWidth="1"/>
    <col min="3" max="3" width="7.42578125" style="18" customWidth="1"/>
    <col min="4" max="4" width="10.140625" style="13" customWidth="1"/>
    <col min="5" max="8" width="8.7109375" style="13" customWidth="1"/>
    <col min="9" max="9" width="8.7109375" style="13" hidden="1" customWidth="1"/>
    <col min="10" max="10" width="12.85546875" style="13" customWidth="1"/>
    <col min="11" max="11" width="7.85546875" style="13" customWidth="1"/>
    <col min="12" max="12" width="8.5703125" style="13" customWidth="1"/>
    <col min="13" max="13" width="9.140625" style="13"/>
    <col min="14" max="14" width="6.85546875" style="13" customWidth="1"/>
    <col min="15" max="15" width="9.140625" style="13"/>
    <col min="16" max="16" width="10.28515625" style="10" customWidth="1"/>
    <col min="17" max="16384" width="9.140625" style="10"/>
  </cols>
  <sheetData>
    <row r="1" spans="1:17" ht="6" hidden="1" customHeight="1" x14ac:dyDescent="0.2">
      <c r="A1" s="616"/>
      <c r="B1" s="616"/>
      <c r="C1" s="616"/>
      <c r="D1" s="616"/>
      <c r="E1" s="616"/>
      <c r="F1" s="616"/>
      <c r="G1" s="616"/>
      <c r="H1" s="616"/>
      <c r="I1" s="616"/>
      <c r="J1" s="616"/>
      <c r="K1" s="616"/>
      <c r="L1" s="616"/>
      <c r="M1" s="616"/>
      <c r="N1" s="616"/>
      <c r="O1" s="616"/>
      <c r="P1" s="616"/>
    </row>
    <row r="2" spans="1:17" ht="38.25" customHeight="1" x14ac:dyDescent="0.2">
      <c r="A2" s="616" t="s">
        <v>67</v>
      </c>
      <c r="B2" s="616"/>
      <c r="C2" s="616"/>
      <c r="D2" s="616"/>
      <c r="E2" s="616"/>
      <c r="F2" s="616"/>
      <c r="G2" s="616"/>
      <c r="H2" s="616"/>
      <c r="I2" s="616"/>
      <c r="J2" s="616"/>
      <c r="K2" s="616"/>
      <c r="L2" s="616"/>
      <c r="M2" s="616"/>
      <c r="N2" s="616"/>
      <c r="O2" s="616"/>
      <c r="P2" s="616"/>
    </row>
    <row r="3" spans="1:17" ht="29.25" customHeight="1" x14ac:dyDescent="0.2">
      <c r="A3" s="618" t="str">
        <f>'Tong 3'!A4:P4</f>
        <v>( Kèm theo Tờ trình số 398/TTr-UBND ngày 05 tháng 12 năm 2017 của UBND tỉnh)</v>
      </c>
      <c r="B3" s="618"/>
      <c r="C3" s="618"/>
      <c r="D3" s="618"/>
      <c r="E3" s="618"/>
      <c r="F3" s="618"/>
      <c r="G3" s="618"/>
      <c r="H3" s="618"/>
      <c r="I3" s="618"/>
      <c r="J3" s="618"/>
      <c r="K3" s="618"/>
      <c r="L3" s="618"/>
      <c r="M3" s="618"/>
      <c r="N3" s="618"/>
      <c r="O3" s="618"/>
      <c r="P3" s="618"/>
    </row>
    <row r="4" spans="1:17" s="15" customFormat="1" ht="26.25" customHeight="1" x14ac:dyDescent="0.2">
      <c r="A4" s="619" t="s">
        <v>0</v>
      </c>
      <c r="B4" s="615" t="s">
        <v>13</v>
      </c>
      <c r="C4" s="620" t="s">
        <v>26</v>
      </c>
      <c r="D4" s="614" t="s">
        <v>14</v>
      </c>
      <c r="E4" s="614" t="s">
        <v>56</v>
      </c>
      <c r="F4" s="614"/>
      <c r="G4" s="614"/>
      <c r="H4" s="614"/>
      <c r="I4" s="3"/>
      <c r="J4" s="614" t="s">
        <v>28</v>
      </c>
      <c r="K4" s="614" t="s">
        <v>58</v>
      </c>
      <c r="L4" s="614"/>
      <c r="M4" s="614"/>
      <c r="N4" s="614"/>
      <c r="O4" s="614"/>
      <c r="P4" s="615" t="s">
        <v>4</v>
      </c>
    </row>
    <row r="5" spans="1:17" s="15" customFormat="1" ht="58.5" customHeight="1" x14ac:dyDescent="0.2">
      <c r="A5" s="619"/>
      <c r="B5" s="615"/>
      <c r="C5" s="620"/>
      <c r="D5" s="614"/>
      <c r="E5" s="3" t="s">
        <v>2</v>
      </c>
      <c r="F5" s="3" t="s">
        <v>1</v>
      </c>
      <c r="G5" s="3" t="s">
        <v>42</v>
      </c>
      <c r="H5" s="3" t="s">
        <v>27</v>
      </c>
      <c r="I5" s="3"/>
      <c r="J5" s="614"/>
      <c r="K5" s="3" t="s">
        <v>10</v>
      </c>
      <c r="L5" s="3" t="s">
        <v>5</v>
      </c>
      <c r="M5" s="3" t="s">
        <v>6</v>
      </c>
      <c r="N5" s="3" t="s">
        <v>7</v>
      </c>
      <c r="O5" s="3" t="s">
        <v>8</v>
      </c>
      <c r="P5" s="615"/>
    </row>
    <row r="6" spans="1:17" s="38" customFormat="1" ht="22.5" x14ac:dyDescent="0.2">
      <c r="A6" s="2">
        <v>-1</v>
      </c>
      <c r="B6" s="2">
        <v>-2</v>
      </c>
      <c r="C6" s="2">
        <v>-3</v>
      </c>
      <c r="D6" s="2" t="s">
        <v>41</v>
      </c>
      <c r="E6" s="2">
        <v>-5</v>
      </c>
      <c r="F6" s="2">
        <v>-6</v>
      </c>
      <c r="G6" s="2">
        <v>-7</v>
      </c>
      <c r="H6" s="2">
        <v>-8</v>
      </c>
      <c r="I6" s="2"/>
      <c r="J6" s="2" t="s">
        <v>29</v>
      </c>
      <c r="K6" s="2">
        <v>-10</v>
      </c>
      <c r="L6" s="2">
        <v>-11</v>
      </c>
      <c r="M6" s="2">
        <v>-12</v>
      </c>
      <c r="N6" s="2">
        <v>-13</v>
      </c>
      <c r="O6" s="2">
        <v>-14</v>
      </c>
      <c r="P6" s="2">
        <v>-15</v>
      </c>
      <c r="Q6" s="37"/>
    </row>
    <row r="7" spans="1:17" s="20" customFormat="1" ht="18" customHeight="1" x14ac:dyDescent="0.2">
      <c r="A7" s="29">
        <v>1</v>
      </c>
      <c r="B7" s="1" t="s">
        <v>16</v>
      </c>
      <c r="C7" s="63">
        <v>31</v>
      </c>
      <c r="D7" s="434">
        <f>'TP Ha Tinh'!C53</f>
        <v>99.419999999999987</v>
      </c>
      <c r="E7" s="434">
        <f>'TP Ha Tinh'!D53</f>
        <v>72.785000000000011</v>
      </c>
      <c r="F7" s="434">
        <f>'TP Ha Tinh'!E53</f>
        <v>0</v>
      </c>
      <c r="G7" s="434">
        <f>'TP Ha Tinh'!F53</f>
        <v>0</v>
      </c>
      <c r="H7" s="434">
        <f>'TP Ha Tinh'!G53</f>
        <v>26.635000000000002</v>
      </c>
      <c r="I7" s="434">
        <f>'TP Ha Tinh'!H53</f>
        <v>0</v>
      </c>
      <c r="J7" s="434">
        <f>'TP Ha Tinh'!I53</f>
        <v>224.69</v>
      </c>
      <c r="K7" s="434">
        <f>'TP Ha Tinh'!J53</f>
        <v>0</v>
      </c>
      <c r="L7" s="434">
        <f>'TP Ha Tinh'!K53</f>
        <v>12.51</v>
      </c>
      <c r="M7" s="434">
        <f>'TP Ha Tinh'!L53</f>
        <v>209.66</v>
      </c>
      <c r="N7" s="434">
        <f>'TP Ha Tinh'!M53</f>
        <v>2.3200000000000003</v>
      </c>
      <c r="O7" s="434">
        <f>'TP Ha Tinh'!N53</f>
        <v>0.2</v>
      </c>
      <c r="P7" s="35"/>
      <c r="Q7" s="21"/>
    </row>
    <row r="8" spans="1:17" s="20" customFormat="1" ht="18" customHeight="1" x14ac:dyDescent="0.2">
      <c r="A8" s="29">
        <v>2</v>
      </c>
      <c r="B8" s="1" t="s">
        <v>15</v>
      </c>
      <c r="C8" s="63">
        <v>11</v>
      </c>
      <c r="D8" s="61">
        <f>'TX Hong Linh'!C26</f>
        <v>20.139999999999997</v>
      </c>
      <c r="E8" s="61">
        <f>'TX Hong Linh'!D26</f>
        <v>8.3000000000000007</v>
      </c>
      <c r="F8" s="61">
        <f>'TX Hong Linh'!E26</f>
        <v>1.7</v>
      </c>
      <c r="G8" s="61">
        <f>'TX Hong Linh'!F26</f>
        <v>0</v>
      </c>
      <c r="H8" s="61">
        <f>'TX Hong Linh'!G26</f>
        <v>10.139999999999999</v>
      </c>
      <c r="I8" s="61" t="str">
        <f>'TX Hong Linh'!H26</f>
        <v xml:space="preserve"> </v>
      </c>
      <c r="J8" s="61">
        <f>'TX Hong Linh'!I26</f>
        <v>30.669999999999998</v>
      </c>
      <c r="K8" s="61">
        <f>'TX Hong Linh'!J26</f>
        <v>0</v>
      </c>
      <c r="L8" s="61">
        <f>'TX Hong Linh'!K26</f>
        <v>11.969999999999999</v>
      </c>
      <c r="M8" s="61">
        <f>'TX Hong Linh'!L26</f>
        <v>18.399999999999999</v>
      </c>
      <c r="N8" s="61">
        <f>'TX Hong Linh'!M26</f>
        <v>0.30000000000000004</v>
      </c>
      <c r="O8" s="61">
        <f>'TX Hong Linh'!N26</f>
        <v>0</v>
      </c>
      <c r="P8" s="75"/>
      <c r="Q8" s="21"/>
    </row>
    <row r="9" spans="1:17" s="20" customFormat="1" ht="18" customHeight="1" x14ac:dyDescent="0.2">
      <c r="A9" s="29">
        <v>3</v>
      </c>
      <c r="B9" s="1" t="s">
        <v>30</v>
      </c>
      <c r="C9" s="63">
        <v>32</v>
      </c>
      <c r="D9" s="9">
        <f>'TX Kỳ Anh '!C49</f>
        <v>54.010000000000005</v>
      </c>
      <c r="E9" s="9">
        <f>'TX Kỳ Anh '!D49</f>
        <v>21.23</v>
      </c>
      <c r="F9" s="9">
        <f>'TX Kỳ Anh '!E49</f>
        <v>3</v>
      </c>
      <c r="G9" s="9">
        <f>'TX Kỳ Anh '!F49</f>
        <v>0</v>
      </c>
      <c r="H9" s="9">
        <f>'TX Kỳ Anh '!G49</f>
        <v>29.779999999999998</v>
      </c>
      <c r="I9" s="9">
        <f>'TX Kỳ Anh '!H49</f>
        <v>0</v>
      </c>
      <c r="J9" s="9">
        <f>'TX Kỳ Anh '!I49</f>
        <v>35.260000000000005</v>
      </c>
      <c r="K9" s="9">
        <f>'TX Kỳ Anh '!J49</f>
        <v>17.5</v>
      </c>
      <c r="L9" s="9">
        <f>'TX Kỳ Anh '!K49</f>
        <v>0.2</v>
      </c>
      <c r="M9" s="9">
        <f>'TX Kỳ Anh '!L49</f>
        <v>0.85</v>
      </c>
      <c r="N9" s="9">
        <f>'TX Kỳ Anh '!M49</f>
        <v>7.6499999999999995</v>
      </c>
      <c r="O9" s="9">
        <f>'TX Kỳ Anh '!N49</f>
        <v>9.06</v>
      </c>
      <c r="P9" s="75"/>
      <c r="Q9" s="21"/>
    </row>
    <row r="10" spans="1:17" s="20" customFormat="1" ht="18" customHeight="1" x14ac:dyDescent="0.2">
      <c r="A10" s="29">
        <v>4</v>
      </c>
      <c r="B10" s="1" t="s">
        <v>20</v>
      </c>
      <c r="C10" s="14">
        <v>29</v>
      </c>
      <c r="D10" s="61">
        <f>'NGHI XUÂN '!C49</f>
        <v>65.319999999999993</v>
      </c>
      <c r="E10" s="61">
        <f>'NGHI XUÂN '!D49</f>
        <v>18.93</v>
      </c>
      <c r="F10" s="61">
        <f>'NGHI XUÂN '!E49</f>
        <v>0</v>
      </c>
      <c r="G10" s="61">
        <f>'NGHI XUÂN '!F49</f>
        <v>0</v>
      </c>
      <c r="H10" s="61">
        <f>'NGHI XUÂN '!G49</f>
        <v>46.39</v>
      </c>
      <c r="I10" s="61">
        <f>'NGHI XUÂN '!H49</f>
        <v>0</v>
      </c>
      <c r="J10" s="61">
        <f>'NGHI XUÂN '!I49</f>
        <v>66.570000000000007</v>
      </c>
      <c r="K10" s="61">
        <f>'NGHI XUÂN '!J49</f>
        <v>0</v>
      </c>
      <c r="L10" s="61">
        <f>'NGHI XUÂN '!K49</f>
        <v>34.25</v>
      </c>
      <c r="M10" s="61">
        <f>'NGHI XUÂN '!L49</f>
        <v>1.5</v>
      </c>
      <c r="N10" s="61">
        <f>'NGHI XUÂN '!M49</f>
        <v>8.43</v>
      </c>
      <c r="O10" s="61">
        <f>'NGHI XUÂN '!N49</f>
        <v>22.39</v>
      </c>
      <c r="P10" s="76"/>
      <c r="Q10" s="21"/>
    </row>
    <row r="11" spans="1:17" s="20" customFormat="1" ht="18" customHeight="1" x14ac:dyDescent="0.2">
      <c r="A11" s="29">
        <v>5</v>
      </c>
      <c r="B11" s="1" t="s">
        <v>24</v>
      </c>
      <c r="C11" s="14">
        <v>84</v>
      </c>
      <c r="D11" s="62">
        <f>'THACH Hà'!C103</f>
        <v>26.38</v>
      </c>
      <c r="E11" s="62">
        <f>'THACH Hà'!D103</f>
        <v>11.540000000000001</v>
      </c>
      <c r="F11" s="62">
        <f>'THACH Hà'!E103</f>
        <v>0.35</v>
      </c>
      <c r="G11" s="62">
        <f>'THACH Hà'!F103</f>
        <v>0</v>
      </c>
      <c r="H11" s="62">
        <f>'THACH Hà'!G103</f>
        <v>14.489999999999998</v>
      </c>
      <c r="I11" s="62">
        <f>'THACH Hà'!H103</f>
        <v>0</v>
      </c>
      <c r="J11" s="62">
        <f>'THACH Hà'!I103</f>
        <v>33.459999999999994</v>
      </c>
      <c r="K11" s="62">
        <f>'THACH Hà'!J103</f>
        <v>0</v>
      </c>
      <c r="L11" s="62">
        <f>'THACH Hà'!K103</f>
        <v>1.85</v>
      </c>
      <c r="M11" s="62">
        <f>'THACH Hà'!L103</f>
        <v>1.255325</v>
      </c>
      <c r="N11" s="62">
        <f>'THACH Hà'!M103</f>
        <v>30.054674999999996</v>
      </c>
      <c r="O11" s="62">
        <f>'THACH Hà'!N103</f>
        <v>0.3</v>
      </c>
      <c r="P11" s="62">
        <f>'THACH Hà'!O103</f>
        <v>0</v>
      </c>
      <c r="Q11" s="21"/>
    </row>
    <row r="12" spans="1:17" s="20" customFormat="1" ht="18" customHeight="1" x14ac:dyDescent="0.2">
      <c r="A12" s="29">
        <v>6</v>
      </c>
      <c r="B12" s="1" t="s">
        <v>32</v>
      </c>
      <c r="C12" s="14">
        <v>45</v>
      </c>
      <c r="D12" s="9">
        <f>'Cẩm Xuyên'!C66</f>
        <v>137.77000000000001</v>
      </c>
      <c r="E12" s="9">
        <f>'Cẩm Xuyên'!D66</f>
        <v>60.150000000000006</v>
      </c>
      <c r="F12" s="9">
        <f>'Cẩm Xuyên'!E66</f>
        <v>0</v>
      </c>
      <c r="G12" s="9">
        <f>'Cẩm Xuyên'!F66</f>
        <v>0</v>
      </c>
      <c r="H12" s="9">
        <f>'Cẩm Xuyên'!G66</f>
        <v>77.62</v>
      </c>
      <c r="I12" s="9">
        <f>'Cẩm Xuyên'!H66</f>
        <v>0</v>
      </c>
      <c r="J12" s="9">
        <f>'Cẩm Xuyên'!I66</f>
        <v>59.290720000000007</v>
      </c>
      <c r="K12" s="9">
        <f>'Cẩm Xuyên'!J66</f>
        <v>0</v>
      </c>
      <c r="L12" s="9">
        <f>'Cẩm Xuyên'!K66</f>
        <v>17.419040000000003</v>
      </c>
      <c r="M12" s="9">
        <f>'Cẩm Xuyên'!L66</f>
        <v>0.57960000000000012</v>
      </c>
      <c r="N12" s="9">
        <f>'Cẩm Xuyên'!M66</f>
        <v>31.762080000000001</v>
      </c>
      <c r="O12" s="9">
        <f>'Cẩm Xuyên'!N66</f>
        <v>9.5300000000000011</v>
      </c>
      <c r="P12" s="77"/>
      <c r="Q12" s="21"/>
    </row>
    <row r="13" spans="1:17" s="20" customFormat="1" ht="18" customHeight="1" x14ac:dyDescent="0.2">
      <c r="A13" s="29">
        <v>7</v>
      </c>
      <c r="B13" s="1" t="s">
        <v>18</v>
      </c>
      <c r="C13" s="14">
        <v>53</v>
      </c>
      <c r="D13" s="61">
        <f>'Hương Sơn'!C73</f>
        <v>30.089999999999996</v>
      </c>
      <c r="E13" s="61">
        <f>'Hương Sơn'!D73</f>
        <v>12.25</v>
      </c>
      <c r="F13" s="61">
        <f>'Hương Sơn'!E73</f>
        <v>2.7</v>
      </c>
      <c r="G13" s="61">
        <f>'Hương Sơn'!F73</f>
        <v>0</v>
      </c>
      <c r="H13" s="61">
        <f>'Hương Sơn'!G73</f>
        <v>15.139999999999999</v>
      </c>
      <c r="I13" s="61">
        <f>'Hương Sơn'!H73</f>
        <v>0</v>
      </c>
      <c r="J13" s="61">
        <f>'Hương Sơn'!I73</f>
        <v>20.91</v>
      </c>
      <c r="K13" s="61">
        <f>'Hương Sơn'!J73</f>
        <v>1.53</v>
      </c>
      <c r="L13" s="61">
        <f>'Hương Sơn'!K73</f>
        <v>2.56</v>
      </c>
      <c r="M13" s="61">
        <f>'Hương Sơn'!L73</f>
        <v>4.9599999999999991</v>
      </c>
      <c r="N13" s="61">
        <f>'Hương Sơn'!M73</f>
        <v>11.559999999999997</v>
      </c>
      <c r="O13" s="61">
        <f>'Hương Sơn'!N73</f>
        <v>0.3</v>
      </c>
      <c r="P13" s="78"/>
      <c r="Q13" s="21"/>
    </row>
    <row r="14" spans="1:17" s="20" customFormat="1" ht="18" customHeight="1" x14ac:dyDescent="0.2">
      <c r="A14" s="29">
        <v>8</v>
      </c>
      <c r="B14" s="1" t="s">
        <v>22</v>
      </c>
      <c r="C14" s="14">
        <v>52</v>
      </c>
      <c r="D14" s="61">
        <f>'Đức Thọ'!C73</f>
        <v>22.885000000000005</v>
      </c>
      <c r="E14" s="61">
        <f>'Đức Thọ'!D73</f>
        <v>13.350999999999999</v>
      </c>
      <c r="F14" s="61">
        <f>'Đức Thọ'!E73</f>
        <v>0</v>
      </c>
      <c r="G14" s="61">
        <f>'Đức Thọ'!F73</f>
        <v>0</v>
      </c>
      <c r="H14" s="61">
        <f>'Đức Thọ'!G73</f>
        <v>9.5339999999999989</v>
      </c>
      <c r="I14" s="61">
        <f>'Đức Thọ'!H73</f>
        <v>0</v>
      </c>
      <c r="J14" s="61">
        <f>'Đức Thọ'!I73</f>
        <v>10.442660000000002</v>
      </c>
      <c r="K14" s="61">
        <f>'Đức Thọ'!J73</f>
        <v>0</v>
      </c>
      <c r="L14" s="61">
        <f>'Đức Thọ'!K73</f>
        <v>3.1510000000000002</v>
      </c>
      <c r="M14" s="61">
        <f>'Đức Thọ'!L73</f>
        <v>1.2386200000000001</v>
      </c>
      <c r="N14" s="61">
        <f>'Đức Thọ'!M73</f>
        <v>6.0030400000000022</v>
      </c>
      <c r="O14" s="61">
        <f>'Đức Thọ'!N73</f>
        <v>0.05</v>
      </c>
      <c r="P14" s="76"/>
      <c r="Q14" s="21"/>
    </row>
    <row r="15" spans="1:17" s="20" customFormat="1" ht="18" customHeight="1" x14ac:dyDescent="0.2">
      <c r="A15" s="29">
        <v>9</v>
      </c>
      <c r="B15" s="1" t="s">
        <v>31</v>
      </c>
      <c r="C15" s="14">
        <v>4</v>
      </c>
      <c r="D15" s="61">
        <f>'Can Lộc'!C16</f>
        <v>1.34</v>
      </c>
      <c r="E15" s="61">
        <f>'Can Lộc'!D16</f>
        <v>0.59</v>
      </c>
      <c r="F15" s="61">
        <f>'Can Lộc'!E16</f>
        <v>0</v>
      </c>
      <c r="G15" s="61">
        <f>'Can Lộc'!F16</f>
        <v>0</v>
      </c>
      <c r="H15" s="61">
        <f>'Can Lộc'!G16</f>
        <v>0.75</v>
      </c>
      <c r="I15" s="61">
        <f>'Can Lộc'!H16</f>
        <v>0</v>
      </c>
      <c r="J15" s="61">
        <f>'Can Lộc'!I16</f>
        <v>1.0900000000000001</v>
      </c>
      <c r="K15" s="61">
        <f>'Can Lộc'!J16</f>
        <v>0</v>
      </c>
      <c r="L15" s="61">
        <f>'Can Lộc'!K16</f>
        <v>0</v>
      </c>
      <c r="M15" s="61">
        <f>'Can Lộc'!L16</f>
        <v>0.34</v>
      </c>
      <c r="N15" s="61">
        <f>'Can Lộc'!M16</f>
        <v>0</v>
      </c>
      <c r="O15" s="61">
        <f>'Can Lộc'!N16</f>
        <v>0.75</v>
      </c>
      <c r="P15" s="61">
        <f>'Can Lộc'!O16</f>
        <v>0</v>
      </c>
      <c r="Q15" s="21"/>
    </row>
    <row r="16" spans="1:17" s="20" customFormat="1" ht="18" customHeight="1" x14ac:dyDescent="0.2">
      <c r="A16" s="29">
        <v>10</v>
      </c>
      <c r="B16" s="1" t="s">
        <v>19</v>
      </c>
      <c r="C16" s="14">
        <v>40</v>
      </c>
      <c r="D16" s="61">
        <f>'Kỳ Anh'!C60</f>
        <v>44.837000000000003</v>
      </c>
      <c r="E16" s="61">
        <f>'Kỳ Anh'!D60</f>
        <v>19.71</v>
      </c>
      <c r="F16" s="61">
        <f>'Kỳ Anh'!E60</f>
        <v>10</v>
      </c>
      <c r="G16" s="61">
        <f>'Kỳ Anh'!F60</f>
        <v>0</v>
      </c>
      <c r="H16" s="61">
        <f>'Kỳ Anh'!G60</f>
        <v>15.127000000000001</v>
      </c>
      <c r="I16" s="61">
        <f>'Kỳ Anh'!H60</f>
        <v>0</v>
      </c>
      <c r="J16" s="61">
        <f>'Kỳ Anh'!I60</f>
        <v>32.379999999999995</v>
      </c>
      <c r="K16" s="61">
        <f>'Kỳ Anh'!J60</f>
        <v>2</v>
      </c>
      <c r="L16" s="61">
        <f>'Kỳ Anh'!K60</f>
        <v>11.66</v>
      </c>
      <c r="M16" s="61">
        <f>'Kỳ Anh'!L60</f>
        <v>10</v>
      </c>
      <c r="N16" s="61">
        <f>'Kỳ Anh'!M60</f>
        <v>8.4199999999999982</v>
      </c>
      <c r="O16" s="61">
        <f>'Kỳ Anh'!N60</f>
        <v>0.3</v>
      </c>
      <c r="P16" s="78"/>
      <c r="Q16" s="21"/>
    </row>
    <row r="17" spans="1:17" s="20" customFormat="1" ht="18" customHeight="1" x14ac:dyDescent="0.2">
      <c r="A17" s="29">
        <v>11</v>
      </c>
      <c r="B17" s="1" t="s">
        <v>17</v>
      </c>
      <c r="C17" s="14">
        <v>38</v>
      </c>
      <c r="D17" s="61">
        <f>'Huong Khe'!C69</f>
        <v>45.690000000000005</v>
      </c>
      <c r="E17" s="61">
        <f>'Huong Khe'!D69</f>
        <v>1.8100000000000003</v>
      </c>
      <c r="F17" s="61">
        <f>'Huong Khe'!E69</f>
        <v>0</v>
      </c>
      <c r="G17" s="61">
        <f>'Huong Khe'!F69</f>
        <v>0</v>
      </c>
      <c r="H17" s="61">
        <f>'Huong Khe'!G69</f>
        <v>43.88</v>
      </c>
      <c r="I17" s="61">
        <f>'Huong Khe'!H69</f>
        <v>0</v>
      </c>
      <c r="J17" s="61">
        <f>'Huong Khe'!I69</f>
        <v>29.26</v>
      </c>
      <c r="K17" s="61">
        <f>'Huong Khe'!J69</f>
        <v>5.7</v>
      </c>
      <c r="L17" s="61">
        <f>'Huong Khe'!K69</f>
        <v>6.45</v>
      </c>
      <c r="M17" s="61">
        <f>'Huong Khe'!L69</f>
        <v>4.3</v>
      </c>
      <c r="N17" s="61">
        <f>'Huong Khe'!M69</f>
        <v>2.14</v>
      </c>
      <c r="O17" s="61">
        <f>'Huong Khe'!N69</f>
        <v>10.67</v>
      </c>
      <c r="P17" s="78"/>
      <c r="Q17" s="21"/>
    </row>
    <row r="18" spans="1:17" s="20" customFormat="1" ht="18" customHeight="1" x14ac:dyDescent="0.2">
      <c r="A18" s="29">
        <v>12</v>
      </c>
      <c r="B18" s="1" t="s">
        <v>21</v>
      </c>
      <c r="C18" s="14">
        <v>27</v>
      </c>
      <c r="D18" s="61">
        <f>'Vũ Quang'!C41</f>
        <v>22.250000000000004</v>
      </c>
      <c r="E18" s="61">
        <f>'Vũ Quang'!D41</f>
        <v>2.7800000000000002</v>
      </c>
      <c r="F18" s="61">
        <f>'Vũ Quang'!E41</f>
        <v>0</v>
      </c>
      <c r="G18" s="61">
        <f>'Vũ Quang'!F41</f>
        <v>0</v>
      </c>
      <c r="H18" s="61">
        <f>'Vũ Quang'!G41</f>
        <v>19.47</v>
      </c>
      <c r="I18" s="61">
        <f>'Vũ Quang'!H41</f>
        <v>0</v>
      </c>
      <c r="J18" s="61">
        <f>'Vũ Quang'!I41</f>
        <v>8.7349999999999994</v>
      </c>
      <c r="K18" s="61">
        <f>'Vũ Quang'!J41</f>
        <v>2</v>
      </c>
      <c r="L18" s="61">
        <f>'Vũ Quang'!K41</f>
        <v>1.7849999999999999</v>
      </c>
      <c r="M18" s="61">
        <f>'Vũ Quang'!L41</f>
        <v>2.7</v>
      </c>
      <c r="N18" s="61">
        <f>'Vũ Quang'!M41</f>
        <v>2.25</v>
      </c>
      <c r="O18" s="61">
        <f>'Vũ Quang'!N41</f>
        <v>0</v>
      </c>
      <c r="P18" s="76"/>
      <c r="Q18" s="21"/>
    </row>
    <row r="19" spans="1:17" s="20" customFormat="1" ht="18" customHeight="1" x14ac:dyDescent="0.2">
      <c r="A19" s="29">
        <v>13</v>
      </c>
      <c r="B19" s="1" t="s">
        <v>23</v>
      </c>
      <c r="C19" s="14">
        <v>37</v>
      </c>
      <c r="D19" s="9">
        <f>'Lộc Hà'!C55</f>
        <v>49.269999999999996</v>
      </c>
      <c r="E19" s="9">
        <f>'Lộc Hà'!D55</f>
        <v>11.61</v>
      </c>
      <c r="F19" s="9">
        <f>'Lộc Hà'!E55</f>
        <v>6.8599999999999994</v>
      </c>
      <c r="G19" s="9">
        <f>'Lộc Hà'!F55</f>
        <v>0</v>
      </c>
      <c r="H19" s="9">
        <f>'Lộc Hà'!G55</f>
        <v>30.800000000000004</v>
      </c>
      <c r="I19" s="9">
        <f>'Lộc Hà'!H55</f>
        <v>0</v>
      </c>
      <c r="J19" s="9">
        <f>'Lộc Hà'!I55</f>
        <v>30.126552</v>
      </c>
      <c r="K19" s="9">
        <f>'Lộc Hà'!J55</f>
        <v>0</v>
      </c>
      <c r="L19" s="9">
        <f>'Lộc Hà'!K55</f>
        <v>0</v>
      </c>
      <c r="M19" s="9">
        <f>'Lộc Hà'!L55</f>
        <v>16.575568000000001</v>
      </c>
      <c r="N19" s="9">
        <f>'Lộc Hà'!M55</f>
        <v>13.550984</v>
      </c>
      <c r="O19" s="9">
        <f>'Lộc Hà'!N55</f>
        <v>0</v>
      </c>
      <c r="P19" s="76"/>
      <c r="Q19" s="21"/>
    </row>
    <row r="20" spans="1:17" s="17" customFormat="1" ht="18" customHeight="1" x14ac:dyDescent="0.2">
      <c r="A20" s="59"/>
      <c r="B20" s="60" t="s">
        <v>43</v>
      </c>
      <c r="C20" s="79">
        <f>SUM(C7:C19)</f>
        <v>483</v>
      </c>
      <c r="D20" s="16">
        <f t="shared" ref="D20:O20" si="0">SUM(D7:D19)</f>
        <v>619.40199999999993</v>
      </c>
      <c r="E20" s="16">
        <f t="shared" si="0"/>
        <v>255.036</v>
      </c>
      <c r="F20" s="16">
        <f t="shared" si="0"/>
        <v>24.61</v>
      </c>
      <c r="G20" s="16">
        <f t="shared" si="0"/>
        <v>0</v>
      </c>
      <c r="H20" s="16">
        <f t="shared" si="0"/>
        <v>339.75600000000003</v>
      </c>
      <c r="I20" s="16"/>
      <c r="J20" s="16">
        <f>SUM(J7:J19)</f>
        <v>582.88493199999994</v>
      </c>
      <c r="K20" s="16">
        <f t="shared" si="0"/>
        <v>28.73</v>
      </c>
      <c r="L20" s="16">
        <f t="shared" si="0"/>
        <v>103.80503999999999</v>
      </c>
      <c r="M20" s="16">
        <f t="shared" si="0"/>
        <v>272.35911299999998</v>
      </c>
      <c r="N20" s="16">
        <f t="shared" si="0"/>
        <v>124.44077899999999</v>
      </c>
      <c r="O20" s="16">
        <f t="shared" si="0"/>
        <v>53.55</v>
      </c>
      <c r="P20" s="59"/>
    </row>
    <row r="22" spans="1:17" ht="19.5" customHeight="1" x14ac:dyDescent="0.2">
      <c r="J22" s="613" t="str">
        <f>'Tong 3'!J23:P23</f>
        <v xml:space="preserve">ỦY BAN NHÂN DÂN TỈNH </v>
      </c>
      <c r="K22" s="613"/>
      <c r="L22" s="613"/>
      <c r="M22" s="613"/>
      <c r="N22" s="613"/>
      <c r="O22" s="613"/>
      <c r="P22" s="613"/>
    </row>
  </sheetData>
  <mergeCells count="12">
    <mergeCell ref="A1:P1"/>
    <mergeCell ref="A2:P2"/>
    <mergeCell ref="A3:P3"/>
    <mergeCell ref="A4:A5"/>
    <mergeCell ref="B4:B5"/>
    <mergeCell ref="C4:C5"/>
    <mergeCell ref="J22:P22"/>
    <mergeCell ref="D4:D5"/>
    <mergeCell ref="E4:H4"/>
    <mergeCell ref="J4:J5"/>
    <mergeCell ref="K4:O4"/>
    <mergeCell ref="P4:P5"/>
  </mergeCells>
  <printOptions horizontalCentered="1"/>
  <pageMargins left="0.45" right="0.45" top="0.85" bottom="0.42"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Zeros="0" topLeftCell="A2" zoomScaleNormal="100" workbookViewId="0">
      <selection activeCell="J23" sqref="J23"/>
    </sheetView>
  </sheetViews>
  <sheetFormatPr defaultRowHeight="12.75" x14ac:dyDescent="0.2"/>
  <cols>
    <col min="1" max="1" width="5.140625" style="10" customWidth="1"/>
    <col min="2" max="2" width="18" style="10" customWidth="1"/>
    <col min="3" max="3" width="7.42578125" style="18" customWidth="1"/>
    <col min="4" max="4" width="10.140625" style="13" customWidth="1"/>
    <col min="5" max="5" width="8.7109375" style="13" customWidth="1"/>
    <col min="6" max="6" width="9.7109375" style="13" customWidth="1"/>
    <col min="7" max="8" width="8.7109375" style="13" customWidth="1"/>
    <col min="9" max="9" width="8.7109375" style="13" hidden="1" customWidth="1"/>
    <col min="10" max="10" width="12.85546875" style="13" customWidth="1"/>
    <col min="11" max="11" width="7.85546875" style="13" customWidth="1"/>
    <col min="12" max="12" width="8.5703125" style="13" customWidth="1"/>
    <col min="13" max="13" width="9.140625" style="13"/>
    <col min="14" max="14" width="6.85546875" style="13" customWidth="1"/>
    <col min="15" max="15" width="9.140625" style="13"/>
    <col min="16" max="16" width="10.28515625" style="10" customWidth="1"/>
    <col min="17" max="16384" width="9.140625" style="10"/>
  </cols>
  <sheetData>
    <row r="1" spans="1:17" ht="6" hidden="1" customHeight="1" x14ac:dyDescent="0.2">
      <c r="A1" s="616"/>
      <c r="B1" s="616"/>
      <c r="C1" s="616"/>
      <c r="D1" s="616"/>
      <c r="E1" s="616"/>
      <c r="F1" s="616"/>
      <c r="G1" s="616"/>
      <c r="H1" s="616"/>
      <c r="I1" s="616"/>
      <c r="J1" s="616"/>
      <c r="K1" s="616"/>
      <c r="L1" s="616"/>
      <c r="M1" s="616"/>
      <c r="N1" s="616"/>
      <c r="O1" s="616"/>
      <c r="P1" s="616"/>
    </row>
    <row r="2" spans="1:17" ht="39" customHeight="1" x14ac:dyDescent="0.2">
      <c r="A2" s="616" t="s">
        <v>1440</v>
      </c>
      <c r="B2" s="616"/>
      <c r="C2" s="616"/>
      <c r="D2" s="616"/>
      <c r="E2" s="616"/>
      <c r="F2" s="616"/>
      <c r="G2" s="616"/>
      <c r="H2" s="616"/>
      <c r="I2" s="616"/>
      <c r="J2" s="616"/>
      <c r="K2" s="616"/>
      <c r="L2" s="616"/>
      <c r="M2" s="616"/>
      <c r="N2" s="616"/>
      <c r="O2" s="616"/>
      <c r="P2" s="616"/>
    </row>
    <row r="3" spans="1:17" ht="29.25" customHeight="1" x14ac:dyDescent="0.2">
      <c r="A3" s="618" t="str">
        <f>'Tong 3'!A4:P4</f>
        <v>( Kèm theo Tờ trình số 398/TTr-UBND ngày 05 tháng 12 năm 2017 của UBND tỉnh)</v>
      </c>
      <c r="B3" s="618"/>
      <c r="C3" s="618"/>
      <c r="D3" s="618"/>
      <c r="E3" s="618"/>
      <c r="F3" s="618"/>
      <c r="G3" s="618"/>
      <c r="H3" s="618"/>
      <c r="I3" s="618"/>
      <c r="J3" s="618"/>
      <c r="K3" s="618"/>
      <c r="L3" s="618"/>
      <c r="M3" s="618"/>
      <c r="N3" s="618"/>
      <c r="O3" s="618"/>
      <c r="P3" s="618"/>
    </row>
    <row r="4" spans="1:17" ht="26.25" customHeight="1" x14ac:dyDescent="0.2">
      <c r="A4" s="619" t="s">
        <v>0</v>
      </c>
      <c r="B4" s="615" t="s">
        <v>13</v>
      </c>
      <c r="C4" s="620" t="s">
        <v>26</v>
      </c>
      <c r="D4" s="614" t="s">
        <v>14</v>
      </c>
      <c r="E4" s="614" t="s">
        <v>56</v>
      </c>
      <c r="F4" s="614"/>
      <c r="G4" s="614"/>
      <c r="H4" s="614"/>
      <c r="I4" s="3"/>
      <c r="J4" s="614" t="s">
        <v>28</v>
      </c>
      <c r="K4" s="614" t="s">
        <v>58</v>
      </c>
      <c r="L4" s="614"/>
      <c r="M4" s="614"/>
      <c r="N4" s="614"/>
      <c r="O4" s="614"/>
      <c r="P4" s="615" t="s">
        <v>4</v>
      </c>
    </row>
    <row r="5" spans="1:17" ht="58.5" customHeight="1" x14ac:dyDescent="0.2">
      <c r="A5" s="619"/>
      <c r="B5" s="615"/>
      <c r="C5" s="620"/>
      <c r="D5" s="614"/>
      <c r="E5" s="3" t="s">
        <v>2</v>
      </c>
      <c r="F5" s="3" t="s">
        <v>1</v>
      </c>
      <c r="G5" s="3" t="s">
        <v>42</v>
      </c>
      <c r="H5" s="3" t="s">
        <v>27</v>
      </c>
      <c r="I5" s="3"/>
      <c r="J5" s="614"/>
      <c r="K5" s="3" t="s">
        <v>10</v>
      </c>
      <c r="L5" s="3" t="s">
        <v>5</v>
      </c>
      <c r="M5" s="3" t="s">
        <v>6</v>
      </c>
      <c r="N5" s="3" t="s">
        <v>7</v>
      </c>
      <c r="O5" s="3" t="s">
        <v>8</v>
      </c>
      <c r="P5" s="615"/>
    </row>
    <row r="6" spans="1:17" s="11" customFormat="1" ht="22.5" x14ac:dyDescent="0.2">
      <c r="A6" s="2">
        <v>-1</v>
      </c>
      <c r="B6" s="2">
        <v>-2</v>
      </c>
      <c r="C6" s="2">
        <v>-3</v>
      </c>
      <c r="D6" s="2" t="s">
        <v>41</v>
      </c>
      <c r="E6" s="2">
        <v>-5</v>
      </c>
      <c r="F6" s="2">
        <v>-6</v>
      </c>
      <c r="G6" s="2">
        <v>-7</v>
      </c>
      <c r="H6" s="2">
        <v>-8</v>
      </c>
      <c r="I6" s="2"/>
      <c r="J6" s="2" t="s">
        <v>29</v>
      </c>
      <c r="K6" s="2">
        <v>-10</v>
      </c>
      <c r="L6" s="2">
        <v>-11</v>
      </c>
      <c r="M6" s="2">
        <v>-12</v>
      </c>
      <c r="N6" s="2">
        <v>-13</v>
      </c>
      <c r="O6" s="2">
        <v>-14</v>
      </c>
      <c r="P6" s="2">
        <v>-15</v>
      </c>
      <c r="Q6" s="12"/>
    </row>
    <row r="7" spans="1:17" s="20" customFormat="1" ht="18" customHeight="1" x14ac:dyDescent="0.2">
      <c r="A7" s="29">
        <v>1</v>
      </c>
      <c r="B7" s="1" t="s">
        <v>16</v>
      </c>
      <c r="C7" s="63">
        <v>109</v>
      </c>
      <c r="D7" s="81">
        <f>'TP Ha Tinh'!C181</f>
        <v>212.78060000000005</v>
      </c>
      <c r="E7" s="81">
        <f>'TP Ha Tinh'!D181</f>
        <v>170.84000000000003</v>
      </c>
      <c r="F7" s="81">
        <f>'TP Ha Tinh'!E181</f>
        <v>0</v>
      </c>
      <c r="G7" s="81">
        <f>'TP Ha Tinh'!F181</f>
        <v>0</v>
      </c>
      <c r="H7" s="81">
        <f>'TP Ha Tinh'!G181</f>
        <v>41.940599999999996</v>
      </c>
      <c r="I7" s="81">
        <f>'TP Ha Tinh'!H181</f>
        <v>0</v>
      </c>
      <c r="J7" s="81">
        <f>'TP Ha Tinh'!I181</f>
        <v>544.35321999999996</v>
      </c>
      <c r="K7" s="81">
        <f>'TP Ha Tinh'!J181</f>
        <v>61.279999999999994</v>
      </c>
      <c r="L7" s="81">
        <f>'TP Ha Tinh'!K181</f>
        <v>105.4898</v>
      </c>
      <c r="M7" s="81">
        <f>'TP Ha Tinh'!L181</f>
        <v>205.12342000000001</v>
      </c>
      <c r="N7" s="81">
        <f>'TP Ha Tinh'!M181</f>
        <v>57.470000000000006</v>
      </c>
      <c r="O7" s="81">
        <f>'TP Ha Tinh'!N181</f>
        <v>114.99000000000001</v>
      </c>
      <c r="P7" s="74"/>
      <c r="Q7" s="21"/>
    </row>
    <row r="8" spans="1:17" s="20" customFormat="1" ht="18" customHeight="1" x14ac:dyDescent="0.2">
      <c r="A8" s="29">
        <v>2</v>
      </c>
      <c r="B8" s="1" t="s">
        <v>15</v>
      </c>
      <c r="C8" s="63">
        <v>15</v>
      </c>
      <c r="D8" s="9">
        <f>'TX Hong Linh'!C49</f>
        <v>65.009999999999991</v>
      </c>
      <c r="E8" s="9">
        <f>'TX Hong Linh'!D49</f>
        <v>18.13</v>
      </c>
      <c r="F8" s="9">
        <f>'TX Hong Linh'!E49</f>
        <v>0</v>
      </c>
      <c r="G8" s="9">
        <f>'TX Hong Linh'!F49</f>
        <v>0</v>
      </c>
      <c r="H8" s="9">
        <f>'TX Hong Linh'!G49</f>
        <v>46.879999999999995</v>
      </c>
      <c r="I8" s="9">
        <f>'TX Hong Linh'!H49</f>
        <v>0</v>
      </c>
      <c r="J8" s="9">
        <f>'TX Hong Linh'!I49</f>
        <v>39.613</v>
      </c>
      <c r="K8" s="9">
        <f>'TX Hong Linh'!J49</f>
        <v>0</v>
      </c>
      <c r="L8" s="9">
        <f>'TX Hong Linh'!K49</f>
        <v>13.191000000000001</v>
      </c>
      <c r="M8" s="9">
        <f>'TX Hong Linh'!L49</f>
        <v>4.9400000000000004</v>
      </c>
      <c r="N8" s="9">
        <f>'TX Hong Linh'!M49</f>
        <v>0.69</v>
      </c>
      <c r="O8" s="9">
        <f>'TX Hong Linh'!N49</f>
        <v>20.792000000000002</v>
      </c>
      <c r="P8" s="74"/>
      <c r="Q8" s="21"/>
    </row>
    <row r="9" spans="1:17" s="20" customFormat="1" ht="18" customHeight="1" x14ac:dyDescent="0.2">
      <c r="A9" s="29">
        <v>3</v>
      </c>
      <c r="B9" s="1" t="s">
        <v>30</v>
      </c>
      <c r="C9" s="63">
        <v>41</v>
      </c>
      <c r="D9" s="9">
        <f>'TX Kỳ Anh '!C105</f>
        <v>144.22</v>
      </c>
      <c r="E9" s="9">
        <f>'TX Kỳ Anh '!D105</f>
        <v>20.53</v>
      </c>
      <c r="F9" s="9">
        <f>'TX Kỳ Anh '!E105</f>
        <v>6.85</v>
      </c>
      <c r="G9" s="9">
        <f>'TX Kỳ Anh '!F105</f>
        <v>0</v>
      </c>
      <c r="H9" s="9">
        <f>'TX Kỳ Anh '!G105</f>
        <v>116.84</v>
      </c>
      <c r="I9" s="9">
        <f>'TX Kỳ Anh '!H105</f>
        <v>0</v>
      </c>
      <c r="J9" s="9">
        <f>'TX Kỳ Anh '!I105</f>
        <v>56.190000000000005</v>
      </c>
      <c r="K9" s="9">
        <f>'TX Kỳ Anh '!J105</f>
        <v>7</v>
      </c>
      <c r="L9" s="9">
        <f>'TX Kỳ Anh '!K105</f>
        <v>13.499999999999998</v>
      </c>
      <c r="M9" s="9">
        <f>'TX Kỳ Anh '!L105</f>
        <v>13.600000000000001</v>
      </c>
      <c r="N9" s="9">
        <f>'TX Kỳ Anh '!M105</f>
        <v>17.600000000000001</v>
      </c>
      <c r="O9" s="9">
        <f>'TX Kỳ Anh '!N105</f>
        <v>4.49</v>
      </c>
      <c r="P9" s="74"/>
      <c r="Q9" s="21"/>
    </row>
    <row r="10" spans="1:17" s="20" customFormat="1" ht="18" customHeight="1" x14ac:dyDescent="0.2">
      <c r="A10" s="29">
        <v>4</v>
      </c>
      <c r="B10" s="1" t="s">
        <v>20</v>
      </c>
      <c r="C10" s="14">
        <v>19</v>
      </c>
      <c r="D10" s="61">
        <f>'NGHI XUÂN '!C76</f>
        <v>81.769999999999982</v>
      </c>
      <c r="E10" s="61">
        <f>'NGHI XUÂN '!D76</f>
        <v>36.759999999999991</v>
      </c>
      <c r="F10" s="61">
        <f>'NGHI XUÂN '!E76</f>
        <v>18.11</v>
      </c>
      <c r="G10" s="61">
        <f>'NGHI XUÂN '!F76</f>
        <v>0</v>
      </c>
      <c r="H10" s="61">
        <f>'NGHI XUÂN '!G76</f>
        <v>26.900000000000002</v>
      </c>
      <c r="I10" s="61">
        <f>'NGHI XUÂN '!H76</f>
        <v>0</v>
      </c>
      <c r="J10" s="61">
        <f>'NGHI XUÂN '!I76</f>
        <v>88.78</v>
      </c>
      <c r="K10" s="61">
        <f>'NGHI XUÂN '!J76</f>
        <v>50.3</v>
      </c>
      <c r="L10" s="61">
        <f>'NGHI XUÂN '!K76</f>
        <v>19.130000000000003</v>
      </c>
      <c r="M10" s="61">
        <f>'NGHI XUÂN '!L76</f>
        <v>4.3</v>
      </c>
      <c r="N10" s="61">
        <f>'NGHI XUÂN '!M76</f>
        <v>0.08</v>
      </c>
      <c r="O10" s="61">
        <f>'NGHI XUÂN '!N76</f>
        <v>14.97</v>
      </c>
      <c r="P10" s="79"/>
      <c r="Q10" s="21"/>
    </row>
    <row r="11" spans="1:17" s="20" customFormat="1" ht="18" customHeight="1" x14ac:dyDescent="0.2">
      <c r="A11" s="29">
        <v>5</v>
      </c>
      <c r="B11" s="1" t="s">
        <v>24</v>
      </c>
      <c r="C11" s="14">
        <v>85</v>
      </c>
      <c r="D11" s="72">
        <f>'THACH Hà'!C202</f>
        <v>44.72999999999999</v>
      </c>
      <c r="E11" s="72">
        <f>'THACH Hà'!D202</f>
        <v>36</v>
      </c>
      <c r="F11" s="72">
        <f>'THACH Hà'!E202</f>
        <v>0</v>
      </c>
      <c r="G11" s="72">
        <f>'THACH Hà'!F202</f>
        <v>0</v>
      </c>
      <c r="H11" s="72">
        <f>'THACH Hà'!G202</f>
        <v>8.7299999999999986</v>
      </c>
      <c r="I11" s="72">
        <f>'THACH Hà'!H202</f>
        <v>0</v>
      </c>
      <c r="J11" s="72">
        <f>'THACH Hà'!I202</f>
        <v>50.59875199999999</v>
      </c>
      <c r="K11" s="72">
        <f>'THACH Hà'!J202</f>
        <v>0</v>
      </c>
      <c r="L11" s="72">
        <f>'THACH Hà'!K202</f>
        <v>9.2799999999999994</v>
      </c>
      <c r="M11" s="72">
        <f>'THACH Hà'!L202</f>
        <v>0</v>
      </c>
      <c r="N11" s="72">
        <f>'THACH Hà'!M202</f>
        <v>41.318751999999996</v>
      </c>
      <c r="O11" s="72">
        <f>'THACH Hà'!N202</f>
        <v>0</v>
      </c>
      <c r="P11" s="72">
        <f>'THACH Hà'!O202</f>
        <v>0</v>
      </c>
      <c r="Q11" s="21"/>
    </row>
    <row r="12" spans="1:17" s="20" customFormat="1" ht="18" customHeight="1" x14ac:dyDescent="0.2">
      <c r="A12" s="29">
        <v>6</v>
      </c>
      <c r="B12" s="1" t="s">
        <v>32</v>
      </c>
      <c r="C12" s="14">
        <v>85</v>
      </c>
      <c r="D12" s="9">
        <f>'Cẩm Xuyên'!C165</f>
        <v>49.739999999999995</v>
      </c>
      <c r="E12" s="9">
        <f>'Cẩm Xuyên'!D165</f>
        <v>17.850000000000001</v>
      </c>
      <c r="F12" s="9">
        <f>'Cẩm Xuyên'!E165</f>
        <v>5</v>
      </c>
      <c r="G12" s="9">
        <f>'Cẩm Xuyên'!F165</f>
        <v>0</v>
      </c>
      <c r="H12" s="9">
        <f>'Cẩm Xuyên'!G165</f>
        <v>26.889999999999997</v>
      </c>
      <c r="I12" s="9">
        <f>'Cẩm Xuyên'!H165</f>
        <v>0</v>
      </c>
      <c r="J12" s="9">
        <f>'Cẩm Xuyên'!I165</f>
        <v>28.736858200000004</v>
      </c>
      <c r="K12" s="9">
        <f>'Cẩm Xuyên'!J165</f>
        <v>0</v>
      </c>
      <c r="L12" s="9">
        <f>'Cẩm Xuyên'!K165</f>
        <v>0.62359620000000004</v>
      </c>
      <c r="M12" s="9">
        <f>'Cẩm Xuyên'!L165</f>
        <v>0.60566199999999992</v>
      </c>
      <c r="N12" s="9">
        <f>'Cẩm Xuyên'!M165</f>
        <v>26.247600000000002</v>
      </c>
      <c r="O12" s="9">
        <f>'Cẩm Xuyên'!N165</f>
        <v>1.2599999999999998</v>
      </c>
      <c r="P12" s="74"/>
      <c r="Q12" s="21"/>
    </row>
    <row r="13" spans="1:17" s="20" customFormat="1" ht="18" customHeight="1" x14ac:dyDescent="0.2">
      <c r="A13" s="29">
        <v>7</v>
      </c>
      <c r="B13" s="1" t="s">
        <v>18</v>
      </c>
      <c r="C13" s="14">
        <v>49</v>
      </c>
      <c r="D13" s="9">
        <f>'Hương Sơn'!C135</f>
        <v>87.990000000000009</v>
      </c>
      <c r="E13" s="9">
        <f>'Hương Sơn'!D135</f>
        <v>9.3300000000000018</v>
      </c>
      <c r="F13" s="9">
        <f>'Hương Sơn'!E135</f>
        <v>43.8</v>
      </c>
      <c r="G13" s="9">
        <f>'Hương Sơn'!F135</f>
        <v>0</v>
      </c>
      <c r="H13" s="9">
        <f>'Hương Sơn'!G135</f>
        <v>34.860000000000007</v>
      </c>
      <c r="I13" s="9">
        <f>'Hương Sơn'!H135</f>
        <v>0</v>
      </c>
      <c r="J13" s="9">
        <f>'Hương Sơn'!I135</f>
        <v>40.75</v>
      </c>
      <c r="K13" s="9">
        <f>'Hương Sơn'!J135</f>
        <v>7.02</v>
      </c>
      <c r="L13" s="9">
        <f>'Hương Sơn'!K135</f>
        <v>9.7699999999999978</v>
      </c>
      <c r="M13" s="9">
        <f>'Hương Sơn'!L135</f>
        <v>11.08</v>
      </c>
      <c r="N13" s="9">
        <f>'Hương Sơn'!M135</f>
        <v>10.580000000000002</v>
      </c>
      <c r="O13" s="9">
        <f>'Hương Sơn'!N135</f>
        <v>2.2999999999999998</v>
      </c>
      <c r="P13" s="79"/>
      <c r="Q13" s="21"/>
    </row>
    <row r="14" spans="1:17" s="20" customFormat="1" ht="18" customHeight="1" x14ac:dyDescent="0.2">
      <c r="A14" s="29">
        <v>8</v>
      </c>
      <c r="B14" s="1" t="s">
        <v>22</v>
      </c>
      <c r="C14" s="14">
        <v>74</v>
      </c>
      <c r="D14" s="61">
        <f>'Đức Thọ'!C159</f>
        <v>81.929999999999993</v>
      </c>
      <c r="E14" s="61">
        <f>'Đức Thọ'!D159</f>
        <v>54.180000000000007</v>
      </c>
      <c r="F14" s="61">
        <f>'Đức Thọ'!E159</f>
        <v>0</v>
      </c>
      <c r="G14" s="61">
        <f>'Đức Thọ'!F159</f>
        <v>0</v>
      </c>
      <c r="H14" s="61">
        <f>'Đức Thọ'!G159</f>
        <v>27.75</v>
      </c>
      <c r="I14" s="61">
        <f>'Đức Thọ'!H159</f>
        <v>0</v>
      </c>
      <c r="J14" s="61">
        <f>'Đức Thọ'!I159</f>
        <v>47.538394999999994</v>
      </c>
      <c r="K14" s="61">
        <f>'Đức Thọ'!J159</f>
        <v>16</v>
      </c>
      <c r="L14" s="61">
        <f>'Đức Thọ'!K159</f>
        <v>2.3685199999999997</v>
      </c>
      <c r="M14" s="61">
        <f>'Đức Thọ'!L159</f>
        <v>10.520534999999999</v>
      </c>
      <c r="N14" s="61">
        <f>'Đức Thọ'!M159</f>
        <v>18.649340000000002</v>
      </c>
      <c r="O14" s="61">
        <f>'Đức Thọ'!N159</f>
        <v>0</v>
      </c>
      <c r="P14" s="79"/>
      <c r="Q14" s="21"/>
    </row>
    <row r="15" spans="1:17" s="20" customFormat="1" ht="18" customHeight="1" x14ac:dyDescent="0.2">
      <c r="A15" s="29">
        <v>9</v>
      </c>
      <c r="B15" s="1" t="s">
        <v>31</v>
      </c>
      <c r="C15" s="14">
        <v>19</v>
      </c>
      <c r="D15" s="61">
        <f>'Can Lộc'!C43</f>
        <v>98.64</v>
      </c>
      <c r="E15" s="61">
        <f>'Can Lộc'!D43</f>
        <v>44.5</v>
      </c>
      <c r="F15" s="61">
        <f>'Can Lộc'!E43</f>
        <v>0</v>
      </c>
      <c r="G15" s="61">
        <f>'Can Lộc'!F43</f>
        <v>0</v>
      </c>
      <c r="H15" s="61">
        <f>'Can Lộc'!G43</f>
        <v>54.14</v>
      </c>
      <c r="I15" s="61">
        <f>'Can Lộc'!H43</f>
        <v>0</v>
      </c>
      <c r="J15" s="61">
        <f>'Can Lộc'!I43</f>
        <v>69.56</v>
      </c>
      <c r="K15" s="61">
        <f>'Can Lộc'!J43</f>
        <v>48</v>
      </c>
      <c r="L15" s="61">
        <f>'Can Lộc'!K43</f>
        <v>0.21</v>
      </c>
      <c r="M15" s="61">
        <f>'Can Lộc'!L43</f>
        <v>14.6</v>
      </c>
      <c r="N15" s="61">
        <f>'Can Lộc'!M43</f>
        <v>6.75</v>
      </c>
      <c r="O15" s="61">
        <f>'Can Lộc'!N43</f>
        <v>0</v>
      </c>
      <c r="P15" s="79"/>
      <c r="Q15" s="21"/>
    </row>
    <row r="16" spans="1:17" s="20" customFormat="1" ht="18" customHeight="1" x14ac:dyDescent="0.2">
      <c r="A16" s="29">
        <v>10</v>
      </c>
      <c r="B16" s="1" t="s">
        <v>19</v>
      </c>
      <c r="C16" s="14">
        <v>21</v>
      </c>
      <c r="D16" s="61">
        <f>'Kỳ Anh'!C91</f>
        <v>22.75</v>
      </c>
      <c r="E16" s="61">
        <f>'Kỳ Anh'!D91</f>
        <v>21.89</v>
      </c>
      <c r="F16" s="61">
        <f>'Kỳ Anh'!E91</f>
        <v>0</v>
      </c>
      <c r="G16" s="61">
        <f>'Kỳ Anh'!F91</f>
        <v>0</v>
      </c>
      <c r="H16" s="61">
        <f>'Kỳ Anh'!G91</f>
        <v>0.8600000000000001</v>
      </c>
      <c r="I16" s="61">
        <f>'Kỳ Anh'!H91</f>
        <v>0</v>
      </c>
      <c r="J16" s="61">
        <f>'Kỳ Anh'!I91</f>
        <v>21.366</v>
      </c>
      <c r="K16" s="61">
        <f>'Kỳ Anh'!J91</f>
        <v>0</v>
      </c>
      <c r="L16" s="61">
        <f>'Kỳ Anh'!K91</f>
        <v>7.3920000000000003</v>
      </c>
      <c r="M16" s="61">
        <f>'Kỳ Anh'!L91</f>
        <v>5.7460000000000004</v>
      </c>
      <c r="N16" s="61">
        <f>'Kỳ Anh'!M91</f>
        <v>8.0980000000000008</v>
      </c>
      <c r="O16" s="61">
        <f>'Kỳ Anh'!N91</f>
        <v>0.13</v>
      </c>
      <c r="P16" s="79"/>
      <c r="Q16" s="21"/>
    </row>
    <row r="17" spans="1:17" s="20" customFormat="1" ht="18" customHeight="1" x14ac:dyDescent="0.2">
      <c r="A17" s="29">
        <v>11</v>
      </c>
      <c r="B17" s="1" t="s">
        <v>17</v>
      </c>
      <c r="C17" s="14">
        <v>35</v>
      </c>
      <c r="D17" s="61">
        <f>'Huong Khe'!C113</f>
        <v>122.52500000000002</v>
      </c>
      <c r="E17" s="61">
        <f>'Huong Khe'!D113</f>
        <v>4.3</v>
      </c>
      <c r="F17" s="61">
        <f>'Huong Khe'!E113</f>
        <v>0</v>
      </c>
      <c r="G17" s="61">
        <f>'Huong Khe'!F113</f>
        <v>0</v>
      </c>
      <c r="H17" s="61">
        <f>'Huong Khe'!G113</f>
        <v>118.22500000000001</v>
      </c>
      <c r="I17" s="61">
        <f>'Huong Khe'!H113</f>
        <v>0</v>
      </c>
      <c r="J17" s="61">
        <f>'Huong Khe'!I113</f>
        <v>47.330999999999996</v>
      </c>
      <c r="K17" s="61">
        <f>'Huong Khe'!J113</f>
        <v>9.17</v>
      </c>
      <c r="L17" s="61">
        <f>'Huong Khe'!K113</f>
        <v>29.350999999999999</v>
      </c>
      <c r="M17" s="61">
        <f>'Huong Khe'!L113</f>
        <v>2.5</v>
      </c>
      <c r="N17" s="61">
        <f>'Huong Khe'!M113</f>
        <v>5.79</v>
      </c>
      <c r="O17" s="61">
        <f>'Huong Khe'!N113</f>
        <v>0.52</v>
      </c>
      <c r="P17" s="79"/>
      <c r="Q17" s="21"/>
    </row>
    <row r="18" spans="1:17" s="20" customFormat="1" ht="18" customHeight="1" x14ac:dyDescent="0.2">
      <c r="A18" s="29">
        <v>12</v>
      </c>
      <c r="B18" s="1" t="s">
        <v>21</v>
      </c>
      <c r="C18" s="14">
        <v>16</v>
      </c>
      <c r="D18" s="61">
        <f>'Vũ Quang'!C64</f>
        <v>20.82</v>
      </c>
      <c r="E18" s="61">
        <f>'Vũ Quang'!D64</f>
        <v>4.6599999999999993</v>
      </c>
      <c r="F18" s="61">
        <f>'Vũ Quang'!E64</f>
        <v>0</v>
      </c>
      <c r="G18" s="61">
        <f>'Vũ Quang'!F64</f>
        <v>0</v>
      </c>
      <c r="H18" s="61">
        <f>'Vũ Quang'!G64</f>
        <v>16.159999999999997</v>
      </c>
      <c r="I18" s="61">
        <f>'Vũ Quang'!H64</f>
        <v>0</v>
      </c>
      <c r="J18" s="61">
        <f>'Vũ Quang'!I64</f>
        <v>7.98</v>
      </c>
      <c r="K18" s="61">
        <f>'Vũ Quang'!J64</f>
        <v>1.9</v>
      </c>
      <c r="L18" s="61">
        <f>'Vũ Quang'!K64</f>
        <v>2.23</v>
      </c>
      <c r="M18" s="61">
        <f>'Vũ Quang'!L64</f>
        <v>3.5</v>
      </c>
      <c r="N18" s="61">
        <f>'Vũ Quang'!M64</f>
        <v>0.35000000000000003</v>
      </c>
      <c r="O18" s="61">
        <f>'Vũ Quang'!N64</f>
        <v>0</v>
      </c>
      <c r="P18" s="79"/>
      <c r="Q18" s="21"/>
    </row>
    <row r="19" spans="1:17" s="20" customFormat="1" ht="18" customHeight="1" x14ac:dyDescent="0.2">
      <c r="A19" s="29">
        <v>13</v>
      </c>
      <c r="B19" s="1" t="s">
        <v>23</v>
      </c>
      <c r="C19" s="14">
        <v>17</v>
      </c>
      <c r="D19" s="61">
        <f>'Lộc Hà'!C79</f>
        <v>30.279999999999998</v>
      </c>
      <c r="E19" s="61">
        <f>'Lộc Hà'!D79</f>
        <v>10.31</v>
      </c>
      <c r="F19" s="61">
        <f>'Lộc Hà'!E79</f>
        <v>2.5</v>
      </c>
      <c r="G19" s="61">
        <f>'Lộc Hà'!F79</f>
        <v>0</v>
      </c>
      <c r="H19" s="61">
        <f>'Lộc Hà'!G79</f>
        <v>17.47</v>
      </c>
      <c r="I19" s="61">
        <f>'Lộc Hà'!H79</f>
        <v>0</v>
      </c>
      <c r="J19" s="61">
        <f>'Lộc Hà'!I79</f>
        <v>19.519766000000001</v>
      </c>
      <c r="K19" s="61">
        <f>'Lộc Hà'!J79</f>
        <v>0</v>
      </c>
      <c r="L19" s="61">
        <f>'Lộc Hà'!K79</f>
        <v>0</v>
      </c>
      <c r="M19" s="61">
        <f>'Lộc Hà'!L79</f>
        <v>10.332277999999999</v>
      </c>
      <c r="N19" s="61">
        <f>'Lộc Hà'!M79</f>
        <v>0.88748800000000005</v>
      </c>
      <c r="O19" s="61">
        <f>'Lộc Hà'!N79</f>
        <v>8.3000000000000007</v>
      </c>
      <c r="P19" s="16"/>
      <c r="Q19" s="21"/>
    </row>
    <row r="20" spans="1:17" s="17" customFormat="1" ht="18" customHeight="1" x14ac:dyDescent="0.2">
      <c r="A20" s="59"/>
      <c r="B20" s="60" t="s">
        <v>43</v>
      </c>
      <c r="C20" s="79">
        <f>SUM(C7:C19)</f>
        <v>585</v>
      </c>
      <c r="D20" s="16">
        <f t="shared" ref="D20:O20" si="0">SUM(D7:D19)</f>
        <v>1063.1856</v>
      </c>
      <c r="E20" s="16">
        <f t="shared" si="0"/>
        <v>449.28000000000003</v>
      </c>
      <c r="F20" s="16">
        <f t="shared" si="0"/>
        <v>76.259999999999991</v>
      </c>
      <c r="G20" s="16">
        <f t="shared" si="0"/>
        <v>0</v>
      </c>
      <c r="H20" s="16">
        <f t="shared" si="0"/>
        <v>537.64560000000006</v>
      </c>
      <c r="I20" s="16"/>
      <c r="J20" s="16">
        <f t="shared" si="0"/>
        <v>1062.3169911999998</v>
      </c>
      <c r="K20" s="16">
        <f t="shared" si="0"/>
        <v>200.67</v>
      </c>
      <c r="L20" s="16">
        <f t="shared" si="0"/>
        <v>212.5359162</v>
      </c>
      <c r="M20" s="16">
        <f t="shared" si="0"/>
        <v>286.84789499999999</v>
      </c>
      <c r="N20" s="16">
        <f t="shared" si="0"/>
        <v>194.51118</v>
      </c>
      <c r="O20" s="16">
        <f t="shared" si="0"/>
        <v>167.75200000000004</v>
      </c>
      <c r="P20" s="79"/>
    </row>
    <row r="22" spans="1:17" ht="19.5" customHeight="1" x14ac:dyDescent="0.2">
      <c r="J22" s="613" t="str">
        <f>'Tong 3'!J23:P23</f>
        <v xml:space="preserve">ỦY BAN NHÂN DÂN TỈNH </v>
      </c>
      <c r="K22" s="613"/>
      <c r="L22" s="613"/>
      <c r="M22" s="613"/>
      <c r="N22" s="613"/>
      <c r="O22" s="613"/>
      <c r="P22" s="613"/>
    </row>
  </sheetData>
  <mergeCells count="12">
    <mergeCell ref="J22:P22"/>
    <mergeCell ref="A1:P1"/>
    <mergeCell ref="D4:D5"/>
    <mergeCell ref="E4:H4"/>
    <mergeCell ref="J4:J5"/>
    <mergeCell ref="K4:O4"/>
    <mergeCell ref="P4:P5"/>
    <mergeCell ref="A2:P2"/>
    <mergeCell ref="A3:P3"/>
    <mergeCell ref="A4:A5"/>
    <mergeCell ref="B4:B5"/>
    <mergeCell ref="C4:C5"/>
  </mergeCells>
  <printOptions horizontalCentered="1"/>
  <pageMargins left="0.2" right="0.45" top="0.72" bottom="0.37"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showZeros="0" topLeftCell="A173" zoomScaleNormal="100" workbookViewId="0">
      <selection activeCell="J184" sqref="J184:P184"/>
    </sheetView>
  </sheetViews>
  <sheetFormatPr defaultColWidth="7.85546875" defaultRowHeight="12.75" x14ac:dyDescent="0.2"/>
  <cols>
    <col min="1" max="1" width="4.140625" style="41" customWidth="1"/>
    <col min="2" max="2" width="23.42578125" style="40" customWidth="1"/>
    <col min="3" max="3" width="8.140625" style="43" customWidth="1"/>
    <col min="4" max="4" width="7.140625" style="44" customWidth="1"/>
    <col min="5" max="7" width="5.85546875" style="44" customWidth="1"/>
    <col min="8" max="8" width="14.7109375" style="39" customWidth="1"/>
    <col min="9" max="9" width="9.85546875" style="39" customWidth="1"/>
    <col min="10" max="14" width="6.85546875" style="39" customWidth="1"/>
    <col min="15" max="15" width="19.85546875" style="42" customWidth="1"/>
    <col min="16" max="16" width="6.28515625" style="39" customWidth="1"/>
    <col min="17" max="16384" width="7.85546875" style="39"/>
  </cols>
  <sheetData>
    <row r="1" spans="1:16" ht="15.75" customHeight="1" x14ac:dyDescent="0.2">
      <c r="A1" s="616" t="s">
        <v>68</v>
      </c>
      <c r="B1" s="617"/>
      <c r="C1" s="617"/>
      <c r="D1" s="617"/>
      <c r="E1" s="617"/>
      <c r="F1" s="617"/>
      <c r="G1" s="617"/>
      <c r="H1" s="617"/>
      <c r="I1" s="617"/>
      <c r="J1" s="617"/>
      <c r="K1" s="617"/>
      <c r="L1" s="617"/>
      <c r="M1" s="617"/>
      <c r="N1" s="617"/>
      <c r="O1" s="617"/>
    </row>
    <row r="2" spans="1:16" ht="15.75" customHeight="1" x14ac:dyDescent="0.2">
      <c r="A2" s="616" t="s">
        <v>45</v>
      </c>
      <c r="B2" s="616"/>
      <c r="C2" s="616"/>
      <c r="D2" s="616"/>
      <c r="E2" s="616"/>
      <c r="F2" s="616"/>
      <c r="G2" s="616"/>
      <c r="H2" s="616"/>
      <c r="I2" s="616"/>
      <c r="J2" s="616"/>
      <c r="K2" s="616"/>
      <c r="L2" s="616"/>
      <c r="M2" s="616"/>
      <c r="N2" s="616"/>
      <c r="O2" s="616"/>
    </row>
    <row r="3" spans="1:16" s="20" customFormat="1" ht="15.75" x14ac:dyDescent="0.2">
      <c r="A3" s="618" t="str">
        <f>'Tong 3'!A4:P4</f>
        <v>( Kèm theo Tờ trình số 398/TTr-UBND ngày 05 tháng 12 năm 2017 của UBND tỉnh)</v>
      </c>
      <c r="B3" s="618"/>
      <c r="C3" s="618"/>
      <c r="D3" s="618"/>
      <c r="E3" s="618"/>
      <c r="F3" s="618"/>
      <c r="G3" s="618"/>
      <c r="H3" s="618"/>
      <c r="I3" s="618"/>
      <c r="J3" s="618"/>
      <c r="K3" s="618"/>
      <c r="L3" s="618"/>
      <c r="M3" s="618"/>
      <c r="N3" s="618"/>
      <c r="O3" s="618"/>
      <c r="P3" s="618"/>
    </row>
    <row r="4" spans="1:16" ht="15" hidden="1" customHeight="1" x14ac:dyDescent="0.2">
      <c r="A4" s="284"/>
      <c r="B4" s="616"/>
      <c r="C4" s="616"/>
      <c r="D4" s="616"/>
      <c r="E4" s="616"/>
      <c r="F4" s="616"/>
      <c r="G4" s="616"/>
      <c r="H4" s="616"/>
      <c r="I4" s="616"/>
      <c r="J4" s="616"/>
      <c r="K4" s="616"/>
      <c r="L4" s="616"/>
      <c r="M4" s="616"/>
      <c r="N4" s="616"/>
      <c r="O4" s="616"/>
      <c r="P4" s="616"/>
    </row>
    <row r="5" spans="1:16" ht="11.25" customHeight="1" x14ac:dyDescent="0.2"/>
    <row r="6" spans="1:16" x14ac:dyDescent="0.2">
      <c r="A6" s="626" t="s">
        <v>0</v>
      </c>
      <c r="B6" s="627" t="s">
        <v>25</v>
      </c>
      <c r="C6" s="621" t="s">
        <v>9</v>
      </c>
      <c r="D6" s="621" t="s">
        <v>56</v>
      </c>
      <c r="E6" s="621"/>
      <c r="F6" s="621"/>
      <c r="G6" s="621"/>
      <c r="H6" s="627" t="s">
        <v>1819</v>
      </c>
      <c r="I6" s="621" t="s">
        <v>28</v>
      </c>
      <c r="J6" s="621" t="s">
        <v>58</v>
      </c>
      <c r="K6" s="621"/>
      <c r="L6" s="621"/>
      <c r="M6" s="621"/>
      <c r="N6" s="621"/>
      <c r="O6" s="621" t="s">
        <v>59</v>
      </c>
      <c r="P6" s="621" t="s">
        <v>40</v>
      </c>
    </row>
    <row r="7" spans="1:16" ht="77.25" customHeight="1" x14ac:dyDescent="0.2">
      <c r="A7" s="626"/>
      <c r="B7" s="627"/>
      <c r="C7" s="621"/>
      <c r="D7" s="185" t="s">
        <v>2</v>
      </c>
      <c r="E7" s="185" t="s">
        <v>1</v>
      </c>
      <c r="F7" s="185" t="s">
        <v>60</v>
      </c>
      <c r="G7" s="185" t="s">
        <v>3</v>
      </c>
      <c r="H7" s="627"/>
      <c r="I7" s="621"/>
      <c r="J7" s="185" t="s">
        <v>10</v>
      </c>
      <c r="K7" s="185" t="s">
        <v>5</v>
      </c>
      <c r="L7" s="185" t="s">
        <v>62</v>
      </c>
      <c r="M7" s="185" t="s">
        <v>61</v>
      </c>
      <c r="N7" s="185" t="s">
        <v>8</v>
      </c>
      <c r="O7" s="621"/>
      <c r="P7" s="621"/>
    </row>
    <row r="8" spans="1:16" s="549" customFormat="1" ht="23.25" customHeight="1" x14ac:dyDescent="0.2">
      <c r="A8" s="548">
        <v>-1</v>
      </c>
      <c r="B8" s="548">
        <v>-2</v>
      </c>
      <c r="C8" s="548" t="s">
        <v>11</v>
      </c>
      <c r="D8" s="548">
        <v>-4</v>
      </c>
      <c r="E8" s="548">
        <v>-5</v>
      </c>
      <c r="F8" s="548">
        <v>-6</v>
      </c>
      <c r="G8" s="548">
        <v>-7</v>
      </c>
      <c r="H8" s="548">
        <v>-8</v>
      </c>
      <c r="I8" s="548" t="s">
        <v>12</v>
      </c>
      <c r="J8" s="548">
        <v>-10</v>
      </c>
      <c r="K8" s="548">
        <v>-11</v>
      </c>
      <c r="L8" s="548">
        <v>-12</v>
      </c>
      <c r="M8" s="548">
        <v>-13</v>
      </c>
      <c r="N8" s="548">
        <v>-14</v>
      </c>
      <c r="O8" s="548">
        <v>-15</v>
      </c>
      <c r="P8" s="548">
        <v>-16</v>
      </c>
    </row>
    <row r="9" spans="1:16" x14ac:dyDescent="0.2">
      <c r="A9" s="623" t="s">
        <v>69</v>
      </c>
      <c r="B9" s="624"/>
      <c r="C9" s="624"/>
      <c r="D9" s="624"/>
      <c r="E9" s="624"/>
      <c r="F9" s="624"/>
      <c r="G9" s="624"/>
      <c r="H9" s="624"/>
      <c r="I9" s="624"/>
      <c r="J9" s="624"/>
      <c r="K9" s="624"/>
      <c r="L9" s="624"/>
      <c r="M9" s="624"/>
      <c r="N9" s="624"/>
      <c r="O9" s="624"/>
      <c r="P9" s="624"/>
    </row>
    <row r="10" spans="1:16" x14ac:dyDescent="0.2">
      <c r="A10" s="187" t="s">
        <v>34</v>
      </c>
      <c r="B10" s="181" t="s">
        <v>84</v>
      </c>
      <c r="C10" s="314">
        <f t="shared" ref="C10:N10" si="0">C11+C13+C22+C24+C27</f>
        <v>18.024999999999999</v>
      </c>
      <c r="D10" s="314">
        <f t="shared" si="0"/>
        <v>13.12</v>
      </c>
      <c r="E10" s="314">
        <f t="shared" si="0"/>
        <v>0</v>
      </c>
      <c r="F10" s="314">
        <f t="shared" si="0"/>
        <v>0</v>
      </c>
      <c r="G10" s="314">
        <f t="shared" si="0"/>
        <v>4.9050000000000002</v>
      </c>
      <c r="H10" s="314">
        <f t="shared" si="0"/>
        <v>0</v>
      </c>
      <c r="I10" s="314">
        <f t="shared" si="0"/>
        <v>49.900000000000006</v>
      </c>
      <c r="J10" s="314">
        <f t="shared" si="0"/>
        <v>0</v>
      </c>
      <c r="K10" s="314">
        <f t="shared" si="0"/>
        <v>7.51</v>
      </c>
      <c r="L10" s="314">
        <f t="shared" si="0"/>
        <v>42.190000000000005</v>
      </c>
      <c r="M10" s="314">
        <f t="shared" si="0"/>
        <v>0</v>
      </c>
      <c r="N10" s="314">
        <f t="shared" si="0"/>
        <v>0.2</v>
      </c>
      <c r="O10" s="187"/>
      <c r="P10" s="187"/>
    </row>
    <row r="11" spans="1:16" ht="25.5" x14ac:dyDescent="0.2">
      <c r="A11" s="187" t="s">
        <v>85</v>
      </c>
      <c r="B11" s="181" t="s">
        <v>86</v>
      </c>
      <c r="C11" s="314">
        <f>C12</f>
        <v>7.0000000000000007E-2</v>
      </c>
      <c r="D11" s="314">
        <f t="shared" ref="D11:N11" si="1">D12</f>
        <v>7.0000000000000007E-2</v>
      </c>
      <c r="E11" s="314">
        <f t="shared" si="1"/>
        <v>0</v>
      </c>
      <c r="F11" s="314">
        <f t="shared" si="1"/>
        <v>0</v>
      </c>
      <c r="G11" s="314">
        <f t="shared" si="1"/>
        <v>0</v>
      </c>
      <c r="H11" s="529"/>
      <c r="I11" s="314">
        <f t="shared" si="1"/>
        <v>0.01</v>
      </c>
      <c r="J11" s="314">
        <f t="shared" si="1"/>
        <v>0</v>
      </c>
      <c r="K11" s="314">
        <f t="shared" si="1"/>
        <v>0</v>
      </c>
      <c r="L11" s="314">
        <f t="shared" si="1"/>
        <v>0.01</v>
      </c>
      <c r="M11" s="314">
        <f t="shared" si="1"/>
        <v>0</v>
      </c>
      <c r="N11" s="314">
        <f t="shared" si="1"/>
        <v>0</v>
      </c>
      <c r="O11" s="187"/>
      <c r="P11" s="187"/>
    </row>
    <row r="12" spans="1:16" ht="51" x14ac:dyDescent="0.2">
      <c r="A12" s="470">
        <v>1</v>
      </c>
      <c r="B12" s="182" t="s">
        <v>87</v>
      </c>
      <c r="C12" s="183">
        <f>SUM(D12:G12)</f>
        <v>7.0000000000000007E-2</v>
      </c>
      <c r="D12" s="183">
        <v>7.0000000000000007E-2</v>
      </c>
      <c r="E12" s="183"/>
      <c r="F12" s="183"/>
      <c r="G12" s="183"/>
      <c r="H12" s="531" t="s">
        <v>88</v>
      </c>
      <c r="I12" s="183">
        <v>0.01</v>
      </c>
      <c r="J12" s="183"/>
      <c r="K12" s="183"/>
      <c r="L12" s="183">
        <v>0.01</v>
      </c>
      <c r="M12" s="183"/>
      <c r="N12" s="183"/>
      <c r="O12" s="186" t="s">
        <v>89</v>
      </c>
      <c r="P12" s="470"/>
    </row>
    <row r="13" spans="1:16" x14ac:dyDescent="0.2">
      <c r="A13" s="187" t="s">
        <v>90</v>
      </c>
      <c r="B13" s="181" t="s">
        <v>91</v>
      </c>
      <c r="C13" s="314">
        <f>SUM(C14:C21)</f>
        <v>15.465</v>
      </c>
      <c r="D13" s="314">
        <f t="shared" ref="D13:N13" si="2">SUM(D14:D21)</f>
        <v>11.1</v>
      </c>
      <c r="E13" s="314">
        <f t="shared" si="2"/>
        <v>0</v>
      </c>
      <c r="F13" s="314">
        <f t="shared" si="2"/>
        <v>0</v>
      </c>
      <c r="G13" s="314">
        <f t="shared" si="2"/>
        <v>4.3650000000000002</v>
      </c>
      <c r="H13" s="529"/>
      <c r="I13" s="314">
        <f t="shared" si="2"/>
        <v>47.760000000000005</v>
      </c>
      <c r="J13" s="314">
        <f t="shared" si="2"/>
        <v>0</v>
      </c>
      <c r="K13" s="314">
        <f t="shared" si="2"/>
        <v>6.6</v>
      </c>
      <c r="L13" s="314">
        <f t="shared" si="2"/>
        <v>41.160000000000004</v>
      </c>
      <c r="M13" s="314">
        <f t="shared" si="2"/>
        <v>0</v>
      </c>
      <c r="N13" s="314">
        <f t="shared" si="2"/>
        <v>0</v>
      </c>
      <c r="O13" s="183"/>
      <c r="P13" s="470"/>
    </row>
    <row r="14" spans="1:16" ht="38.25" x14ac:dyDescent="0.2">
      <c r="A14" s="470">
        <v>1</v>
      </c>
      <c r="B14" s="182" t="s">
        <v>92</v>
      </c>
      <c r="C14" s="183">
        <f>SUM(D14:G14)</f>
        <v>0.06</v>
      </c>
      <c r="D14" s="183"/>
      <c r="E14" s="183"/>
      <c r="F14" s="183"/>
      <c r="G14" s="183">
        <v>0.06</v>
      </c>
      <c r="H14" s="184" t="s">
        <v>1769</v>
      </c>
      <c r="I14" s="318">
        <v>6.6</v>
      </c>
      <c r="J14" s="183"/>
      <c r="K14" s="183">
        <v>6.6</v>
      </c>
      <c r="L14" s="183"/>
      <c r="M14" s="183"/>
      <c r="N14" s="183"/>
      <c r="O14" s="184"/>
      <c r="P14" s="470"/>
    </row>
    <row r="15" spans="1:16" ht="25.5" x14ac:dyDescent="0.2">
      <c r="A15" s="470">
        <v>2</v>
      </c>
      <c r="B15" s="182" t="s">
        <v>93</v>
      </c>
      <c r="C15" s="183">
        <f t="shared" ref="C15:C26" si="3">SUM(D15:G15)</f>
        <v>5.0000000000000001E-3</v>
      </c>
      <c r="D15" s="539"/>
      <c r="E15" s="539"/>
      <c r="F15" s="539"/>
      <c r="G15" s="539">
        <v>5.0000000000000001E-3</v>
      </c>
      <c r="H15" s="184" t="s">
        <v>1770</v>
      </c>
      <c r="I15" s="540">
        <v>3</v>
      </c>
      <c r="J15" s="539"/>
      <c r="K15" s="539"/>
      <c r="L15" s="540">
        <v>3</v>
      </c>
      <c r="M15" s="539"/>
      <c r="N15" s="539"/>
      <c r="O15" s="541"/>
      <c r="P15" s="470"/>
    </row>
    <row r="16" spans="1:16" ht="89.25" x14ac:dyDescent="0.2">
      <c r="A16" s="470">
        <v>3</v>
      </c>
      <c r="B16" s="182" t="s">
        <v>95</v>
      </c>
      <c r="C16" s="183">
        <f t="shared" si="3"/>
        <v>1.8</v>
      </c>
      <c r="D16" s="539">
        <v>1.8</v>
      </c>
      <c r="E16" s="539"/>
      <c r="F16" s="539"/>
      <c r="G16" s="539"/>
      <c r="H16" s="184" t="s">
        <v>1768</v>
      </c>
      <c r="I16" s="540">
        <v>5</v>
      </c>
      <c r="J16" s="539"/>
      <c r="K16" s="539"/>
      <c r="L16" s="540">
        <v>5</v>
      </c>
      <c r="M16" s="539"/>
      <c r="N16" s="539"/>
      <c r="O16" s="184" t="s">
        <v>97</v>
      </c>
      <c r="P16" s="470"/>
    </row>
    <row r="17" spans="1:17" ht="51" x14ac:dyDescent="0.2">
      <c r="A17" s="470">
        <v>4</v>
      </c>
      <c r="B17" s="182" t="s">
        <v>98</v>
      </c>
      <c r="C17" s="183">
        <f t="shared" si="3"/>
        <v>0.7</v>
      </c>
      <c r="D17" s="539">
        <v>0.7</v>
      </c>
      <c r="E17" s="539"/>
      <c r="F17" s="539"/>
      <c r="G17" s="539"/>
      <c r="H17" s="184" t="s">
        <v>1768</v>
      </c>
      <c r="I17" s="540">
        <v>1.7</v>
      </c>
      <c r="J17" s="539"/>
      <c r="K17" s="539"/>
      <c r="L17" s="540">
        <v>1.7</v>
      </c>
      <c r="M17" s="539"/>
      <c r="N17" s="539"/>
      <c r="O17" s="184" t="s">
        <v>1767</v>
      </c>
      <c r="P17" s="470"/>
    </row>
    <row r="18" spans="1:17" ht="51" x14ac:dyDescent="0.2">
      <c r="A18" s="470">
        <v>5</v>
      </c>
      <c r="B18" s="182" t="s">
        <v>99</v>
      </c>
      <c r="C18" s="183">
        <f t="shared" si="3"/>
        <v>2.8</v>
      </c>
      <c r="D18" s="539">
        <v>1</v>
      </c>
      <c r="E18" s="539"/>
      <c r="F18" s="539"/>
      <c r="G18" s="539">
        <v>1.8</v>
      </c>
      <c r="H18" s="184" t="s">
        <v>100</v>
      </c>
      <c r="I18" s="540">
        <v>19.260000000000002</v>
      </c>
      <c r="J18" s="539"/>
      <c r="K18" s="539"/>
      <c r="L18" s="540">
        <v>19.260000000000002</v>
      </c>
      <c r="M18" s="539"/>
      <c r="N18" s="539"/>
      <c r="O18" s="184" t="s">
        <v>101</v>
      </c>
      <c r="P18" s="470"/>
    </row>
    <row r="19" spans="1:17" ht="51" x14ac:dyDescent="0.2">
      <c r="A19" s="470">
        <v>6</v>
      </c>
      <c r="B19" s="182" t="s">
        <v>102</v>
      </c>
      <c r="C19" s="183">
        <f t="shared" si="3"/>
        <v>6.5</v>
      </c>
      <c r="D19" s="539">
        <v>4</v>
      </c>
      <c r="E19" s="539"/>
      <c r="F19" s="539"/>
      <c r="G19" s="539">
        <v>2.5</v>
      </c>
      <c r="H19" s="184" t="s">
        <v>103</v>
      </c>
      <c r="I19" s="540">
        <f>SUM(J19:N19)</f>
        <v>4</v>
      </c>
      <c r="J19" s="539"/>
      <c r="K19" s="539"/>
      <c r="L19" s="540">
        <v>4</v>
      </c>
      <c r="M19" s="539"/>
      <c r="N19" s="539"/>
      <c r="O19" s="184" t="s">
        <v>104</v>
      </c>
      <c r="P19" s="470"/>
    </row>
    <row r="20" spans="1:17" ht="38.25" x14ac:dyDescent="0.2">
      <c r="A20" s="470">
        <v>7</v>
      </c>
      <c r="B20" s="182" t="s">
        <v>105</v>
      </c>
      <c r="C20" s="183">
        <f t="shared" si="3"/>
        <v>1.6</v>
      </c>
      <c r="D20" s="539">
        <v>1.6</v>
      </c>
      <c r="E20" s="539"/>
      <c r="F20" s="539"/>
      <c r="G20" s="539"/>
      <c r="H20" s="184" t="s">
        <v>106</v>
      </c>
      <c r="I20" s="540">
        <v>3.2</v>
      </c>
      <c r="J20" s="539"/>
      <c r="K20" s="539"/>
      <c r="L20" s="540">
        <v>3.2</v>
      </c>
      <c r="M20" s="539"/>
      <c r="N20" s="539"/>
      <c r="O20" s="184"/>
      <c r="P20" s="470"/>
    </row>
    <row r="21" spans="1:17" ht="102" x14ac:dyDescent="0.2">
      <c r="A21" s="470">
        <v>8</v>
      </c>
      <c r="B21" s="182" t="s">
        <v>1144</v>
      </c>
      <c r="C21" s="183">
        <f t="shared" si="3"/>
        <v>2</v>
      </c>
      <c r="D21" s="539">
        <v>2</v>
      </c>
      <c r="E21" s="539"/>
      <c r="F21" s="539"/>
      <c r="G21" s="539"/>
      <c r="H21" s="184" t="s">
        <v>1145</v>
      </c>
      <c r="I21" s="540">
        <v>5</v>
      </c>
      <c r="J21" s="539"/>
      <c r="K21" s="539"/>
      <c r="L21" s="540">
        <v>5</v>
      </c>
      <c r="M21" s="539"/>
      <c r="N21" s="539"/>
      <c r="O21" s="184" t="s">
        <v>1146</v>
      </c>
      <c r="P21" s="470"/>
    </row>
    <row r="22" spans="1:17" x14ac:dyDescent="0.2">
      <c r="A22" s="188" t="s">
        <v>107</v>
      </c>
      <c r="B22" s="181" t="s">
        <v>108</v>
      </c>
      <c r="C22" s="319">
        <f>C23</f>
        <v>0.2</v>
      </c>
      <c r="D22" s="319">
        <f t="shared" ref="D22:L22" si="4">D23</f>
        <v>0.2</v>
      </c>
      <c r="E22" s="319">
        <f t="shared" si="4"/>
        <v>0</v>
      </c>
      <c r="F22" s="319">
        <f t="shared" si="4"/>
        <v>0</v>
      </c>
      <c r="G22" s="319">
        <f t="shared" si="4"/>
        <v>0</v>
      </c>
      <c r="H22" s="532"/>
      <c r="I22" s="319">
        <f t="shared" si="4"/>
        <v>0.52</v>
      </c>
      <c r="J22" s="319">
        <f t="shared" si="4"/>
        <v>0</v>
      </c>
      <c r="K22" s="319">
        <f t="shared" si="4"/>
        <v>0</v>
      </c>
      <c r="L22" s="319">
        <f t="shared" si="4"/>
        <v>0.52</v>
      </c>
      <c r="M22" s="320"/>
      <c r="N22" s="320"/>
      <c r="O22" s="530"/>
      <c r="P22" s="470"/>
    </row>
    <row r="23" spans="1:17" ht="25.5" x14ac:dyDescent="0.2">
      <c r="A23" s="470">
        <v>1</v>
      </c>
      <c r="B23" s="182" t="s">
        <v>109</v>
      </c>
      <c r="C23" s="183">
        <f t="shared" si="3"/>
        <v>0.2</v>
      </c>
      <c r="D23" s="320">
        <v>0.2</v>
      </c>
      <c r="E23" s="320"/>
      <c r="F23" s="320"/>
      <c r="G23" s="320"/>
      <c r="H23" s="530" t="s">
        <v>110</v>
      </c>
      <c r="I23" s="320">
        <v>0.52</v>
      </c>
      <c r="J23" s="320"/>
      <c r="K23" s="320"/>
      <c r="L23" s="320">
        <v>0.52</v>
      </c>
      <c r="M23" s="320"/>
      <c r="N23" s="320"/>
      <c r="O23" s="530"/>
      <c r="P23" s="470"/>
    </row>
    <row r="24" spans="1:17" x14ac:dyDescent="0.2">
      <c r="A24" s="188" t="s">
        <v>111</v>
      </c>
      <c r="B24" s="181" t="s">
        <v>112</v>
      </c>
      <c r="C24" s="319">
        <f>C26+C25</f>
        <v>0.11</v>
      </c>
      <c r="D24" s="319">
        <f t="shared" ref="D24:N24" si="5">D26+D25</f>
        <v>0.11</v>
      </c>
      <c r="E24" s="319">
        <f t="shared" si="5"/>
        <v>0</v>
      </c>
      <c r="F24" s="319">
        <f t="shared" si="5"/>
        <v>0</v>
      </c>
      <c r="G24" s="319">
        <f t="shared" si="5"/>
        <v>0</v>
      </c>
      <c r="H24" s="319"/>
      <c r="I24" s="319">
        <f t="shared" si="5"/>
        <v>0.7</v>
      </c>
      <c r="J24" s="319">
        <f t="shared" si="5"/>
        <v>0</v>
      </c>
      <c r="K24" s="319">
        <f t="shared" si="5"/>
        <v>0</v>
      </c>
      <c r="L24" s="319">
        <f t="shared" si="5"/>
        <v>0.5</v>
      </c>
      <c r="M24" s="319">
        <f t="shared" si="5"/>
        <v>0</v>
      </c>
      <c r="N24" s="319">
        <f t="shared" si="5"/>
        <v>0.2</v>
      </c>
      <c r="O24" s="530"/>
      <c r="P24" s="470"/>
    </row>
    <row r="25" spans="1:17" s="20" customFormat="1" ht="92.25" customHeight="1" x14ac:dyDescent="0.2">
      <c r="A25" s="29">
        <v>1</v>
      </c>
      <c r="B25" s="1" t="s">
        <v>1834</v>
      </c>
      <c r="C25" s="9">
        <f>SUM(D25:G25)</f>
        <v>0.06</v>
      </c>
      <c r="D25" s="9">
        <v>0.06</v>
      </c>
      <c r="E25" s="9"/>
      <c r="F25" s="9"/>
      <c r="G25" s="9"/>
      <c r="H25" s="9" t="s">
        <v>1835</v>
      </c>
      <c r="I25" s="9">
        <f>SUM(J25:N25)</f>
        <v>0.2</v>
      </c>
      <c r="J25" s="9"/>
      <c r="K25" s="9"/>
      <c r="L25" s="9"/>
      <c r="M25" s="9"/>
      <c r="N25" s="9">
        <v>0.2</v>
      </c>
      <c r="O25" s="9" t="s">
        <v>1836</v>
      </c>
      <c r="P25" s="607"/>
      <c r="Q25" s="21"/>
    </row>
    <row r="26" spans="1:17" ht="76.5" x14ac:dyDescent="0.2">
      <c r="A26" s="29">
        <v>2</v>
      </c>
      <c r="B26" s="182" t="s">
        <v>113</v>
      </c>
      <c r="C26" s="183">
        <f t="shared" si="3"/>
        <v>0.05</v>
      </c>
      <c r="D26" s="320">
        <v>0.05</v>
      </c>
      <c r="E26" s="320"/>
      <c r="F26" s="320"/>
      <c r="G26" s="320"/>
      <c r="H26" s="533" t="s">
        <v>106</v>
      </c>
      <c r="I26" s="320">
        <v>0.5</v>
      </c>
      <c r="J26" s="320"/>
      <c r="K26" s="320"/>
      <c r="L26" s="320">
        <v>0.5</v>
      </c>
      <c r="M26" s="320"/>
      <c r="N26" s="320"/>
      <c r="O26" s="184" t="s">
        <v>114</v>
      </c>
      <c r="P26" s="470"/>
    </row>
    <row r="27" spans="1:17" x14ac:dyDescent="0.2">
      <c r="A27" s="188" t="s">
        <v>206</v>
      </c>
      <c r="B27" s="181" t="s">
        <v>207</v>
      </c>
      <c r="C27" s="319">
        <f>C28</f>
        <v>2.1800000000000002</v>
      </c>
      <c r="D27" s="319">
        <f t="shared" ref="D27:N27" si="6">D28</f>
        <v>1.64</v>
      </c>
      <c r="E27" s="319">
        <f t="shared" si="6"/>
        <v>0</v>
      </c>
      <c r="F27" s="319">
        <f t="shared" si="6"/>
        <v>0</v>
      </c>
      <c r="G27" s="319">
        <f t="shared" si="6"/>
        <v>0.54</v>
      </c>
      <c r="H27" s="532"/>
      <c r="I27" s="319">
        <f t="shared" si="6"/>
        <v>0.91</v>
      </c>
      <c r="J27" s="319">
        <f t="shared" si="6"/>
        <v>0</v>
      </c>
      <c r="K27" s="319">
        <f t="shared" si="6"/>
        <v>0.91</v>
      </c>
      <c r="L27" s="319">
        <f t="shared" si="6"/>
        <v>0</v>
      </c>
      <c r="M27" s="319">
        <f t="shared" si="6"/>
        <v>0</v>
      </c>
      <c r="N27" s="319">
        <f t="shared" si="6"/>
        <v>0</v>
      </c>
      <c r="O27" s="188"/>
      <c r="P27" s="470"/>
    </row>
    <row r="28" spans="1:17" ht="76.5" x14ac:dyDescent="0.2">
      <c r="A28" s="470">
        <v>1</v>
      </c>
      <c r="B28" s="182" t="s">
        <v>1608</v>
      </c>
      <c r="C28" s="320">
        <v>2.1800000000000002</v>
      </c>
      <c r="D28" s="320">
        <v>1.64</v>
      </c>
      <c r="E28" s="320"/>
      <c r="F28" s="320"/>
      <c r="G28" s="320">
        <v>0.54</v>
      </c>
      <c r="H28" s="533" t="s">
        <v>1609</v>
      </c>
      <c r="I28" s="320">
        <v>0.91</v>
      </c>
      <c r="J28" s="320"/>
      <c r="K28" s="320">
        <v>0.91</v>
      </c>
      <c r="L28" s="320"/>
      <c r="M28" s="320"/>
      <c r="N28" s="320"/>
      <c r="O28" s="184" t="s">
        <v>1610</v>
      </c>
      <c r="P28" s="470"/>
    </row>
    <row r="29" spans="1:17" ht="25.5" x14ac:dyDescent="0.2">
      <c r="A29" s="187" t="s">
        <v>36</v>
      </c>
      <c r="B29" s="181" t="s">
        <v>115</v>
      </c>
      <c r="C29" s="319">
        <f>C30</f>
        <v>1.4999999999999999E-2</v>
      </c>
      <c r="D29" s="319">
        <f t="shared" ref="D29:N29" si="7">D30</f>
        <v>1.4999999999999999E-2</v>
      </c>
      <c r="E29" s="319">
        <f t="shared" si="7"/>
        <v>0</v>
      </c>
      <c r="F29" s="319">
        <f t="shared" si="7"/>
        <v>0</v>
      </c>
      <c r="G29" s="319">
        <f t="shared" si="7"/>
        <v>0</v>
      </c>
      <c r="H29" s="532"/>
      <c r="I29" s="319">
        <f t="shared" si="7"/>
        <v>0.3</v>
      </c>
      <c r="J29" s="319">
        <f t="shared" si="7"/>
        <v>0</v>
      </c>
      <c r="K29" s="319">
        <f t="shared" si="7"/>
        <v>0</v>
      </c>
      <c r="L29" s="319">
        <f t="shared" si="7"/>
        <v>0.3</v>
      </c>
      <c r="M29" s="320">
        <f t="shared" si="7"/>
        <v>0</v>
      </c>
      <c r="N29" s="320">
        <f t="shared" si="7"/>
        <v>0</v>
      </c>
      <c r="O29" s="530"/>
      <c r="P29" s="470"/>
    </row>
    <row r="30" spans="1:17" ht="51" x14ac:dyDescent="0.2">
      <c r="A30" s="470">
        <v>1</v>
      </c>
      <c r="B30" s="182" t="s">
        <v>116</v>
      </c>
      <c r="C30" s="183">
        <f>SUM(D30:G30)</f>
        <v>1.4999999999999999E-2</v>
      </c>
      <c r="D30" s="320">
        <v>1.4999999999999999E-2</v>
      </c>
      <c r="E30" s="320"/>
      <c r="F30" s="320"/>
      <c r="G30" s="320"/>
      <c r="H30" s="534" t="s">
        <v>117</v>
      </c>
      <c r="I30" s="320">
        <v>0.3</v>
      </c>
      <c r="J30" s="320"/>
      <c r="K30" s="320"/>
      <c r="L30" s="320">
        <v>0.3</v>
      </c>
      <c r="M30" s="320"/>
      <c r="N30" s="320"/>
      <c r="O30" s="184" t="s">
        <v>89</v>
      </c>
      <c r="P30" s="470"/>
    </row>
    <row r="31" spans="1:17" x14ac:dyDescent="0.2">
      <c r="A31" s="187" t="s">
        <v>37</v>
      </c>
      <c r="B31" s="181" t="s">
        <v>118</v>
      </c>
      <c r="C31" s="319">
        <f t="shared" ref="C31:N31" si="8">SUM(C32:C34)</f>
        <v>1.62</v>
      </c>
      <c r="D31" s="319">
        <f t="shared" si="8"/>
        <v>1</v>
      </c>
      <c r="E31" s="319">
        <f t="shared" si="8"/>
        <v>0</v>
      </c>
      <c r="F31" s="319">
        <f t="shared" si="8"/>
        <v>0</v>
      </c>
      <c r="G31" s="319">
        <f t="shared" si="8"/>
        <v>0.62</v>
      </c>
      <c r="H31" s="532">
        <f t="shared" si="8"/>
        <v>0</v>
      </c>
      <c r="I31" s="319">
        <f t="shared" si="8"/>
        <v>3.01</v>
      </c>
      <c r="J31" s="319">
        <f t="shared" si="8"/>
        <v>0</v>
      </c>
      <c r="K31" s="319">
        <f t="shared" si="8"/>
        <v>0</v>
      </c>
      <c r="L31" s="319">
        <f t="shared" si="8"/>
        <v>1.81</v>
      </c>
      <c r="M31" s="319">
        <f t="shared" si="8"/>
        <v>1.2</v>
      </c>
      <c r="N31" s="319">
        <f t="shared" si="8"/>
        <v>0</v>
      </c>
      <c r="O31" s="530"/>
      <c r="P31" s="470"/>
    </row>
    <row r="32" spans="1:17" ht="25.5" x14ac:dyDescent="0.2">
      <c r="A32" s="470">
        <v>1</v>
      </c>
      <c r="B32" s="182" t="s">
        <v>119</v>
      </c>
      <c r="C32" s="183">
        <f t="shared" ref="C32:C52" si="9">SUM(D32:G32)</f>
        <v>0.6</v>
      </c>
      <c r="D32" s="320"/>
      <c r="E32" s="320"/>
      <c r="F32" s="320"/>
      <c r="G32" s="320">
        <v>0.6</v>
      </c>
      <c r="H32" s="530" t="s">
        <v>120</v>
      </c>
      <c r="I32" s="320">
        <v>1.2</v>
      </c>
      <c r="J32" s="320"/>
      <c r="K32" s="320"/>
      <c r="L32" s="320"/>
      <c r="M32" s="320">
        <v>1.2</v>
      </c>
      <c r="N32" s="320"/>
      <c r="O32" s="530"/>
      <c r="P32" s="470"/>
    </row>
    <row r="33" spans="1:16" x14ac:dyDescent="0.2">
      <c r="A33" s="470">
        <v>2</v>
      </c>
      <c r="B33" s="182" t="s">
        <v>121</v>
      </c>
      <c r="C33" s="183">
        <f t="shared" si="9"/>
        <v>1</v>
      </c>
      <c r="D33" s="320">
        <v>1</v>
      </c>
      <c r="E33" s="320"/>
      <c r="F33" s="320"/>
      <c r="G33" s="320"/>
      <c r="H33" s="530" t="s">
        <v>122</v>
      </c>
      <c r="I33" s="320">
        <v>1.8</v>
      </c>
      <c r="J33" s="320"/>
      <c r="K33" s="320"/>
      <c r="L33" s="320">
        <v>1.8</v>
      </c>
      <c r="M33" s="320"/>
      <c r="N33" s="320"/>
      <c r="O33" s="530"/>
      <c r="P33" s="470"/>
    </row>
    <row r="34" spans="1:16" x14ac:dyDescent="0.2">
      <c r="A34" s="470">
        <v>3</v>
      </c>
      <c r="B34" s="182" t="s">
        <v>123</v>
      </c>
      <c r="C34" s="183">
        <f t="shared" si="9"/>
        <v>0.02</v>
      </c>
      <c r="D34" s="320"/>
      <c r="E34" s="320"/>
      <c r="F34" s="320"/>
      <c r="G34" s="320">
        <v>0.02</v>
      </c>
      <c r="H34" s="530" t="s">
        <v>124</v>
      </c>
      <c r="I34" s="320">
        <v>0.01</v>
      </c>
      <c r="J34" s="320"/>
      <c r="K34" s="320"/>
      <c r="L34" s="320">
        <v>0.01</v>
      </c>
      <c r="M34" s="320"/>
      <c r="N34" s="320"/>
      <c r="O34" s="530"/>
      <c r="P34" s="470"/>
    </row>
    <row r="35" spans="1:16" x14ac:dyDescent="0.2">
      <c r="A35" s="187" t="s">
        <v>38</v>
      </c>
      <c r="B35" s="181" t="s">
        <v>125</v>
      </c>
      <c r="C35" s="319">
        <f>SUM(C36:C44)</f>
        <v>71.27</v>
      </c>
      <c r="D35" s="319">
        <f t="shared" ref="D35:L35" si="10">SUM(D36:D44)</f>
        <v>50.27</v>
      </c>
      <c r="E35" s="319">
        <f t="shared" si="10"/>
        <v>0</v>
      </c>
      <c r="F35" s="319">
        <f t="shared" si="10"/>
        <v>0</v>
      </c>
      <c r="G35" s="319">
        <f t="shared" si="10"/>
        <v>21</v>
      </c>
      <c r="H35" s="532"/>
      <c r="I35" s="319">
        <f t="shared" si="10"/>
        <v>154.6</v>
      </c>
      <c r="J35" s="319">
        <f t="shared" si="10"/>
        <v>0</v>
      </c>
      <c r="K35" s="319">
        <f t="shared" si="10"/>
        <v>0</v>
      </c>
      <c r="L35" s="319">
        <f t="shared" si="10"/>
        <v>154.6</v>
      </c>
      <c r="M35" s="319">
        <f>SUM(M36:M43)</f>
        <v>0</v>
      </c>
      <c r="N35" s="319">
        <f>SUM(N36:N43)</f>
        <v>0</v>
      </c>
      <c r="O35" s="530"/>
      <c r="P35" s="470"/>
    </row>
    <row r="36" spans="1:16" ht="25.5" x14ac:dyDescent="0.2">
      <c r="A36" s="470">
        <v>1</v>
      </c>
      <c r="B36" s="182" t="s">
        <v>126</v>
      </c>
      <c r="C36" s="183">
        <f t="shared" si="9"/>
        <v>3.1</v>
      </c>
      <c r="D36" s="320">
        <v>3.1</v>
      </c>
      <c r="E36" s="320"/>
      <c r="F36" s="320"/>
      <c r="G36" s="320"/>
      <c r="H36" s="530" t="s">
        <v>127</v>
      </c>
      <c r="I36" s="320">
        <v>1.5</v>
      </c>
      <c r="J36" s="320"/>
      <c r="K36" s="320"/>
      <c r="L36" s="320">
        <v>1.5</v>
      </c>
      <c r="M36" s="320"/>
      <c r="N36" s="320"/>
      <c r="O36" s="530"/>
      <c r="P36" s="470"/>
    </row>
    <row r="37" spans="1:16" ht="63.75" x14ac:dyDescent="0.2">
      <c r="A37" s="470">
        <v>2</v>
      </c>
      <c r="B37" s="182" t="s">
        <v>128</v>
      </c>
      <c r="C37" s="183">
        <f t="shared" si="9"/>
        <v>3</v>
      </c>
      <c r="D37" s="320">
        <v>3</v>
      </c>
      <c r="E37" s="320"/>
      <c r="F37" s="320"/>
      <c r="G37" s="320"/>
      <c r="H37" s="533" t="s">
        <v>106</v>
      </c>
      <c r="I37" s="320">
        <v>7</v>
      </c>
      <c r="J37" s="320"/>
      <c r="K37" s="320"/>
      <c r="L37" s="320">
        <v>7</v>
      </c>
      <c r="M37" s="320"/>
      <c r="N37" s="320"/>
      <c r="O37" s="530" t="s">
        <v>114</v>
      </c>
      <c r="P37" s="470"/>
    </row>
    <row r="38" spans="1:16" ht="89.25" x14ac:dyDescent="0.2">
      <c r="A38" s="470">
        <v>3</v>
      </c>
      <c r="B38" s="182" t="s">
        <v>129</v>
      </c>
      <c r="C38" s="183">
        <f t="shared" si="9"/>
        <v>2.73</v>
      </c>
      <c r="D38" s="320">
        <v>2.73</v>
      </c>
      <c r="E38" s="320"/>
      <c r="F38" s="320"/>
      <c r="G38" s="320"/>
      <c r="H38" s="533" t="s">
        <v>96</v>
      </c>
      <c r="I38" s="320">
        <v>6</v>
      </c>
      <c r="J38" s="320"/>
      <c r="K38" s="320"/>
      <c r="L38" s="320">
        <v>6</v>
      </c>
      <c r="M38" s="320"/>
      <c r="N38" s="320"/>
      <c r="O38" s="530" t="s">
        <v>130</v>
      </c>
      <c r="P38" s="470"/>
    </row>
    <row r="39" spans="1:16" ht="89.25" x14ac:dyDescent="0.2">
      <c r="A39" s="470">
        <v>4</v>
      </c>
      <c r="B39" s="182" t="s">
        <v>131</v>
      </c>
      <c r="C39" s="183">
        <f t="shared" si="9"/>
        <v>0.74</v>
      </c>
      <c r="D39" s="320">
        <v>0.74</v>
      </c>
      <c r="E39" s="320"/>
      <c r="F39" s="320"/>
      <c r="G39" s="320"/>
      <c r="H39" s="533" t="s">
        <v>96</v>
      </c>
      <c r="I39" s="320">
        <v>1.5</v>
      </c>
      <c r="J39" s="320"/>
      <c r="K39" s="320"/>
      <c r="L39" s="320">
        <v>1.5</v>
      </c>
      <c r="M39" s="320"/>
      <c r="N39" s="320"/>
      <c r="O39" s="530" t="s">
        <v>130</v>
      </c>
      <c r="P39" s="470"/>
    </row>
    <row r="40" spans="1:16" ht="51" x14ac:dyDescent="0.2">
      <c r="A40" s="470">
        <v>5</v>
      </c>
      <c r="B40" s="182" t="s">
        <v>132</v>
      </c>
      <c r="C40" s="183">
        <f t="shared" si="9"/>
        <v>13.5</v>
      </c>
      <c r="D40" s="320">
        <v>9</v>
      </c>
      <c r="E40" s="320"/>
      <c r="F40" s="320"/>
      <c r="G40" s="320">
        <v>4.5</v>
      </c>
      <c r="H40" s="533" t="s">
        <v>100</v>
      </c>
      <c r="I40" s="320">
        <v>30</v>
      </c>
      <c r="J40" s="320"/>
      <c r="K40" s="320"/>
      <c r="L40" s="320">
        <v>30</v>
      </c>
      <c r="M40" s="320"/>
      <c r="N40" s="320"/>
      <c r="O40" s="184" t="s">
        <v>101</v>
      </c>
      <c r="P40" s="470"/>
    </row>
    <row r="41" spans="1:16" ht="63.75" x14ac:dyDescent="0.2">
      <c r="A41" s="470">
        <v>6</v>
      </c>
      <c r="B41" s="182" t="s">
        <v>133</v>
      </c>
      <c r="C41" s="183">
        <f t="shared" si="9"/>
        <v>13</v>
      </c>
      <c r="D41" s="320">
        <v>9</v>
      </c>
      <c r="E41" s="320"/>
      <c r="F41" s="320"/>
      <c r="G41" s="320">
        <v>4</v>
      </c>
      <c r="H41" s="533" t="s">
        <v>100</v>
      </c>
      <c r="I41" s="320">
        <v>29</v>
      </c>
      <c r="J41" s="320"/>
      <c r="K41" s="320"/>
      <c r="L41" s="320">
        <v>29</v>
      </c>
      <c r="M41" s="320"/>
      <c r="N41" s="320"/>
      <c r="O41" s="184" t="s">
        <v>101</v>
      </c>
      <c r="P41" s="470"/>
    </row>
    <row r="42" spans="1:16" ht="51" x14ac:dyDescent="0.2">
      <c r="A42" s="470">
        <v>7</v>
      </c>
      <c r="B42" s="182" t="s">
        <v>134</v>
      </c>
      <c r="C42" s="183">
        <f t="shared" si="9"/>
        <v>20</v>
      </c>
      <c r="D42" s="320">
        <v>9.9</v>
      </c>
      <c r="E42" s="320"/>
      <c r="F42" s="320"/>
      <c r="G42" s="320">
        <v>10.1</v>
      </c>
      <c r="H42" s="533" t="s">
        <v>135</v>
      </c>
      <c r="I42" s="320">
        <v>52</v>
      </c>
      <c r="J42" s="320"/>
      <c r="K42" s="320"/>
      <c r="L42" s="320">
        <v>52</v>
      </c>
      <c r="M42" s="542"/>
      <c r="N42" s="320"/>
      <c r="O42" s="534"/>
      <c r="P42" s="184"/>
    </row>
    <row r="43" spans="1:16" ht="89.25" x14ac:dyDescent="0.2">
      <c r="A43" s="470">
        <v>8</v>
      </c>
      <c r="B43" s="182" t="s">
        <v>1147</v>
      </c>
      <c r="C43" s="183">
        <f>SUM(D43:G43)</f>
        <v>11.6</v>
      </c>
      <c r="D43" s="320">
        <v>9.1999999999999993</v>
      </c>
      <c r="E43" s="320"/>
      <c r="F43" s="320"/>
      <c r="G43" s="320">
        <v>2.4</v>
      </c>
      <c r="H43" s="533" t="s">
        <v>1148</v>
      </c>
      <c r="I43" s="320">
        <v>24</v>
      </c>
      <c r="J43" s="320"/>
      <c r="K43" s="320"/>
      <c r="L43" s="320">
        <v>24</v>
      </c>
      <c r="M43" s="542"/>
      <c r="N43" s="320"/>
      <c r="O43" s="530" t="s">
        <v>1149</v>
      </c>
      <c r="P43" s="184"/>
    </row>
    <row r="44" spans="1:16" ht="102" x14ac:dyDescent="0.2">
      <c r="A44" s="470">
        <v>9</v>
      </c>
      <c r="B44" s="182" t="s">
        <v>1150</v>
      </c>
      <c r="C44" s="183">
        <f t="shared" si="9"/>
        <v>3.6</v>
      </c>
      <c r="D44" s="320">
        <v>3.6</v>
      </c>
      <c r="E44" s="320"/>
      <c r="F44" s="320"/>
      <c r="G44" s="320"/>
      <c r="H44" s="533" t="s">
        <v>183</v>
      </c>
      <c r="I44" s="540">
        <f>SUM(J44:N44)</f>
        <v>3.6</v>
      </c>
      <c r="J44" s="320"/>
      <c r="K44" s="320"/>
      <c r="L44" s="320">
        <v>3.6</v>
      </c>
      <c r="M44" s="542"/>
      <c r="N44" s="320"/>
      <c r="O44" s="530" t="s">
        <v>1146</v>
      </c>
      <c r="P44" s="184"/>
    </row>
    <row r="45" spans="1:16" x14ac:dyDescent="0.2">
      <c r="A45" s="187" t="s">
        <v>136</v>
      </c>
      <c r="B45" s="181" t="s">
        <v>532</v>
      </c>
      <c r="C45" s="319">
        <f>C46</f>
        <v>3.28</v>
      </c>
      <c r="D45" s="319">
        <f t="shared" ref="D45:N45" si="11">D46</f>
        <v>3.28</v>
      </c>
      <c r="E45" s="319"/>
      <c r="F45" s="319">
        <f t="shared" si="11"/>
        <v>0</v>
      </c>
      <c r="G45" s="319">
        <f t="shared" si="11"/>
        <v>0</v>
      </c>
      <c r="H45" s="532"/>
      <c r="I45" s="319">
        <f t="shared" si="11"/>
        <v>6.5</v>
      </c>
      <c r="J45" s="319">
        <f t="shared" si="11"/>
        <v>0</v>
      </c>
      <c r="K45" s="319">
        <f t="shared" si="11"/>
        <v>0</v>
      </c>
      <c r="L45" s="319">
        <f t="shared" si="11"/>
        <v>6.5</v>
      </c>
      <c r="M45" s="319">
        <f t="shared" si="11"/>
        <v>0</v>
      </c>
      <c r="N45" s="319">
        <f t="shared" si="11"/>
        <v>0</v>
      </c>
      <c r="O45" s="530"/>
      <c r="P45" s="470"/>
    </row>
    <row r="46" spans="1:16" ht="25.5" x14ac:dyDescent="0.2">
      <c r="A46" s="470">
        <v>1</v>
      </c>
      <c r="B46" s="182" t="s">
        <v>1786</v>
      </c>
      <c r="C46" s="183">
        <f t="shared" si="9"/>
        <v>3.28</v>
      </c>
      <c r="D46" s="320">
        <v>3.28</v>
      </c>
      <c r="E46" s="320"/>
      <c r="F46" s="320"/>
      <c r="G46" s="320"/>
      <c r="H46" s="530" t="s">
        <v>96</v>
      </c>
      <c r="I46" s="320">
        <v>6.5</v>
      </c>
      <c r="J46" s="320"/>
      <c r="K46" s="320"/>
      <c r="L46" s="320">
        <v>6.5</v>
      </c>
      <c r="M46" s="320"/>
      <c r="N46" s="320"/>
      <c r="O46" s="530"/>
      <c r="P46" s="470"/>
    </row>
    <row r="47" spans="1:16" x14ac:dyDescent="0.2">
      <c r="A47" s="187" t="s">
        <v>138</v>
      </c>
      <c r="B47" s="181" t="s">
        <v>139</v>
      </c>
      <c r="C47" s="319">
        <f>C48</f>
        <v>5</v>
      </c>
      <c r="D47" s="319">
        <f t="shared" ref="D47:N47" si="12">D48</f>
        <v>5</v>
      </c>
      <c r="E47" s="319">
        <f t="shared" si="12"/>
        <v>0</v>
      </c>
      <c r="F47" s="319">
        <f t="shared" si="12"/>
        <v>0</v>
      </c>
      <c r="G47" s="319">
        <f t="shared" si="12"/>
        <v>0</v>
      </c>
      <c r="H47" s="532"/>
      <c r="I47" s="319">
        <f t="shared" si="12"/>
        <v>10</v>
      </c>
      <c r="J47" s="319">
        <f t="shared" si="12"/>
        <v>0</v>
      </c>
      <c r="K47" s="319">
        <f t="shared" si="12"/>
        <v>5</v>
      </c>
      <c r="L47" s="319">
        <f t="shared" si="12"/>
        <v>4</v>
      </c>
      <c r="M47" s="319">
        <f t="shared" si="12"/>
        <v>1</v>
      </c>
      <c r="N47" s="319">
        <f t="shared" si="12"/>
        <v>0</v>
      </c>
      <c r="O47" s="530"/>
      <c r="P47" s="470"/>
    </row>
    <row r="48" spans="1:16" ht="51" x14ac:dyDescent="0.2">
      <c r="A48" s="470">
        <v>1</v>
      </c>
      <c r="B48" s="182" t="s">
        <v>140</v>
      </c>
      <c r="C48" s="183">
        <f t="shared" si="9"/>
        <v>5</v>
      </c>
      <c r="D48" s="320">
        <v>5</v>
      </c>
      <c r="E48" s="320"/>
      <c r="F48" s="320"/>
      <c r="G48" s="320"/>
      <c r="H48" s="530" t="s">
        <v>117</v>
      </c>
      <c r="I48" s="320">
        <v>10</v>
      </c>
      <c r="J48" s="320"/>
      <c r="K48" s="320">
        <v>5</v>
      </c>
      <c r="L48" s="320">
        <v>4</v>
      </c>
      <c r="M48" s="320">
        <v>1</v>
      </c>
      <c r="N48" s="320"/>
      <c r="O48" s="530" t="s">
        <v>89</v>
      </c>
      <c r="P48" s="470"/>
    </row>
    <row r="49" spans="1:16" x14ac:dyDescent="0.2">
      <c r="A49" s="187" t="s">
        <v>141</v>
      </c>
      <c r="B49" s="181" t="s">
        <v>142</v>
      </c>
      <c r="C49" s="543">
        <f>SUM(C50:C52)</f>
        <v>0.21000000000000002</v>
      </c>
      <c r="D49" s="543">
        <f t="shared" ref="D49:N49" si="13">SUM(D50:D52)</f>
        <v>0.1</v>
      </c>
      <c r="E49" s="543">
        <f t="shared" si="13"/>
        <v>0</v>
      </c>
      <c r="F49" s="543">
        <f t="shared" si="13"/>
        <v>0</v>
      </c>
      <c r="G49" s="543">
        <f t="shared" si="13"/>
        <v>0.11</v>
      </c>
      <c r="H49" s="544">
        <f t="shared" si="13"/>
        <v>0</v>
      </c>
      <c r="I49" s="543">
        <f t="shared" si="13"/>
        <v>0.38</v>
      </c>
      <c r="J49" s="543">
        <f t="shared" si="13"/>
        <v>0</v>
      </c>
      <c r="K49" s="543">
        <f t="shared" si="13"/>
        <v>0</v>
      </c>
      <c r="L49" s="543">
        <f t="shared" si="13"/>
        <v>0.26</v>
      </c>
      <c r="M49" s="543">
        <f t="shared" si="13"/>
        <v>0.12</v>
      </c>
      <c r="N49" s="543">
        <f t="shared" si="13"/>
        <v>0</v>
      </c>
      <c r="O49" s="541"/>
      <c r="P49" s="470"/>
    </row>
    <row r="50" spans="1:16" ht="25.5" x14ac:dyDescent="0.2">
      <c r="A50" s="470">
        <v>1</v>
      </c>
      <c r="B50" s="182" t="s">
        <v>143</v>
      </c>
      <c r="C50" s="183">
        <f t="shared" si="9"/>
        <v>0.01</v>
      </c>
      <c r="D50" s="320"/>
      <c r="E50" s="320"/>
      <c r="F50" s="320"/>
      <c r="G50" s="320">
        <v>0.01</v>
      </c>
      <c r="H50" s="530" t="s">
        <v>88</v>
      </c>
      <c r="I50" s="320">
        <v>0.12</v>
      </c>
      <c r="J50" s="320"/>
      <c r="K50" s="320"/>
      <c r="L50" s="320"/>
      <c r="M50" s="320">
        <v>0.12</v>
      </c>
      <c r="N50" s="320"/>
      <c r="O50" s="530"/>
      <c r="P50" s="470"/>
    </row>
    <row r="51" spans="1:16" ht="25.5" x14ac:dyDescent="0.2">
      <c r="A51" s="470">
        <v>2</v>
      </c>
      <c r="B51" s="182" t="s">
        <v>144</v>
      </c>
      <c r="C51" s="183">
        <f t="shared" si="9"/>
        <v>0.1</v>
      </c>
      <c r="D51" s="320"/>
      <c r="E51" s="320"/>
      <c r="F51" s="320"/>
      <c r="G51" s="320">
        <v>0.1</v>
      </c>
      <c r="H51" s="530" t="s">
        <v>145</v>
      </c>
      <c r="I51" s="320">
        <v>0.01</v>
      </c>
      <c r="J51" s="320"/>
      <c r="K51" s="320"/>
      <c r="L51" s="320">
        <v>0.01</v>
      </c>
      <c r="M51" s="320"/>
      <c r="N51" s="320"/>
      <c r="O51" s="530"/>
      <c r="P51" s="470"/>
    </row>
    <row r="52" spans="1:16" ht="25.5" x14ac:dyDescent="0.2">
      <c r="A52" s="470">
        <v>3</v>
      </c>
      <c r="B52" s="182" t="s">
        <v>146</v>
      </c>
      <c r="C52" s="183">
        <f t="shared" si="9"/>
        <v>0.1</v>
      </c>
      <c r="D52" s="320">
        <v>0.1</v>
      </c>
      <c r="E52" s="320"/>
      <c r="F52" s="320"/>
      <c r="G52" s="320"/>
      <c r="H52" s="530" t="s">
        <v>127</v>
      </c>
      <c r="I52" s="320">
        <v>0.25</v>
      </c>
      <c r="J52" s="320"/>
      <c r="K52" s="320"/>
      <c r="L52" s="320">
        <v>0.25</v>
      </c>
      <c r="M52" s="320"/>
      <c r="N52" s="320"/>
      <c r="O52" s="530"/>
      <c r="P52" s="470"/>
    </row>
    <row r="53" spans="1:16" x14ac:dyDescent="0.2">
      <c r="A53" s="59">
        <v>31</v>
      </c>
      <c r="B53" s="181" t="s">
        <v>1824</v>
      </c>
      <c r="C53" s="319">
        <f>C49+C47+C45+C35+C31+C29+C10</f>
        <v>99.419999999999987</v>
      </c>
      <c r="D53" s="319">
        <f t="shared" ref="D53:N53" si="14">D49+D47+D45+D35+D31+D10+D29</f>
        <v>72.785000000000011</v>
      </c>
      <c r="E53" s="319">
        <f t="shared" si="14"/>
        <v>0</v>
      </c>
      <c r="F53" s="319">
        <f t="shared" si="14"/>
        <v>0</v>
      </c>
      <c r="G53" s="319">
        <f t="shared" si="14"/>
        <v>26.635000000000002</v>
      </c>
      <c r="H53" s="535">
        <f t="shared" si="14"/>
        <v>0</v>
      </c>
      <c r="I53" s="319">
        <f t="shared" si="14"/>
        <v>224.69</v>
      </c>
      <c r="J53" s="319">
        <f t="shared" si="14"/>
        <v>0</v>
      </c>
      <c r="K53" s="319">
        <f t="shared" si="14"/>
        <v>12.51</v>
      </c>
      <c r="L53" s="319">
        <f t="shared" si="14"/>
        <v>209.66</v>
      </c>
      <c r="M53" s="319">
        <f t="shared" si="14"/>
        <v>2.3200000000000003</v>
      </c>
      <c r="N53" s="319">
        <f t="shared" si="14"/>
        <v>0.2</v>
      </c>
      <c r="O53" s="530"/>
      <c r="P53" s="470"/>
    </row>
    <row r="54" spans="1:16" ht="27.75" customHeight="1" x14ac:dyDescent="0.2">
      <c r="A54" s="623" t="s">
        <v>1828</v>
      </c>
      <c r="B54" s="624"/>
      <c r="C54" s="624"/>
      <c r="D54" s="624"/>
      <c r="E54" s="624"/>
      <c r="F54" s="624"/>
      <c r="G54" s="624"/>
      <c r="H54" s="624"/>
      <c r="I54" s="624"/>
      <c r="J54" s="624"/>
      <c r="K54" s="624"/>
      <c r="L54" s="624"/>
      <c r="M54" s="624"/>
      <c r="N54" s="624"/>
      <c r="O54" s="624"/>
      <c r="P54" s="625"/>
    </row>
    <row r="55" spans="1:16" x14ac:dyDescent="0.2">
      <c r="A55" s="187" t="s">
        <v>34</v>
      </c>
      <c r="B55" s="547" t="s">
        <v>84</v>
      </c>
      <c r="C55" s="319">
        <f>SUM(C56,C60,C66,C71,C92,C100,C103)</f>
        <v>91.5</v>
      </c>
      <c r="D55" s="319">
        <f t="shared" ref="D55:N55" si="15">SUM(D56,D60,D66,D71,D92,D100,D103)</f>
        <v>78.7</v>
      </c>
      <c r="E55" s="319">
        <f t="shared" si="15"/>
        <v>0</v>
      </c>
      <c r="F55" s="319">
        <f t="shared" si="15"/>
        <v>0</v>
      </c>
      <c r="G55" s="319">
        <f t="shared" si="15"/>
        <v>12.799999999999999</v>
      </c>
      <c r="H55" s="319"/>
      <c r="I55" s="319">
        <f>SUM(I56,I60,I66,I71,I92,I100,I103)</f>
        <v>293.29700000000003</v>
      </c>
      <c r="J55" s="319">
        <f t="shared" si="15"/>
        <v>50.66</v>
      </c>
      <c r="K55" s="319">
        <f t="shared" si="15"/>
        <v>90.681799999999996</v>
      </c>
      <c r="L55" s="319">
        <f t="shared" si="15"/>
        <v>85.165199999999999</v>
      </c>
      <c r="M55" s="319">
        <f t="shared" si="15"/>
        <v>7.67</v>
      </c>
      <c r="N55" s="319">
        <f t="shared" si="15"/>
        <v>59.12</v>
      </c>
      <c r="O55" s="185"/>
      <c r="P55" s="470"/>
    </row>
    <row r="56" spans="1:16" x14ac:dyDescent="0.2">
      <c r="A56" s="187" t="s">
        <v>85</v>
      </c>
      <c r="B56" s="547" t="s">
        <v>108</v>
      </c>
      <c r="C56" s="319">
        <f>SUM(C57:C59)</f>
        <v>8.61</v>
      </c>
      <c r="D56" s="319">
        <f t="shared" ref="D56:N56" si="16">SUM(D57:D59)</f>
        <v>2.5</v>
      </c>
      <c r="E56" s="319">
        <f t="shared" si="16"/>
        <v>0</v>
      </c>
      <c r="F56" s="319">
        <f t="shared" si="16"/>
        <v>0</v>
      </c>
      <c r="G56" s="319">
        <f t="shared" si="16"/>
        <v>6.1099999999999994</v>
      </c>
      <c r="H56" s="319"/>
      <c r="I56" s="319">
        <f t="shared" si="16"/>
        <v>41.92</v>
      </c>
      <c r="J56" s="319">
        <f t="shared" si="16"/>
        <v>4.92</v>
      </c>
      <c r="K56" s="319">
        <f t="shared" si="16"/>
        <v>4</v>
      </c>
      <c r="L56" s="319">
        <f t="shared" si="16"/>
        <v>0</v>
      </c>
      <c r="M56" s="319">
        <f t="shared" si="16"/>
        <v>0</v>
      </c>
      <c r="N56" s="319">
        <f t="shared" si="16"/>
        <v>33</v>
      </c>
      <c r="O56" s="530"/>
      <c r="P56" s="530"/>
    </row>
    <row r="57" spans="1:16" ht="38.25" x14ac:dyDescent="0.2">
      <c r="A57" s="470">
        <v>1</v>
      </c>
      <c r="B57" s="546" t="s">
        <v>147</v>
      </c>
      <c r="C57" s="183">
        <f t="shared" ref="C57:C120" si="17">SUM(D57:G57)</f>
        <v>5.51</v>
      </c>
      <c r="D57" s="320"/>
      <c r="E57" s="320"/>
      <c r="F57" s="320"/>
      <c r="G57" s="320">
        <v>5.51</v>
      </c>
      <c r="H57" s="530" t="s">
        <v>148</v>
      </c>
      <c r="I57" s="320">
        <v>33</v>
      </c>
      <c r="J57" s="320"/>
      <c r="K57" s="320"/>
      <c r="L57" s="320"/>
      <c r="M57" s="320"/>
      <c r="N57" s="320">
        <v>33</v>
      </c>
      <c r="O57" s="530"/>
      <c r="P57" s="530" t="s">
        <v>72</v>
      </c>
    </row>
    <row r="58" spans="1:16" ht="25.5" x14ac:dyDescent="0.2">
      <c r="A58" s="470">
        <v>2</v>
      </c>
      <c r="B58" s="546" t="s">
        <v>149</v>
      </c>
      <c r="C58" s="183">
        <f t="shared" si="17"/>
        <v>2.5</v>
      </c>
      <c r="D58" s="320">
        <v>2.5</v>
      </c>
      <c r="E58" s="320"/>
      <c r="F58" s="320"/>
      <c r="G58" s="320"/>
      <c r="H58" s="530" t="s">
        <v>150</v>
      </c>
      <c r="I58" s="320">
        <v>4.92</v>
      </c>
      <c r="J58" s="320">
        <v>4.92</v>
      </c>
      <c r="K58" s="320"/>
      <c r="L58" s="320"/>
      <c r="M58" s="320"/>
      <c r="N58" s="320"/>
      <c r="O58" s="530"/>
      <c r="P58" s="530" t="s">
        <v>71</v>
      </c>
    </row>
    <row r="59" spans="1:16" ht="25.5" x14ac:dyDescent="0.2">
      <c r="A59" s="470">
        <v>3</v>
      </c>
      <c r="B59" s="546" t="s">
        <v>151</v>
      </c>
      <c r="C59" s="183">
        <f t="shared" si="17"/>
        <v>0.6</v>
      </c>
      <c r="D59" s="320"/>
      <c r="E59" s="320"/>
      <c r="F59" s="320"/>
      <c r="G59" s="320">
        <v>0.6</v>
      </c>
      <c r="H59" s="530" t="s">
        <v>94</v>
      </c>
      <c r="I59" s="320">
        <v>4</v>
      </c>
      <c r="J59" s="320"/>
      <c r="K59" s="320">
        <v>4</v>
      </c>
      <c r="L59" s="320"/>
      <c r="M59" s="320"/>
      <c r="N59" s="320"/>
      <c r="O59" s="530"/>
      <c r="P59" s="530" t="s">
        <v>152</v>
      </c>
    </row>
    <row r="60" spans="1:16" x14ac:dyDescent="0.2">
      <c r="A60" s="187" t="s">
        <v>90</v>
      </c>
      <c r="B60" s="547" t="s">
        <v>153</v>
      </c>
      <c r="C60" s="314">
        <f>SUM(C61:C65)</f>
        <v>0.8600000000000001</v>
      </c>
      <c r="D60" s="314">
        <f t="shared" ref="D60:N60" si="18">SUM(D61:D65)</f>
        <v>0.22</v>
      </c>
      <c r="E60" s="314">
        <f t="shared" si="18"/>
        <v>0</v>
      </c>
      <c r="F60" s="314">
        <f t="shared" si="18"/>
        <v>0</v>
      </c>
      <c r="G60" s="314">
        <f t="shared" si="18"/>
        <v>0.64</v>
      </c>
      <c r="H60" s="314"/>
      <c r="I60" s="314">
        <f t="shared" si="18"/>
        <v>3.44</v>
      </c>
      <c r="J60" s="314">
        <f t="shared" si="18"/>
        <v>0</v>
      </c>
      <c r="K60" s="314">
        <f t="shared" si="18"/>
        <v>0</v>
      </c>
      <c r="L60" s="314">
        <f t="shared" si="18"/>
        <v>0.79</v>
      </c>
      <c r="M60" s="314">
        <f t="shared" si="18"/>
        <v>2.65</v>
      </c>
      <c r="N60" s="314">
        <f t="shared" si="18"/>
        <v>0</v>
      </c>
      <c r="O60" s="184"/>
      <c r="P60" s="184"/>
    </row>
    <row r="61" spans="1:16" ht="25.5" x14ac:dyDescent="0.2">
      <c r="A61" s="470">
        <v>1</v>
      </c>
      <c r="B61" s="546" t="s">
        <v>154</v>
      </c>
      <c r="C61" s="183">
        <f t="shared" si="17"/>
        <v>0.02</v>
      </c>
      <c r="D61" s="183">
        <v>0.02</v>
      </c>
      <c r="E61" s="183"/>
      <c r="F61" s="183"/>
      <c r="G61" s="183"/>
      <c r="H61" s="184" t="s">
        <v>155</v>
      </c>
      <c r="I61" s="183">
        <v>0.4</v>
      </c>
      <c r="J61" s="183"/>
      <c r="K61" s="183"/>
      <c r="L61" s="183"/>
      <c r="M61" s="183">
        <v>0.4</v>
      </c>
      <c r="N61" s="183"/>
      <c r="O61" s="186"/>
      <c r="P61" s="184" t="s">
        <v>71</v>
      </c>
    </row>
    <row r="62" spans="1:16" ht="38.25" x14ac:dyDescent="0.2">
      <c r="A62" s="470">
        <v>2</v>
      </c>
      <c r="B62" s="546" t="s">
        <v>156</v>
      </c>
      <c r="C62" s="183">
        <f t="shared" si="17"/>
        <v>0.34</v>
      </c>
      <c r="D62" s="183"/>
      <c r="E62" s="183"/>
      <c r="F62" s="183"/>
      <c r="G62" s="183">
        <v>0.34</v>
      </c>
      <c r="H62" s="183" t="s">
        <v>157</v>
      </c>
      <c r="I62" s="183">
        <v>0.25</v>
      </c>
      <c r="J62" s="183"/>
      <c r="K62" s="183"/>
      <c r="L62" s="183"/>
      <c r="M62" s="183">
        <v>0.25</v>
      </c>
      <c r="N62" s="183"/>
      <c r="O62" s="184"/>
      <c r="P62" s="184" t="s">
        <v>71</v>
      </c>
    </row>
    <row r="63" spans="1:16" ht="25.5" x14ac:dyDescent="0.2">
      <c r="A63" s="470">
        <v>3</v>
      </c>
      <c r="B63" s="546" t="s">
        <v>158</v>
      </c>
      <c r="C63" s="183">
        <f t="shared" si="17"/>
        <v>0.2</v>
      </c>
      <c r="D63" s="183"/>
      <c r="E63" s="183"/>
      <c r="F63" s="183"/>
      <c r="G63" s="183">
        <v>0.2</v>
      </c>
      <c r="H63" s="531" t="s">
        <v>159</v>
      </c>
      <c r="I63" s="183">
        <v>0.4</v>
      </c>
      <c r="J63" s="183"/>
      <c r="K63" s="183"/>
      <c r="L63" s="183">
        <v>0.4</v>
      </c>
      <c r="M63" s="183"/>
      <c r="N63" s="183"/>
      <c r="O63" s="184"/>
      <c r="P63" s="184" t="s">
        <v>71</v>
      </c>
    </row>
    <row r="64" spans="1:16" ht="38.25" x14ac:dyDescent="0.2">
      <c r="A64" s="470">
        <v>4</v>
      </c>
      <c r="B64" s="546" t="s">
        <v>160</v>
      </c>
      <c r="C64" s="183">
        <f t="shared" si="17"/>
        <v>0.1</v>
      </c>
      <c r="D64" s="183"/>
      <c r="E64" s="183"/>
      <c r="F64" s="183"/>
      <c r="G64" s="183">
        <v>0.1</v>
      </c>
      <c r="H64" s="184" t="s">
        <v>161</v>
      </c>
      <c r="I64" s="183">
        <v>2</v>
      </c>
      <c r="J64" s="183"/>
      <c r="K64" s="183"/>
      <c r="L64" s="183"/>
      <c r="M64" s="183">
        <v>2</v>
      </c>
      <c r="N64" s="183"/>
      <c r="O64" s="186"/>
      <c r="P64" s="184" t="s">
        <v>71</v>
      </c>
    </row>
    <row r="65" spans="1:16" ht="25.5" x14ac:dyDescent="0.2">
      <c r="A65" s="470">
        <v>5</v>
      </c>
      <c r="B65" s="546" t="s">
        <v>162</v>
      </c>
      <c r="C65" s="183">
        <f t="shared" si="17"/>
        <v>0.2</v>
      </c>
      <c r="D65" s="183">
        <v>0.2</v>
      </c>
      <c r="E65" s="183"/>
      <c r="F65" s="183"/>
      <c r="G65" s="183"/>
      <c r="H65" s="536" t="s">
        <v>163</v>
      </c>
      <c r="I65" s="183">
        <v>0.39</v>
      </c>
      <c r="J65" s="183"/>
      <c r="K65" s="183"/>
      <c r="L65" s="183">
        <v>0.39</v>
      </c>
      <c r="M65" s="183"/>
      <c r="N65" s="183"/>
      <c r="O65" s="184"/>
      <c r="P65" s="184" t="s">
        <v>71</v>
      </c>
    </row>
    <row r="66" spans="1:16" x14ac:dyDescent="0.2">
      <c r="A66" s="187" t="s">
        <v>107</v>
      </c>
      <c r="B66" s="547" t="s">
        <v>164</v>
      </c>
      <c r="C66" s="319">
        <f>SUM(C67:C70)</f>
        <v>3.25</v>
      </c>
      <c r="D66" s="319">
        <f t="shared" ref="D66:N66" si="19">SUM(D67:D70)</f>
        <v>3.25</v>
      </c>
      <c r="E66" s="319">
        <f t="shared" si="19"/>
        <v>0</v>
      </c>
      <c r="F66" s="319">
        <f t="shared" si="19"/>
        <v>0</v>
      </c>
      <c r="G66" s="319">
        <f t="shared" si="19"/>
        <v>0</v>
      </c>
      <c r="H66" s="319"/>
      <c r="I66" s="319">
        <f t="shared" si="19"/>
        <v>4.3751999999999995</v>
      </c>
      <c r="J66" s="319">
        <f t="shared" si="19"/>
        <v>0</v>
      </c>
      <c r="K66" s="319">
        <f t="shared" si="19"/>
        <v>0</v>
      </c>
      <c r="L66" s="319">
        <f t="shared" si="19"/>
        <v>1.7751999999999999</v>
      </c>
      <c r="M66" s="319">
        <f t="shared" si="19"/>
        <v>2.6</v>
      </c>
      <c r="N66" s="319">
        <f t="shared" si="19"/>
        <v>0</v>
      </c>
      <c r="O66" s="530"/>
      <c r="P66" s="530"/>
    </row>
    <row r="67" spans="1:16" ht="25.5" x14ac:dyDescent="0.2">
      <c r="A67" s="470">
        <v>1</v>
      </c>
      <c r="B67" s="546" t="s">
        <v>165</v>
      </c>
      <c r="C67" s="183">
        <f t="shared" si="17"/>
        <v>0.05</v>
      </c>
      <c r="D67" s="320">
        <v>0.05</v>
      </c>
      <c r="E67" s="320"/>
      <c r="F67" s="320"/>
      <c r="G67" s="320"/>
      <c r="H67" s="530" t="s">
        <v>166</v>
      </c>
      <c r="I67" s="320">
        <v>0.1</v>
      </c>
      <c r="J67" s="320"/>
      <c r="K67" s="320"/>
      <c r="L67" s="320"/>
      <c r="M67" s="320">
        <v>0.1</v>
      </c>
      <c r="N67" s="320"/>
      <c r="O67" s="530"/>
      <c r="P67" s="530" t="s">
        <v>71</v>
      </c>
    </row>
    <row r="68" spans="1:16" ht="25.5" x14ac:dyDescent="0.2">
      <c r="A68" s="470">
        <v>2</v>
      </c>
      <c r="B68" s="546" t="s">
        <v>167</v>
      </c>
      <c r="C68" s="183">
        <f t="shared" si="17"/>
        <v>0.5</v>
      </c>
      <c r="D68" s="320">
        <v>0.5</v>
      </c>
      <c r="E68" s="320"/>
      <c r="F68" s="320"/>
      <c r="G68" s="320"/>
      <c r="H68" s="530" t="s">
        <v>168</v>
      </c>
      <c r="I68" s="320">
        <v>0.5</v>
      </c>
      <c r="J68" s="320"/>
      <c r="K68" s="320"/>
      <c r="L68" s="320"/>
      <c r="M68" s="320">
        <v>0.5</v>
      </c>
      <c r="N68" s="320"/>
      <c r="O68" s="530"/>
      <c r="P68" s="530" t="s">
        <v>72</v>
      </c>
    </row>
    <row r="69" spans="1:16" ht="25.5" x14ac:dyDescent="0.2">
      <c r="A69" s="470">
        <v>3</v>
      </c>
      <c r="B69" s="546" t="s">
        <v>169</v>
      </c>
      <c r="C69" s="183">
        <f t="shared" si="17"/>
        <v>0.7</v>
      </c>
      <c r="D69" s="320">
        <v>0.7</v>
      </c>
      <c r="E69" s="320"/>
      <c r="F69" s="320"/>
      <c r="G69" s="320"/>
      <c r="H69" s="530" t="s">
        <v>170</v>
      </c>
      <c r="I69" s="320">
        <v>1.7751999999999999</v>
      </c>
      <c r="J69" s="320"/>
      <c r="K69" s="320"/>
      <c r="L69" s="320">
        <v>1.7751999999999999</v>
      </c>
      <c r="M69" s="320"/>
      <c r="N69" s="320"/>
      <c r="O69" s="530"/>
      <c r="P69" s="530" t="s">
        <v>71</v>
      </c>
    </row>
    <row r="70" spans="1:16" ht="25.5" x14ac:dyDescent="0.2">
      <c r="A70" s="470">
        <v>4</v>
      </c>
      <c r="B70" s="546" t="s">
        <v>171</v>
      </c>
      <c r="C70" s="183">
        <f t="shared" si="17"/>
        <v>2</v>
      </c>
      <c r="D70" s="320">
        <v>2</v>
      </c>
      <c r="E70" s="320"/>
      <c r="F70" s="320"/>
      <c r="G70" s="320"/>
      <c r="H70" s="530" t="s">
        <v>88</v>
      </c>
      <c r="I70" s="320">
        <v>2</v>
      </c>
      <c r="J70" s="320"/>
      <c r="K70" s="320"/>
      <c r="L70" s="320"/>
      <c r="M70" s="320">
        <v>2</v>
      </c>
      <c r="N70" s="320"/>
      <c r="O70" s="530"/>
      <c r="P70" s="530" t="s">
        <v>71</v>
      </c>
    </row>
    <row r="71" spans="1:16" x14ac:dyDescent="0.2">
      <c r="A71" s="187" t="s">
        <v>111</v>
      </c>
      <c r="B71" s="547" t="s">
        <v>91</v>
      </c>
      <c r="C71" s="314">
        <f>SUM(C72:C91)</f>
        <v>49.32</v>
      </c>
      <c r="D71" s="314">
        <f t="shared" ref="D71:N71" si="20">SUM(D72:D91)</f>
        <v>43.730000000000004</v>
      </c>
      <c r="E71" s="314">
        <f t="shared" si="20"/>
        <v>0</v>
      </c>
      <c r="F71" s="314">
        <f t="shared" si="20"/>
        <v>0</v>
      </c>
      <c r="G71" s="314">
        <f t="shared" si="20"/>
        <v>5.589999999999999</v>
      </c>
      <c r="H71" s="314"/>
      <c r="I71" s="314">
        <f t="shared" si="20"/>
        <v>154.76179999999999</v>
      </c>
      <c r="J71" s="314">
        <f t="shared" si="20"/>
        <v>2.09</v>
      </c>
      <c r="K71" s="314">
        <f t="shared" si="20"/>
        <v>57.561799999999998</v>
      </c>
      <c r="L71" s="314">
        <f t="shared" si="20"/>
        <v>70.81</v>
      </c>
      <c r="M71" s="314">
        <f t="shared" si="20"/>
        <v>2.2999999999999998</v>
      </c>
      <c r="N71" s="314">
        <f t="shared" si="20"/>
        <v>22</v>
      </c>
      <c r="O71" s="184"/>
      <c r="P71" s="184"/>
    </row>
    <row r="72" spans="1:16" ht="38.25" x14ac:dyDescent="0.2">
      <c r="A72" s="470">
        <v>1</v>
      </c>
      <c r="B72" s="546" t="s">
        <v>172</v>
      </c>
      <c r="C72" s="183">
        <f t="shared" si="17"/>
        <v>6</v>
      </c>
      <c r="D72" s="183">
        <v>6</v>
      </c>
      <c r="E72" s="314"/>
      <c r="F72" s="314"/>
      <c r="G72" s="314"/>
      <c r="H72" s="531" t="s">
        <v>173</v>
      </c>
      <c r="I72" s="183">
        <v>14.93</v>
      </c>
      <c r="J72" s="183"/>
      <c r="K72" s="183">
        <v>14.93</v>
      </c>
      <c r="L72" s="183"/>
      <c r="M72" s="183"/>
      <c r="N72" s="183"/>
      <c r="O72" s="184"/>
      <c r="P72" s="184" t="s">
        <v>71</v>
      </c>
    </row>
    <row r="73" spans="1:16" ht="38.25" x14ac:dyDescent="0.2">
      <c r="A73" s="470">
        <v>2</v>
      </c>
      <c r="B73" s="546" t="s">
        <v>174</v>
      </c>
      <c r="C73" s="183">
        <f t="shared" si="17"/>
        <v>0.38</v>
      </c>
      <c r="D73" s="183">
        <v>0.38</v>
      </c>
      <c r="E73" s="183"/>
      <c r="F73" s="183"/>
      <c r="G73" s="183"/>
      <c r="H73" s="531" t="s">
        <v>175</v>
      </c>
      <c r="I73" s="183">
        <v>0.98</v>
      </c>
      <c r="J73" s="183"/>
      <c r="K73" s="183">
        <v>0.98</v>
      </c>
      <c r="L73" s="183"/>
      <c r="M73" s="183"/>
      <c r="N73" s="183"/>
      <c r="O73" s="184"/>
      <c r="P73" s="186" t="s">
        <v>71</v>
      </c>
    </row>
    <row r="74" spans="1:16" ht="25.5" x14ac:dyDescent="0.2">
      <c r="A74" s="470">
        <v>3</v>
      </c>
      <c r="B74" s="546" t="s">
        <v>176</v>
      </c>
      <c r="C74" s="183">
        <f t="shared" si="17"/>
        <v>2.62</v>
      </c>
      <c r="D74" s="183">
        <v>2.62</v>
      </c>
      <c r="E74" s="183"/>
      <c r="F74" s="183"/>
      <c r="G74" s="183"/>
      <c r="H74" s="184" t="s">
        <v>106</v>
      </c>
      <c r="I74" s="183">
        <v>6.54</v>
      </c>
      <c r="J74" s="183"/>
      <c r="K74" s="183">
        <v>6.54</v>
      </c>
      <c r="L74" s="183"/>
      <c r="M74" s="183"/>
      <c r="N74" s="183"/>
      <c r="O74" s="183"/>
      <c r="P74" s="184" t="s">
        <v>71</v>
      </c>
    </row>
    <row r="75" spans="1:16" ht="38.25" x14ac:dyDescent="0.2">
      <c r="A75" s="470">
        <v>4</v>
      </c>
      <c r="B75" s="546" t="s">
        <v>177</v>
      </c>
      <c r="C75" s="183">
        <f t="shared" si="17"/>
        <v>2</v>
      </c>
      <c r="D75" s="183">
        <v>2</v>
      </c>
      <c r="E75" s="183"/>
      <c r="F75" s="183"/>
      <c r="G75" s="183"/>
      <c r="H75" s="184" t="s">
        <v>106</v>
      </c>
      <c r="I75" s="183">
        <v>5.0018000000000002</v>
      </c>
      <c r="J75" s="183"/>
      <c r="K75" s="183">
        <v>5.0018000000000002</v>
      </c>
      <c r="L75" s="183"/>
      <c r="M75" s="183"/>
      <c r="N75" s="183"/>
      <c r="O75" s="184"/>
      <c r="P75" s="184" t="s">
        <v>71</v>
      </c>
    </row>
    <row r="76" spans="1:16" ht="38.25" x14ac:dyDescent="0.2">
      <c r="A76" s="470">
        <v>5</v>
      </c>
      <c r="B76" s="546" t="s">
        <v>178</v>
      </c>
      <c r="C76" s="183">
        <f t="shared" si="17"/>
        <v>1.18</v>
      </c>
      <c r="D76" s="183">
        <v>0.31</v>
      </c>
      <c r="E76" s="183"/>
      <c r="F76" s="183"/>
      <c r="G76" s="183">
        <v>0.87</v>
      </c>
      <c r="H76" s="183" t="s">
        <v>179</v>
      </c>
      <c r="I76" s="183">
        <v>0.5</v>
      </c>
      <c r="J76" s="183"/>
      <c r="K76" s="183"/>
      <c r="L76" s="183">
        <v>0.5</v>
      </c>
      <c r="M76" s="183"/>
      <c r="N76" s="183"/>
      <c r="O76" s="186"/>
      <c r="P76" s="184" t="s">
        <v>71</v>
      </c>
    </row>
    <row r="77" spans="1:16" ht="38.25" x14ac:dyDescent="0.2">
      <c r="A77" s="470">
        <v>6</v>
      </c>
      <c r="B77" s="546" t="s">
        <v>180</v>
      </c>
      <c r="C77" s="183">
        <f t="shared" si="17"/>
        <v>1.1599999999999999</v>
      </c>
      <c r="D77" s="183">
        <v>1.1599999999999999</v>
      </c>
      <c r="E77" s="183"/>
      <c r="F77" s="183"/>
      <c r="G77" s="183"/>
      <c r="H77" s="186" t="s">
        <v>181</v>
      </c>
      <c r="I77" s="183">
        <v>2.2999999999999998</v>
      </c>
      <c r="J77" s="183"/>
      <c r="K77" s="183"/>
      <c r="L77" s="183"/>
      <c r="M77" s="183">
        <v>2.2999999999999998</v>
      </c>
      <c r="N77" s="183"/>
      <c r="O77" s="186"/>
      <c r="P77" s="184" t="s">
        <v>71</v>
      </c>
    </row>
    <row r="78" spans="1:16" ht="38.25" x14ac:dyDescent="0.2">
      <c r="A78" s="470">
        <v>7</v>
      </c>
      <c r="B78" s="546" t="s">
        <v>182</v>
      </c>
      <c r="C78" s="183">
        <f t="shared" si="17"/>
        <v>2.86</v>
      </c>
      <c r="D78" s="183">
        <v>2.86</v>
      </c>
      <c r="E78" s="183"/>
      <c r="F78" s="183"/>
      <c r="G78" s="183"/>
      <c r="H78" s="186" t="s">
        <v>183</v>
      </c>
      <c r="I78" s="183">
        <v>7</v>
      </c>
      <c r="J78" s="183"/>
      <c r="K78" s="183"/>
      <c r="L78" s="183"/>
      <c r="M78" s="315"/>
      <c r="N78" s="183">
        <v>7</v>
      </c>
      <c r="O78" s="183"/>
      <c r="P78" s="186" t="s">
        <v>71</v>
      </c>
    </row>
    <row r="79" spans="1:16" ht="38.25" x14ac:dyDescent="0.2">
      <c r="A79" s="470">
        <v>8</v>
      </c>
      <c r="B79" s="546" t="s">
        <v>184</v>
      </c>
      <c r="C79" s="183">
        <f t="shared" si="17"/>
        <v>5.6000000000000005</v>
      </c>
      <c r="D79" s="321">
        <v>4.9000000000000004</v>
      </c>
      <c r="E79" s="183"/>
      <c r="F79" s="183"/>
      <c r="G79" s="183">
        <v>0.7</v>
      </c>
      <c r="H79" s="536" t="s">
        <v>185</v>
      </c>
      <c r="I79" s="183">
        <v>27.14</v>
      </c>
      <c r="J79" s="183"/>
      <c r="K79" s="183"/>
      <c r="L79" s="183">
        <v>27.14</v>
      </c>
      <c r="M79" s="183"/>
      <c r="N79" s="183"/>
      <c r="O79" s="536"/>
      <c r="P79" s="537" t="s">
        <v>71</v>
      </c>
    </row>
    <row r="80" spans="1:16" ht="51" x14ac:dyDescent="0.2">
      <c r="A80" s="470">
        <v>10</v>
      </c>
      <c r="B80" s="546" t="s">
        <v>186</v>
      </c>
      <c r="C80" s="183">
        <f t="shared" si="17"/>
        <v>1.3</v>
      </c>
      <c r="D80" s="183">
        <v>1.3</v>
      </c>
      <c r="E80" s="183"/>
      <c r="F80" s="183"/>
      <c r="G80" s="183"/>
      <c r="H80" s="184" t="s">
        <v>106</v>
      </c>
      <c r="I80" s="183">
        <v>3</v>
      </c>
      <c r="J80" s="183"/>
      <c r="K80" s="183"/>
      <c r="L80" s="183"/>
      <c r="M80" s="315"/>
      <c r="N80" s="183">
        <v>3</v>
      </c>
      <c r="O80" s="183"/>
      <c r="P80" s="184" t="s">
        <v>71</v>
      </c>
    </row>
    <row r="81" spans="1:16" x14ac:dyDescent="0.2">
      <c r="A81" s="470">
        <v>11</v>
      </c>
      <c r="B81" s="546" t="s">
        <v>187</v>
      </c>
      <c r="C81" s="183">
        <f t="shared" si="17"/>
        <v>1.1000000000000001</v>
      </c>
      <c r="D81" s="321"/>
      <c r="E81" s="183"/>
      <c r="F81" s="183"/>
      <c r="G81" s="321">
        <v>1.1000000000000001</v>
      </c>
      <c r="H81" s="536" t="s">
        <v>188</v>
      </c>
      <c r="I81" s="183">
        <v>48.3</v>
      </c>
      <c r="J81" s="183"/>
      <c r="K81" s="183"/>
      <c r="L81" s="183">
        <v>36.299999999999997</v>
      </c>
      <c r="M81" s="183"/>
      <c r="N81" s="183">
        <v>12</v>
      </c>
      <c r="O81" s="184"/>
      <c r="P81" s="184" t="s">
        <v>71</v>
      </c>
    </row>
    <row r="82" spans="1:16" ht="63.75" x14ac:dyDescent="0.2">
      <c r="A82" s="470">
        <v>12</v>
      </c>
      <c r="B82" s="546" t="s">
        <v>189</v>
      </c>
      <c r="C82" s="183">
        <f t="shared" si="17"/>
        <v>1.8199999999999998</v>
      </c>
      <c r="D82" s="183">
        <v>1.19</v>
      </c>
      <c r="E82" s="183"/>
      <c r="F82" s="183"/>
      <c r="G82" s="183">
        <v>0.63</v>
      </c>
      <c r="H82" s="184" t="s">
        <v>190</v>
      </c>
      <c r="I82" s="183">
        <v>2.9799999999999995</v>
      </c>
      <c r="J82" s="183">
        <v>2.09</v>
      </c>
      <c r="K82" s="183">
        <v>0.63</v>
      </c>
      <c r="L82" s="183">
        <v>0.26</v>
      </c>
      <c r="M82" s="183"/>
      <c r="N82" s="183"/>
      <c r="O82" s="184"/>
      <c r="P82" s="184" t="s">
        <v>71</v>
      </c>
    </row>
    <row r="83" spans="1:16" ht="38.25" x14ac:dyDescent="0.2">
      <c r="A83" s="470">
        <v>13</v>
      </c>
      <c r="B83" s="546" t="s">
        <v>191</v>
      </c>
      <c r="C83" s="183">
        <f t="shared" si="17"/>
        <v>8.9</v>
      </c>
      <c r="D83" s="321">
        <v>8.1</v>
      </c>
      <c r="E83" s="183"/>
      <c r="F83" s="183"/>
      <c r="G83" s="321">
        <v>0.8</v>
      </c>
      <c r="H83" s="536" t="s">
        <v>148</v>
      </c>
      <c r="I83" s="183">
        <v>15.93</v>
      </c>
      <c r="J83" s="183"/>
      <c r="K83" s="183">
        <v>15.93</v>
      </c>
      <c r="L83" s="183"/>
      <c r="M83" s="183"/>
      <c r="N83" s="183"/>
      <c r="O83" s="536"/>
      <c r="P83" s="186" t="s">
        <v>71</v>
      </c>
    </row>
    <row r="84" spans="1:16" ht="25.5" x14ac:dyDescent="0.2">
      <c r="A84" s="470">
        <v>14</v>
      </c>
      <c r="B84" s="546" t="s">
        <v>192</v>
      </c>
      <c r="C84" s="183">
        <f t="shared" si="17"/>
        <v>2.7</v>
      </c>
      <c r="D84" s="321">
        <v>2.7</v>
      </c>
      <c r="E84" s="183"/>
      <c r="F84" s="183"/>
      <c r="G84" s="321"/>
      <c r="H84" s="536" t="s">
        <v>106</v>
      </c>
      <c r="I84" s="183">
        <v>5.31</v>
      </c>
      <c r="J84" s="183"/>
      <c r="K84" s="183"/>
      <c r="L84" s="183">
        <v>5.31</v>
      </c>
      <c r="M84" s="183"/>
      <c r="N84" s="183"/>
      <c r="O84" s="536"/>
      <c r="P84" s="184" t="s">
        <v>71</v>
      </c>
    </row>
    <row r="85" spans="1:16" ht="51" x14ac:dyDescent="0.2">
      <c r="A85" s="470">
        <v>15</v>
      </c>
      <c r="B85" s="546" t="s">
        <v>193</v>
      </c>
      <c r="C85" s="183">
        <f t="shared" si="17"/>
        <v>0.31</v>
      </c>
      <c r="D85" s="183"/>
      <c r="E85" s="183"/>
      <c r="F85" s="183"/>
      <c r="G85" s="183">
        <v>0.31</v>
      </c>
      <c r="H85" s="536" t="s">
        <v>194</v>
      </c>
      <c r="I85" s="183">
        <v>4.96</v>
      </c>
      <c r="J85" s="183"/>
      <c r="K85" s="183">
        <v>4.96</v>
      </c>
      <c r="L85" s="183"/>
      <c r="M85" s="183"/>
      <c r="N85" s="183"/>
      <c r="O85" s="184"/>
      <c r="P85" s="184" t="s">
        <v>71</v>
      </c>
    </row>
    <row r="86" spans="1:16" ht="51" x14ac:dyDescent="0.2">
      <c r="A86" s="470">
        <v>16</v>
      </c>
      <c r="B86" s="546" t="s">
        <v>195</v>
      </c>
      <c r="C86" s="183">
        <f t="shared" si="17"/>
        <v>8.5</v>
      </c>
      <c r="D86" s="183">
        <v>8</v>
      </c>
      <c r="E86" s="183"/>
      <c r="F86" s="183"/>
      <c r="G86" s="183">
        <v>0.5</v>
      </c>
      <c r="H86" s="186" t="s">
        <v>196</v>
      </c>
      <c r="I86" s="183">
        <v>4.0999999999999996</v>
      </c>
      <c r="J86" s="183"/>
      <c r="K86" s="183">
        <v>4.0999999999999996</v>
      </c>
      <c r="L86" s="183"/>
      <c r="M86" s="183"/>
      <c r="N86" s="183"/>
      <c r="O86" s="186"/>
      <c r="P86" s="541" t="s">
        <v>71</v>
      </c>
    </row>
    <row r="87" spans="1:16" ht="38.25" x14ac:dyDescent="0.2">
      <c r="A87" s="470">
        <v>17</v>
      </c>
      <c r="B87" s="546" t="s">
        <v>197</v>
      </c>
      <c r="C87" s="183">
        <f t="shared" si="17"/>
        <v>0.01</v>
      </c>
      <c r="D87" s="183"/>
      <c r="E87" s="183"/>
      <c r="F87" s="183"/>
      <c r="G87" s="183">
        <v>0.01</v>
      </c>
      <c r="H87" s="186" t="s">
        <v>198</v>
      </c>
      <c r="I87" s="183">
        <v>0.3</v>
      </c>
      <c r="J87" s="183"/>
      <c r="K87" s="183"/>
      <c r="L87" s="183">
        <v>0.3</v>
      </c>
      <c r="M87" s="183"/>
      <c r="N87" s="183"/>
      <c r="O87" s="184"/>
      <c r="P87" s="186" t="s">
        <v>199</v>
      </c>
    </row>
    <row r="88" spans="1:16" ht="25.5" x14ac:dyDescent="0.2">
      <c r="A88" s="470">
        <v>18</v>
      </c>
      <c r="B88" s="546" t="s">
        <v>200</v>
      </c>
      <c r="C88" s="183">
        <f t="shared" si="17"/>
        <v>0.03</v>
      </c>
      <c r="D88" s="183"/>
      <c r="E88" s="183"/>
      <c r="F88" s="183"/>
      <c r="G88" s="183">
        <v>0.03</v>
      </c>
      <c r="H88" s="184" t="s">
        <v>201</v>
      </c>
      <c r="I88" s="183">
        <v>1</v>
      </c>
      <c r="J88" s="183"/>
      <c r="K88" s="183"/>
      <c r="L88" s="183">
        <v>1</v>
      </c>
      <c r="M88" s="183"/>
      <c r="N88" s="183"/>
      <c r="O88" s="186"/>
      <c r="P88" s="186" t="s">
        <v>199</v>
      </c>
    </row>
    <row r="89" spans="1:16" ht="25.5" x14ac:dyDescent="0.2">
      <c r="A89" s="470">
        <v>19</v>
      </c>
      <c r="B89" s="546" t="s">
        <v>202</v>
      </c>
      <c r="C89" s="183">
        <f t="shared" si="17"/>
        <v>0.3</v>
      </c>
      <c r="D89" s="183"/>
      <c r="E89" s="183"/>
      <c r="F89" s="183"/>
      <c r="G89" s="183">
        <v>0.3</v>
      </c>
      <c r="H89" s="184" t="s">
        <v>100</v>
      </c>
      <c r="I89" s="183">
        <v>0.1</v>
      </c>
      <c r="J89" s="183"/>
      <c r="K89" s="183">
        <v>0.1</v>
      </c>
      <c r="L89" s="183"/>
      <c r="M89" s="315"/>
      <c r="N89" s="183"/>
      <c r="O89" s="183"/>
      <c r="P89" s="184" t="s">
        <v>71</v>
      </c>
    </row>
    <row r="90" spans="1:16" ht="25.5" x14ac:dyDescent="0.2">
      <c r="A90" s="470">
        <v>20</v>
      </c>
      <c r="B90" s="546" t="s">
        <v>203</v>
      </c>
      <c r="C90" s="183">
        <f t="shared" si="17"/>
        <v>2.5</v>
      </c>
      <c r="D90" s="183">
        <v>2.16</v>
      </c>
      <c r="E90" s="183"/>
      <c r="F90" s="183"/>
      <c r="G90" s="183">
        <v>0.34</v>
      </c>
      <c r="H90" s="536" t="s">
        <v>96</v>
      </c>
      <c r="I90" s="183">
        <v>4.25</v>
      </c>
      <c r="J90" s="183"/>
      <c r="K90" s="183">
        <v>4.25</v>
      </c>
      <c r="L90" s="183"/>
      <c r="M90" s="183"/>
      <c r="N90" s="183"/>
      <c r="O90" s="184"/>
      <c r="P90" s="184" t="s">
        <v>71</v>
      </c>
    </row>
    <row r="91" spans="1:16" ht="38.25" x14ac:dyDescent="0.2">
      <c r="A91" s="470">
        <v>21</v>
      </c>
      <c r="B91" s="546" t="s">
        <v>204</v>
      </c>
      <c r="C91" s="183">
        <f t="shared" si="17"/>
        <v>0.05</v>
      </c>
      <c r="D91" s="316">
        <v>0.05</v>
      </c>
      <c r="E91" s="316"/>
      <c r="F91" s="316"/>
      <c r="G91" s="316"/>
      <c r="H91" s="29" t="s">
        <v>205</v>
      </c>
      <c r="I91" s="316">
        <v>0.14000000000000001</v>
      </c>
      <c r="J91" s="316"/>
      <c r="K91" s="316">
        <v>0.14000000000000001</v>
      </c>
      <c r="L91" s="316"/>
      <c r="M91" s="316"/>
      <c r="N91" s="316"/>
      <c r="O91" s="29"/>
      <c r="P91" s="29" t="s">
        <v>71</v>
      </c>
    </row>
    <row r="92" spans="1:16" x14ac:dyDescent="0.2">
      <c r="A92" s="59" t="s">
        <v>206</v>
      </c>
      <c r="B92" s="547" t="s">
        <v>207</v>
      </c>
      <c r="C92" s="319">
        <f>SUM(C93:C99)</f>
        <v>22.580000000000002</v>
      </c>
      <c r="D92" s="319">
        <f t="shared" ref="D92:N92" si="21">SUM(D93:D99)</f>
        <v>22.12</v>
      </c>
      <c r="E92" s="319">
        <f t="shared" si="21"/>
        <v>0</v>
      </c>
      <c r="F92" s="319">
        <f t="shared" si="21"/>
        <v>0</v>
      </c>
      <c r="G92" s="319">
        <f t="shared" si="21"/>
        <v>0.46</v>
      </c>
      <c r="H92" s="319"/>
      <c r="I92" s="319">
        <f t="shared" si="21"/>
        <v>79.459999999999994</v>
      </c>
      <c r="J92" s="319">
        <f t="shared" si="21"/>
        <v>43.65</v>
      </c>
      <c r="K92" s="319">
        <f t="shared" si="21"/>
        <v>24.52</v>
      </c>
      <c r="L92" s="319">
        <f t="shared" si="21"/>
        <v>11.29</v>
      </c>
      <c r="M92" s="319">
        <f t="shared" si="21"/>
        <v>0</v>
      </c>
      <c r="N92" s="319">
        <f t="shared" si="21"/>
        <v>0</v>
      </c>
      <c r="O92" s="530"/>
      <c r="P92" s="530"/>
    </row>
    <row r="93" spans="1:16" ht="25.5" x14ac:dyDescent="0.2">
      <c r="A93" s="470">
        <v>1</v>
      </c>
      <c r="B93" s="546" t="s">
        <v>208</v>
      </c>
      <c r="C93" s="183">
        <f t="shared" si="17"/>
        <v>2.8</v>
      </c>
      <c r="D93" s="320">
        <v>2.8</v>
      </c>
      <c r="E93" s="320"/>
      <c r="F93" s="320"/>
      <c r="G93" s="320"/>
      <c r="H93" s="530" t="s">
        <v>168</v>
      </c>
      <c r="I93" s="320">
        <v>6.99</v>
      </c>
      <c r="J93" s="320"/>
      <c r="K93" s="320">
        <v>6.99</v>
      </c>
      <c r="L93" s="320"/>
      <c r="M93" s="320"/>
      <c r="N93" s="320"/>
      <c r="O93" s="530"/>
      <c r="P93" s="530" t="s">
        <v>71</v>
      </c>
    </row>
    <row r="94" spans="1:16" ht="25.5" x14ac:dyDescent="0.2">
      <c r="A94" s="470">
        <v>2</v>
      </c>
      <c r="B94" s="546" t="s">
        <v>208</v>
      </c>
      <c r="C94" s="183">
        <f t="shared" si="17"/>
        <v>7</v>
      </c>
      <c r="D94" s="320">
        <v>7</v>
      </c>
      <c r="E94" s="320"/>
      <c r="F94" s="320"/>
      <c r="G94" s="320"/>
      <c r="H94" s="530" t="s">
        <v>124</v>
      </c>
      <c r="I94" s="320">
        <v>17.41</v>
      </c>
      <c r="J94" s="320"/>
      <c r="K94" s="320">
        <v>17.41</v>
      </c>
      <c r="L94" s="320"/>
      <c r="M94" s="320"/>
      <c r="N94" s="320"/>
      <c r="O94" s="530"/>
      <c r="P94" s="530" t="s">
        <v>71</v>
      </c>
    </row>
    <row r="95" spans="1:16" ht="25.5" x14ac:dyDescent="0.2">
      <c r="A95" s="470">
        <v>3</v>
      </c>
      <c r="B95" s="546" t="s">
        <v>209</v>
      </c>
      <c r="C95" s="183">
        <f t="shared" si="17"/>
        <v>9</v>
      </c>
      <c r="D95" s="320">
        <v>9</v>
      </c>
      <c r="E95" s="320"/>
      <c r="F95" s="320"/>
      <c r="G95" s="320"/>
      <c r="H95" s="530" t="s">
        <v>210</v>
      </c>
      <c r="I95" s="320">
        <v>37.36</v>
      </c>
      <c r="J95" s="320">
        <v>37.36</v>
      </c>
      <c r="K95" s="320"/>
      <c r="L95" s="320"/>
      <c r="M95" s="320"/>
      <c r="N95" s="320"/>
      <c r="O95" s="530"/>
      <c r="P95" s="530" t="s">
        <v>71</v>
      </c>
    </row>
    <row r="96" spans="1:16" ht="25.5" x14ac:dyDescent="0.2">
      <c r="A96" s="470">
        <v>4</v>
      </c>
      <c r="B96" s="546" t="s">
        <v>211</v>
      </c>
      <c r="C96" s="183">
        <f t="shared" si="17"/>
        <v>0.39</v>
      </c>
      <c r="D96" s="320"/>
      <c r="E96" s="320"/>
      <c r="F96" s="320"/>
      <c r="G96" s="320">
        <v>0.39</v>
      </c>
      <c r="H96" s="530" t="s">
        <v>106</v>
      </c>
      <c r="I96" s="320">
        <v>9.75</v>
      </c>
      <c r="J96" s="320"/>
      <c r="K96" s="320"/>
      <c r="L96" s="320">
        <v>9.75</v>
      </c>
      <c r="M96" s="320"/>
      <c r="N96" s="320"/>
      <c r="O96" s="530"/>
      <c r="P96" s="530" t="s">
        <v>71</v>
      </c>
    </row>
    <row r="97" spans="1:16" ht="38.25" x14ac:dyDescent="0.2">
      <c r="A97" s="470">
        <v>5</v>
      </c>
      <c r="B97" s="546" t="s">
        <v>212</v>
      </c>
      <c r="C97" s="183">
        <f t="shared" si="17"/>
        <v>3</v>
      </c>
      <c r="D97" s="320">
        <v>3</v>
      </c>
      <c r="E97" s="320"/>
      <c r="F97" s="320"/>
      <c r="G97" s="320"/>
      <c r="H97" s="530" t="s">
        <v>210</v>
      </c>
      <c r="I97" s="320">
        <v>5.9</v>
      </c>
      <c r="J97" s="320">
        <v>5.9</v>
      </c>
      <c r="K97" s="320"/>
      <c r="L97" s="320"/>
      <c r="M97" s="320"/>
      <c r="N97" s="320"/>
      <c r="O97" s="530"/>
      <c r="P97" s="530" t="s">
        <v>71</v>
      </c>
    </row>
    <row r="98" spans="1:16" ht="38.25" x14ac:dyDescent="0.2">
      <c r="A98" s="470">
        <v>6</v>
      </c>
      <c r="B98" s="546" t="s">
        <v>213</v>
      </c>
      <c r="C98" s="183">
        <f t="shared" si="17"/>
        <v>0.17</v>
      </c>
      <c r="D98" s="320">
        <v>0.1</v>
      </c>
      <c r="E98" s="320"/>
      <c r="F98" s="320"/>
      <c r="G98" s="320">
        <v>7.0000000000000007E-2</v>
      </c>
      <c r="H98" s="530" t="s">
        <v>214</v>
      </c>
      <c r="I98" s="320">
        <v>1.5</v>
      </c>
      <c r="J98" s="320"/>
      <c r="K98" s="320"/>
      <c r="L98" s="320">
        <v>1.5</v>
      </c>
      <c r="M98" s="320"/>
      <c r="N98" s="320"/>
      <c r="O98" s="530"/>
      <c r="P98" s="530" t="s">
        <v>71</v>
      </c>
    </row>
    <row r="99" spans="1:16" ht="38.25" x14ac:dyDescent="0.2">
      <c r="A99" s="470">
        <v>7</v>
      </c>
      <c r="B99" s="546" t="s">
        <v>215</v>
      </c>
      <c r="C99" s="183">
        <f t="shared" si="17"/>
        <v>0.22</v>
      </c>
      <c r="D99" s="320">
        <v>0.22</v>
      </c>
      <c r="E99" s="320"/>
      <c r="F99" s="320"/>
      <c r="G99" s="320"/>
      <c r="H99" s="530" t="s">
        <v>216</v>
      </c>
      <c r="I99" s="320">
        <v>0.55000000000000004</v>
      </c>
      <c r="J99" s="320">
        <v>0.39</v>
      </c>
      <c r="K99" s="320">
        <v>0.12</v>
      </c>
      <c r="L99" s="320">
        <v>0.04</v>
      </c>
      <c r="M99" s="320"/>
      <c r="N99" s="320"/>
      <c r="O99" s="530"/>
      <c r="P99" s="530" t="s">
        <v>71</v>
      </c>
    </row>
    <row r="100" spans="1:16" x14ac:dyDescent="0.2">
      <c r="A100" s="59" t="s">
        <v>217</v>
      </c>
      <c r="B100" s="547" t="s">
        <v>33</v>
      </c>
      <c r="C100" s="314">
        <f>SUM(C101:C102)</f>
        <v>2.86</v>
      </c>
      <c r="D100" s="314">
        <f t="shared" ref="D100:N100" si="22">SUM(D101:D102)</f>
        <v>2.86</v>
      </c>
      <c r="E100" s="314">
        <f t="shared" si="22"/>
        <v>0</v>
      </c>
      <c r="F100" s="314">
        <f t="shared" si="22"/>
        <v>0</v>
      </c>
      <c r="G100" s="314">
        <f t="shared" si="22"/>
        <v>0</v>
      </c>
      <c r="H100" s="314"/>
      <c r="I100" s="314">
        <f t="shared" si="22"/>
        <v>5.12</v>
      </c>
      <c r="J100" s="314">
        <f t="shared" si="22"/>
        <v>0</v>
      </c>
      <c r="K100" s="314">
        <f t="shared" si="22"/>
        <v>0.5</v>
      </c>
      <c r="L100" s="314">
        <f t="shared" si="22"/>
        <v>0.5</v>
      </c>
      <c r="M100" s="314">
        <f t="shared" si="22"/>
        <v>0.12</v>
      </c>
      <c r="N100" s="314">
        <f t="shared" si="22"/>
        <v>4</v>
      </c>
      <c r="O100" s="185"/>
      <c r="P100" s="470"/>
    </row>
    <row r="101" spans="1:16" ht="25.5" x14ac:dyDescent="0.2">
      <c r="A101" s="470">
        <v>1</v>
      </c>
      <c r="B101" s="546" t="s">
        <v>218</v>
      </c>
      <c r="C101" s="183">
        <f t="shared" si="17"/>
        <v>2.2999999999999998</v>
      </c>
      <c r="D101" s="183">
        <v>2.2999999999999998</v>
      </c>
      <c r="E101" s="183"/>
      <c r="F101" s="183"/>
      <c r="G101" s="183"/>
      <c r="H101" s="184" t="s">
        <v>219</v>
      </c>
      <c r="I101" s="183">
        <v>4</v>
      </c>
      <c r="J101" s="183"/>
      <c r="K101" s="183"/>
      <c r="L101" s="183"/>
      <c r="M101" s="183"/>
      <c r="N101" s="183">
        <v>4</v>
      </c>
      <c r="O101" s="184"/>
      <c r="P101" s="541" t="s">
        <v>72</v>
      </c>
    </row>
    <row r="102" spans="1:16" ht="38.25" x14ac:dyDescent="0.2">
      <c r="A102" s="470">
        <v>2</v>
      </c>
      <c r="B102" s="546" t="s">
        <v>220</v>
      </c>
      <c r="C102" s="183">
        <f t="shared" si="17"/>
        <v>0.56000000000000005</v>
      </c>
      <c r="D102" s="183">
        <v>0.56000000000000005</v>
      </c>
      <c r="E102" s="183"/>
      <c r="F102" s="183"/>
      <c r="G102" s="183"/>
      <c r="H102" s="538" t="s">
        <v>221</v>
      </c>
      <c r="I102" s="183">
        <v>1.1200000000000001</v>
      </c>
      <c r="J102" s="183"/>
      <c r="K102" s="183">
        <v>0.5</v>
      </c>
      <c r="L102" s="183">
        <v>0.5</v>
      </c>
      <c r="M102" s="183">
        <v>0.12</v>
      </c>
      <c r="N102" s="183"/>
      <c r="O102" s="184"/>
      <c r="P102" s="184" t="s">
        <v>71</v>
      </c>
    </row>
    <row r="103" spans="1:16" x14ac:dyDescent="0.2">
      <c r="A103" s="59" t="s">
        <v>222</v>
      </c>
      <c r="B103" s="547" t="s">
        <v>112</v>
      </c>
      <c r="C103" s="314">
        <f>SUM(C104:C106)</f>
        <v>4.0199999999999996</v>
      </c>
      <c r="D103" s="314">
        <f t="shared" ref="D103:N103" si="23">SUM(D104:D106)</f>
        <v>4.0199999999999996</v>
      </c>
      <c r="E103" s="314">
        <f t="shared" si="23"/>
        <v>0</v>
      </c>
      <c r="F103" s="314">
        <f t="shared" si="23"/>
        <v>0</v>
      </c>
      <c r="G103" s="314">
        <f t="shared" si="23"/>
        <v>0</v>
      </c>
      <c r="H103" s="314"/>
      <c r="I103" s="314">
        <f t="shared" si="23"/>
        <v>4.2199999999999989</v>
      </c>
      <c r="J103" s="314">
        <f t="shared" si="23"/>
        <v>0</v>
      </c>
      <c r="K103" s="314">
        <f t="shared" si="23"/>
        <v>4.0999999999999996</v>
      </c>
      <c r="L103" s="314">
        <f t="shared" si="23"/>
        <v>0</v>
      </c>
      <c r="M103" s="314">
        <f t="shared" si="23"/>
        <v>0</v>
      </c>
      <c r="N103" s="314">
        <f t="shared" si="23"/>
        <v>0.12</v>
      </c>
      <c r="O103" s="184"/>
      <c r="P103" s="186"/>
    </row>
    <row r="104" spans="1:16" ht="25.5" x14ac:dyDescent="0.2">
      <c r="A104" s="470">
        <v>1</v>
      </c>
      <c r="B104" s="546" t="s">
        <v>223</v>
      </c>
      <c r="C104" s="183">
        <f t="shared" si="17"/>
        <v>4</v>
      </c>
      <c r="D104" s="320">
        <v>4</v>
      </c>
      <c r="E104" s="320"/>
      <c r="F104" s="320"/>
      <c r="G104" s="320"/>
      <c r="H104" s="530" t="s">
        <v>224</v>
      </c>
      <c r="I104" s="320">
        <v>4.0999999999999996</v>
      </c>
      <c r="J104" s="320"/>
      <c r="K104" s="320">
        <v>4.0999999999999996</v>
      </c>
      <c r="L104" s="320"/>
      <c r="M104" s="320"/>
      <c r="N104" s="320"/>
      <c r="O104" s="530"/>
      <c r="P104" s="530" t="s">
        <v>71</v>
      </c>
    </row>
    <row r="105" spans="1:16" ht="63.75" x14ac:dyDescent="0.2">
      <c r="A105" s="470">
        <v>2</v>
      </c>
      <c r="B105" s="546" t="s">
        <v>225</v>
      </c>
      <c r="C105" s="183">
        <f t="shared" si="17"/>
        <v>0.01</v>
      </c>
      <c r="D105" s="320">
        <v>0.01</v>
      </c>
      <c r="E105" s="320"/>
      <c r="F105" s="320"/>
      <c r="G105" s="320"/>
      <c r="H105" s="530" t="s">
        <v>183</v>
      </c>
      <c r="I105" s="320">
        <v>0.06</v>
      </c>
      <c r="J105" s="320"/>
      <c r="K105" s="320"/>
      <c r="L105" s="320"/>
      <c r="M105" s="320"/>
      <c r="N105" s="320">
        <v>0.06</v>
      </c>
      <c r="O105" s="530"/>
      <c r="P105" s="530" t="s">
        <v>71</v>
      </c>
    </row>
    <row r="106" spans="1:16" ht="63.75" x14ac:dyDescent="0.2">
      <c r="A106" s="470">
        <v>3</v>
      </c>
      <c r="B106" s="546" t="s">
        <v>225</v>
      </c>
      <c r="C106" s="183">
        <f t="shared" si="17"/>
        <v>0.01</v>
      </c>
      <c r="D106" s="320">
        <v>0.01</v>
      </c>
      <c r="E106" s="320"/>
      <c r="F106" s="320"/>
      <c r="G106" s="320"/>
      <c r="H106" s="530" t="s">
        <v>106</v>
      </c>
      <c r="I106" s="320">
        <v>0.06</v>
      </c>
      <c r="J106" s="320"/>
      <c r="K106" s="320"/>
      <c r="L106" s="320"/>
      <c r="M106" s="320"/>
      <c r="N106" s="320">
        <v>0.06</v>
      </c>
      <c r="O106" s="530"/>
      <c r="P106" s="530" t="s">
        <v>71</v>
      </c>
    </row>
    <row r="107" spans="1:16" x14ac:dyDescent="0.2">
      <c r="A107" s="59" t="s">
        <v>36</v>
      </c>
      <c r="B107" s="547" t="s">
        <v>226</v>
      </c>
      <c r="C107" s="319">
        <f>C108</f>
        <v>0.2</v>
      </c>
      <c r="D107" s="319">
        <f t="shared" ref="D107:N107" si="24">D108</f>
        <v>0.2</v>
      </c>
      <c r="E107" s="319">
        <f t="shared" si="24"/>
        <v>0</v>
      </c>
      <c r="F107" s="319">
        <f t="shared" si="24"/>
        <v>0</v>
      </c>
      <c r="G107" s="319">
        <f t="shared" si="24"/>
        <v>0</v>
      </c>
      <c r="H107" s="319"/>
      <c r="I107" s="319">
        <f t="shared" si="24"/>
        <v>0.53420000000000001</v>
      </c>
      <c r="J107" s="319">
        <f t="shared" si="24"/>
        <v>0</v>
      </c>
      <c r="K107" s="319">
        <f t="shared" si="24"/>
        <v>0</v>
      </c>
      <c r="L107" s="319">
        <f t="shared" si="24"/>
        <v>0.53420000000000001</v>
      </c>
      <c r="M107" s="319">
        <f t="shared" si="24"/>
        <v>0</v>
      </c>
      <c r="N107" s="319">
        <f t="shared" si="24"/>
        <v>0</v>
      </c>
      <c r="O107" s="530"/>
      <c r="P107" s="530"/>
    </row>
    <row r="108" spans="1:16" ht="25.5" x14ac:dyDescent="0.2">
      <c r="A108" s="470">
        <v>1</v>
      </c>
      <c r="B108" s="546" t="s">
        <v>227</v>
      </c>
      <c r="C108" s="183">
        <f t="shared" si="17"/>
        <v>0.2</v>
      </c>
      <c r="D108" s="320">
        <v>0.2</v>
      </c>
      <c r="E108" s="320"/>
      <c r="F108" s="320"/>
      <c r="G108" s="320"/>
      <c r="H108" s="530" t="s">
        <v>228</v>
      </c>
      <c r="I108" s="320">
        <v>0.53420000000000001</v>
      </c>
      <c r="J108" s="320"/>
      <c r="K108" s="320"/>
      <c r="L108" s="320">
        <v>0.53420000000000001</v>
      </c>
      <c r="M108" s="320"/>
      <c r="N108" s="320"/>
      <c r="O108" s="530"/>
      <c r="P108" s="530" t="s">
        <v>71</v>
      </c>
    </row>
    <row r="109" spans="1:16" x14ac:dyDescent="0.2">
      <c r="A109" s="59" t="s">
        <v>37</v>
      </c>
      <c r="B109" s="547" t="s">
        <v>118</v>
      </c>
      <c r="C109" s="319">
        <f>SUM(C110:C131)</f>
        <v>63.660000000000011</v>
      </c>
      <c r="D109" s="319">
        <f t="shared" ref="D109:N109" si="25">SUM(D110:D131)</f>
        <v>49.70000000000001</v>
      </c>
      <c r="E109" s="319">
        <f t="shared" si="25"/>
        <v>0</v>
      </c>
      <c r="F109" s="319">
        <f t="shared" si="25"/>
        <v>0</v>
      </c>
      <c r="G109" s="319">
        <f t="shared" si="25"/>
        <v>13.96</v>
      </c>
      <c r="H109" s="319"/>
      <c r="I109" s="319">
        <f t="shared" si="25"/>
        <v>94.336200000000005</v>
      </c>
      <c r="J109" s="319">
        <f t="shared" si="25"/>
        <v>0</v>
      </c>
      <c r="K109" s="319">
        <f t="shared" si="25"/>
        <v>2.5</v>
      </c>
      <c r="L109" s="319">
        <f t="shared" si="25"/>
        <v>48.536199999999994</v>
      </c>
      <c r="M109" s="319">
        <f t="shared" si="25"/>
        <v>43.300000000000004</v>
      </c>
      <c r="N109" s="319">
        <f t="shared" si="25"/>
        <v>0</v>
      </c>
      <c r="O109" s="530"/>
      <c r="P109" s="530"/>
    </row>
    <row r="110" spans="1:16" x14ac:dyDescent="0.2">
      <c r="A110" s="470">
        <v>1</v>
      </c>
      <c r="B110" s="546" t="s">
        <v>229</v>
      </c>
      <c r="C110" s="183">
        <f t="shared" si="17"/>
        <v>5.5</v>
      </c>
      <c r="D110" s="320">
        <v>5.5</v>
      </c>
      <c r="E110" s="320"/>
      <c r="F110" s="320"/>
      <c r="G110" s="320"/>
      <c r="H110" s="530" t="s">
        <v>230</v>
      </c>
      <c r="I110" s="320">
        <v>11</v>
      </c>
      <c r="J110" s="320"/>
      <c r="K110" s="320"/>
      <c r="L110" s="320">
        <v>11</v>
      </c>
      <c r="M110" s="320"/>
      <c r="N110" s="320"/>
      <c r="O110" s="545"/>
      <c r="P110" s="530" t="s">
        <v>71</v>
      </c>
    </row>
    <row r="111" spans="1:16" ht="25.5" x14ac:dyDescent="0.2">
      <c r="A111" s="470">
        <v>2</v>
      </c>
      <c r="B111" s="546" t="s">
        <v>231</v>
      </c>
      <c r="C111" s="183">
        <f t="shared" si="17"/>
        <v>5</v>
      </c>
      <c r="D111" s="320">
        <v>5</v>
      </c>
      <c r="E111" s="320"/>
      <c r="F111" s="320"/>
      <c r="G111" s="320"/>
      <c r="H111" s="530" t="s">
        <v>232</v>
      </c>
      <c r="I111" s="320">
        <v>9.83</v>
      </c>
      <c r="J111" s="320"/>
      <c r="K111" s="320"/>
      <c r="L111" s="320"/>
      <c r="M111" s="320">
        <v>9.83</v>
      </c>
      <c r="N111" s="320"/>
      <c r="O111" s="530"/>
      <c r="P111" s="530" t="s">
        <v>71</v>
      </c>
    </row>
    <row r="112" spans="1:16" ht="76.5" x14ac:dyDescent="0.2">
      <c r="A112" s="470">
        <v>3</v>
      </c>
      <c r="B112" s="546" t="s">
        <v>233</v>
      </c>
      <c r="C112" s="183">
        <f t="shared" si="17"/>
        <v>2.79</v>
      </c>
      <c r="D112" s="320">
        <v>1.3</v>
      </c>
      <c r="E112" s="320"/>
      <c r="F112" s="320"/>
      <c r="G112" s="320">
        <v>1.49</v>
      </c>
      <c r="H112" s="530" t="s">
        <v>168</v>
      </c>
      <c r="I112" s="320">
        <v>7</v>
      </c>
      <c r="J112" s="320"/>
      <c r="K112" s="320"/>
      <c r="L112" s="320"/>
      <c r="M112" s="320">
        <v>7</v>
      </c>
      <c r="N112" s="320"/>
      <c r="O112" s="530"/>
      <c r="P112" s="530" t="s">
        <v>71</v>
      </c>
    </row>
    <row r="113" spans="1:16" ht="25.5" x14ac:dyDescent="0.2">
      <c r="A113" s="470">
        <v>4</v>
      </c>
      <c r="B113" s="546" t="s">
        <v>234</v>
      </c>
      <c r="C113" s="183">
        <f t="shared" si="17"/>
        <v>2.5</v>
      </c>
      <c r="D113" s="320">
        <v>2.5</v>
      </c>
      <c r="E113" s="320"/>
      <c r="F113" s="320"/>
      <c r="G113" s="320"/>
      <c r="H113" s="530" t="s">
        <v>235</v>
      </c>
      <c r="I113" s="320">
        <v>6.2</v>
      </c>
      <c r="J113" s="320"/>
      <c r="K113" s="320"/>
      <c r="L113" s="320">
        <v>6.2</v>
      </c>
      <c r="M113" s="320"/>
      <c r="N113" s="320"/>
      <c r="O113" s="530"/>
      <c r="P113" s="530" t="s">
        <v>71</v>
      </c>
    </row>
    <row r="114" spans="1:16" ht="25.5" x14ac:dyDescent="0.2">
      <c r="A114" s="470">
        <v>5</v>
      </c>
      <c r="B114" s="546" t="s">
        <v>236</v>
      </c>
      <c r="C114" s="183">
        <f t="shared" si="17"/>
        <v>0.3</v>
      </c>
      <c r="D114" s="320">
        <v>0.3</v>
      </c>
      <c r="E114" s="320"/>
      <c r="F114" s="320"/>
      <c r="G114" s="320"/>
      <c r="H114" s="530" t="s">
        <v>237</v>
      </c>
      <c r="I114" s="320">
        <v>0.6</v>
      </c>
      <c r="J114" s="320"/>
      <c r="K114" s="320"/>
      <c r="L114" s="320"/>
      <c r="M114" s="320">
        <v>0.6</v>
      </c>
      <c r="N114" s="320"/>
      <c r="O114" s="530"/>
      <c r="P114" s="530" t="s">
        <v>71</v>
      </c>
    </row>
    <row r="115" spans="1:16" ht="25.5" x14ac:dyDescent="0.2">
      <c r="A115" s="470">
        <v>6</v>
      </c>
      <c r="B115" s="546" t="s">
        <v>238</v>
      </c>
      <c r="C115" s="183">
        <f t="shared" si="17"/>
        <v>1.3</v>
      </c>
      <c r="D115" s="320">
        <v>1.3</v>
      </c>
      <c r="E115" s="320"/>
      <c r="F115" s="320"/>
      <c r="G115" s="320"/>
      <c r="H115" s="530" t="s">
        <v>239</v>
      </c>
      <c r="I115" s="320">
        <v>2.6</v>
      </c>
      <c r="J115" s="320"/>
      <c r="K115" s="320"/>
      <c r="L115" s="320"/>
      <c r="M115" s="320">
        <v>2.6</v>
      </c>
      <c r="N115" s="320"/>
      <c r="O115" s="530"/>
      <c r="P115" s="530" t="s">
        <v>71</v>
      </c>
    </row>
    <row r="116" spans="1:16" ht="38.25" x14ac:dyDescent="0.2">
      <c r="A116" s="470">
        <v>7</v>
      </c>
      <c r="B116" s="546" t="s">
        <v>240</v>
      </c>
      <c r="C116" s="183">
        <f t="shared" si="17"/>
        <v>20.6</v>
      </c>
      <c r="D116" s="320">
        <v>9.6</v>
      </c>
      <c r="E116" s="320"/>
      <c r="F116" s="320"/>
      <c r="G116" s="320">
        <v>11</v>
      </c>
      <c r="H116" s="530" t="s">
        <v>241</v>
      </c>
      <c r="I116" s="320">
        <v>4.8</v>
      </c>
      <c r="J116" s="320"/>
      <c r="K116" s="320"/>
      <c r="L116" s="320">
        <v>4.8</v>
      </c>
      <c r="M116" s="320"/>
      <c r="N116" s="320"/>
      <c r="O116" s="530"/>
      <c r="P116" s="530" t="s">
        <v>71</v>
      </c>
    </row>
    <row r="117" spans="1:16" ht="38.25" x14ac:dyDescent="0.2">
      <c r="A117" s="470">
        <v>8</v>
      </c>
      <c r="B117" s="546" t="s">
        <v>242</v>
      </c>
      <c r="C117" s="183">
        <f t="shared" si="17"/>
        <v>4.9000000000000004</v>
      </c>
      <c r="D117" s="320">
        <v>4.9000000000000004</v>
      </c>
      <c r="E117" s="320"/>
      <c r="F117" s="320"/>
      <c r="G117" s="320"/>
      <c r="H117" s="530" t="s">
        <v>243</v>
      </c>
      <c r="I117" s="320">
        <v>12.25</v>
      </c>
      <c r="J117" s="320"/>
      <c r="K117" s="320"/>
      <c r="L117" s="320">
        <v>12.25</v>
      </c>
      <c r="M117" s="320"/>
      <c r="N117" s="320"/>
      <c r="O117" s="530"/>
      <c r="P117" s="530" t="s">
        <v>72</v>
      </c>
    </row>
    <row r="118" spans="1:16" ht="25.5" x14ac:dyDescent="0.2">
      <c r="A118" s="470">
        <v>9</v>
      </c>
      <c r="B118" s="546" t="s">
        <v>244</v>
      </c>
      <c r="C118" s="183">
        <f t="shared" si="17"/>
        <v>2</v>
      </c>
      <c r="D118" s="320">
        <v>2</v>
      </c>
      <c r="E118" s="320"/>
      <c r="F118" s="320"/>
      <c r="G118" s="320"/>
      <c r="H118" s="530" t="s">
        <v>237</v>
      </c>
      <c r="I118" s="320">
        <v>4</v>
      </c>
      <c r="J118" s="320"/>
      <c r="K118" s="320"/>
      <c r="L118" s="320"/>
      <c r="M118" s="320">
        <v>4</v>
      </c>
      <c r="N118" s="320"/>
      <c r="O118" s="530"/>
      <c r="P118" s="530" t="s">
        <v>71</v>
      </c>
    </row>
    <row r="119" spans="1:16" ht="38.25" x14ac:dyDescent="0.2">
      <c r="A119" s="470">
        <v>10</v>
      </c>
      <c r="B119" s="546" t="s">
        <v>245</v>
      </c>
      <c r="C119" s="183">
        <f t="shared" si="17"/>
        <v>1</v>
      </c>
      <c r="D119" s="320">
        <v>1</v>
      </c>
      <c r="E119" s="320"/>
      <c r="F119" s="320"/>
      <c r="G119" s="320"/>
      <c r="H119" s="530" t="s">
        <v>246</v>
      </c>
      <c r="I119" s="320">
        <v>1.97</v>
      </c>
      <c r="J119" s="320"/>
      <c r="K119" s="320"/>
      <c r="L119" s="320">
        <v>1.97</v>
      </c>
      <c r="M119" s="320"/>
      <c r="N119" s="320"/>
      <c r="O119" s="530"/>
      <c r="P119" s="530" t="s">
        <v>71</v>
      </c>
    </row>
    <row r="120" spans="1:16" ht="51" x14ac:dyDescent="0.2">
      <c r="A120" s="470">
        <v>11</v>
      </c>
      <c r="B120" s="546" t="s">
        <v>247</v>
      </c>
      <c r="C120" s="183">
        <f t="shared" si="17"/>
        <v>1</v>
      </c>
      <c r="D120" s="320">
        <v>1</v>
      </c>
      <c r="E120" s="320"/>
      <c r="F120" s="320"/>
      <c r="G120" s="320"/>
      <c r="H120" s="530" t="s">
        <v>117</v>
      </c>
      <c r="I120" s="320">
        <v>2.5</v>
      </c>
      <c r="J120" s="320"/>
      <c r="K120" s="320">
        <v>2.5</v>
      </c>
      <c r="L120" s="320"/>
      <c r="M120" s="320"/>
      <c r="N120" s="320"/>
      <c r="O120" s="530"/>
      <c r="P120" s="530" t="s">
        <v>72</v>
      </c>
    </row>
    <row r="121" spans="1:16" ht="38.25" x14ac:dyDescent="0.2">
      <c r="A121" s="470">
        <v>12</v>
      </c>
      <c r="B121" s="546" t="s">
        <v>248</v>
      </c>
      <c r="C121" s="183">
        <f t="shared" ref="C121:C180" si="26">SUM(D121:G121)</f>
        <v>4</v>
      </c>
      <c r="D121" s="320">
        <v>4</v>
      </c>
      <c r="E121" s="320"/>
      <c r="F121" s="320"/>
      <c r="G121" s="320"/>
      <c r="H121" s="530" t="s">
        <v>249</v>
      </c>
      <c r="I121" s="320">
        <v>8</v>
      </c>
      <c r="J121" s="320"/>
      <c r="K121" s="320"/>
      <c r="L121" s="320">
        <v>8</v>
      </c>
      <c r="M121" s="320"/>
      <c r="N121" s="320"/>
      <c r="O121" s="530"/>
      <c r="P121" s="530" t="s">
        <v>71</v>
      </c>
    </row>
    <row r="122" spans="1:16" ht="25.5" x14ac:dyDescent="0.2">
      <c r="A122" s="470">
        <v>13</v>
      </c>
      <c r="B122" s="546" t="s">
        <v>250</v>
      </c>
      <c r="C122" s="183">
        <f t="shared" si="26"/>
        <v>1</v>
      </c>
      <c r="D122" s="320">
        <v>1</v>
      </c>
      <c r="E122" s="320"/>
      <c r="F122" s="320"/>
      <c r="G122" s="320"/>
      <c r="H122" s="530" t="s">
        <v>251</v>
      </c>
      <c r="I122" s="320">
        <v>2</v>
      </c>
      <c r="J122" s="320"/>
      <c r="K122" s="320"/>
      <c r="L122" s="320"/>
      <c r="M122" s="320">
        <v>2</v>
      </c>
      <c r="N122" s="320"/>
      <c r="O122" s="530"/>
      <c r="P122" s="530" t="s">
        <v>71</v>
      </c>
    </row>
    <row r="123" spans="1:16" ht="25.5" x14ac:dyDescent="0.2">
      <c r="A123" s="470">
        <v>14</v>
      </c>
      <c r="B123" s="546" t="s">
        <v>252</v>
      </c>
      <c r="C123" s="183">
        <f t="shared" si="26"/>
        <v>2.5</v>
      </c>
      <c r="D123" s="320">
        <v>2.5</v>
      </c>
      <c r="E123" s="320"/>
      <c r="F123" s="320"/>
      <c r="G123" s="320"/>
      <c r="H123" s="530" t="s">
        <v>253</v>
      </c>
      <c r="I123" s="320">
        <v>5</v>
      </c>
      <c r="J123" s="320"/>
      <c r="K123" s="320"/>
      <c r="L123" s="320"/>
      <c r="M123" s="320">
        <v>5</v>
      </c>
      <c r="N123" s="320"/>
      <c r="O123" s="530"/>
      <c r="P123" s="530" t="s">
        <v>71</v>
      </c>
    </row>
    <row r="124" spans="1:16" x14ac:dyDescent="0.2">
      <c r="A124" s="470">
        <v>15</v>
      </c>
      <c r="B124" s="546" t="s">
        <v>254</v>
      </c>
      <c r="C124" s="183">
        <f t="shared" si="26"/>
        <v>1.2</v>
      </c>
      <c r="D124" s="320">
        <v>1.2</v>
      </c>
      <c r="E124" s="320"/>
      <c r="F124" s="320"/>
      <c r="G124" s="320"/>
      <c r="H124" s="530" t="s">
        <v>124</v>
      </c>
      <c r="I124" s="320">
        <v>3.0162</v>
      </c>
      <c r="J124" s="320"/>
      <c r="K124" s="320"/>
      <c r="L124" s="320">
        <v>3.0162</v>
      </c>
      <c r="M124" s="320"/>
      <c r="N124" s="320"/>
      <c r="O124" s="530"/>
      <c r="P124" s="530" t="s">
        <v>71</v>
      </c>
    </row>
    <row r="125" spans="1:16" ht="25.5" x14ac:dyDescent="0.2">
      <c r="A125" s="470">
        <v>16</v>
      </c>
      <c r="B125" s="546" t="s">
        <v>255</v>
      </c>
      <c r="C125" s="183">
        <f t="shared" si="26"/>
        <v>4.2</v>
      </c>
      <c r="D125" s="320">
        <v>4.2</v>
      </c>
      <c r="E125" s="320"/>
      <c r="F125" s="320"/>
      <c r="G125" s="320"/>
      <c r="H125" s="530" t="s">
        <v>256</v>
      </c>
      <c r="I125" s="320">
        <v>4.5</v>
      </c>
      <c r="J125" s="320"/>
      <c r="K125" s="320"/>
      <c r="L125" s="320"/>
      <c r="M125" s="320">
        <v>4.5</v>
      </c>
      <c r="N125" s="320"/>
      <c r="O125" s="530"/>
      <c r="P125" s="530" t="s">
        <v>71</v>
      </c>
    </row>
    <row r="126" spans="1:16" ht="25.5" x14ac:dyDescent="0.2">
      <c r="A126" s="470">
        <v>17</v>
      </c>
      <c r="B126" s="546" t="s">
        <v>257</v>
      </c>
      <c r="C126" s="183">
        <f t="shared" si="26"/>
        <v>0.45</v>
      </c>
      <c r="D126" s="320">
        <v>0.45</v>
      </c>
      <c r="E126" s="320"/>
      <c r="F126" s="320"/>
      <c r="G126" s="320"/>
      <c r="H126" s="530" t="s">
        <v>258</v>
      </c>
      <c r="I126" s="320">
        <v>0.9</v>
      </c>
      <c r="J126" s="320"/>
      <c r="K126" s="320"/>
      <c r="L126" s="320">
        <v>0.9</v>
      </c>
      <c r="M126" s="320"/>
      <c r="N126" s="320"/>
      <c r="O126" s="530"/>
      <c r="P126" s="530" t="s">
        <v>71</v>
      </c>
    </row>
    <row r="127" spans="1:16" ht="38.25" x14ac:dyDescent="0.2">
      <c r="A127" s="470">
        <v>18</v>
      </c>
      <c r="B127" s="546" t="s">
        <v>259</v>
      </c>
      <c r="C127" s="183">
        <f t="shared" si="26"/>
        <v>1.2</v>
      </c>
      <c r="D127" s="320">
        <v>1.2</v>
      </c>
      <c r="E127" s="320"/>
      <c r="F127" s="320"/>
      <c r="G127" s="320"/>
      <c r="H127" s="530" t="s">
        <v>260</v>
      </c>
      <c r="I127" s="320">
        <v>3.7</v>
      </c>
      <c r="J127" s="320"/>
      <c r="K127" s="320"/>
      <c r="L127" s="320"/>
      <c r="M127" s="320">
        <v>3.7</v>
      </c>
      <c r="N127" s="320"/>
      <c r="O127" s="530"/>
      <c r="P127" s="530" t="s">
        <v>71</v>
      </c>
    </row>
    <row r="128" spans="1:16" ht="51" x14ac:dyDescent="0.2">
      <c r="A128" s="470">
        <v>19</v>
      </c>
      <c r="B128" s="546" t="s">
        <v>261</v>
      </c>
      <c r="C128" s="183">
        <f t="shared" si="26"/>
        <v>0.75</v>
      </c>
      <c r="D128" s="320">
        <v>0.75</v>
      </c>
      <c r="E128" s="320"/>
      <c r="F128" s="320"/>
      <c r="G128" s="320"/>
      <c r="H128" s="530" t="s">
        <v>262</v>
      </c>
      <c r="I128" s="320">
        <v>1.47</v>
      </c>
      <c r="J128" s="320"/>
      <c r="K128" s="320"/>
      <c r="L128" s="320"/>
      <c r="M128" s="320">
        <v>1.47</v>
      </c>
      <c r="N128" s="320"/>
      <c r="O128" s="530"/>
      <c r="P128" s="530" t="s">
        <v>71</v>
      </c>
    </row>
    <row r="129" spans="1:16" ht="25.5" x14ac:dyDescent="0.2">
      <c r="A129" s="470">
        <v>20</v>
      </c>
      <c r="B129" s="546" t="s">
        <v>263</v>
      </c>
      <c r="C129" s="183">
        <f t="shared" si="26"/>
        <v>0.2</v>
      </c>
      <c r="D129" s="320"/>
      <c r="E129" s="320"/>
      <c r="F129" s="320"/>
      <c r="G129" s="320">
        <v>0.2</v>
      </c>
      <c r="H129" s="530" t="s">
        <v>159</v>
      </c>
      <c r="I129" s="320">
        <v>0.4</v>
      </c>
      <c r="J129" s="320"/>
      <c r="K129" s="320"/>
      <c r="L129" s="320">
        <v>0.4</v>
      </c>
      <c r="M129" s="320"/>
      <c r="N129" s="320"/>
      <c r="O129" s="530"/>
      <c r="P129" s="530" t="s">
        <v>71</v>
      </c>
    </row>
    <row r="130" spans="1:16" ht="38.25" x14ac:dyDescent="0.2">
      <c r="A130" s="470">
        <v>21</v>
      </c>
      <c r="B130" s="546" t="s">
        <v>264</v>
      </c>
      <c r="C130" s="183">
        <f t="shared" si="26"/>
        <v>0.3</v>
      </c>
      <c r="D130" s="320"/>
      <c r="E130" s="320"/>
      <c r="F130" s="320"/>
      <c r="G130" s="320">
        <v>0.3</v>
      </c>
      <c r="H130" s="530" t="s">
        <v>265</v>
      </c>
      <c r="I130" s="320">
        <v>0.6</v>
      </c>
      <c r="J130" s="320">
        <v>0</v>
      </c>
      <c r="K130" s="320">
        <v>0</v>
      </c>
      <c r="L130" s="320">
        <v>0</v>
      </c>
      <c r="M130" s="320">
        <v>0.6</v>
      </c>
      <c r="N130" s="320">
        <v>0</v>
      </c>
      <c r="O130" s="530"/>
      <c r="P130" s="530" t="s">
        <v>71</v>
      </c>
    </row>
    <row r="131" spans="1:16" ht="25.5" x14ac:dyDescent="0.2">
      <c r="A131" s="470">
        <v>22</v>
      </c>
      <c r="B131" s="546" t="s">
        <v>266</v>
      </c>
      <c r="C131" s="183">
        <f t="shared" si="26"/>
        <v>0.97</v>
      </c>
      <c r="D131" s="320"/>
      <c r="E131" s="320"/>
      <c r="F131" s="320"/>
      <c r="G131" s="320">
        <v>0.97</v>
      </c>
      <c r="H131" s="530" t="s">
        <v>267</v>
      </c>
      <c r="I131" s="320">
        <v>2</v>
      </c>
      <c r="J131" s="320"/>
      <c r="K131" s="320"/>
      <c r="L131" s="320"/>
      <c r="M131" s="320">
        <v>2</v>
      </c>
      <c r="N131" s="320"/>
      <c r="O131" s="530"/>
      <c r="P131" s="530" t="s">
        <v>71</v>
      </c>
    </row>
    <row r="132" spans="1:16" x14ac:dyDescent="0.2">
      <c r="A132" s="59" t="s">
        <v>38</v>
      </c>
      <c r="B132" s="547" t="s">
        <v>125</v>
      </c>
      <c r="C132" s="319">
        <f>SUM(C133:C157)</f>
        <v>35.610599999999998</v>
      </c>
      <c r="D132" s="319">
        <f t="shared" ref="D132:N132" si="27">SUM(D133:D157)</f>
        <v>28.029999999999998</v>
      </c>
      <c r="E132" s="319">
        <f t="shared" si="27"/>
        <v>0</v>
      </c>
      <c r="F132" s="319">
        <f t="shared" si="27"/>
        <v>0</v>
      </c>
      <c r="G132" s="319">
        <f t="shared" si="27"/>
        <v>7.5806000000000004</v>
      </c>
      <c r="H132" s="319"/>
      <c r="I132" s="319">
        <f t="shared" si="27"/>
        <v>102.18364</v>
      </c>
      <c r="J132" s="319">
        <f t="shared" si="27"/>
        <v>9.4700000000000006</v>
      </c>
      <c r="K132" s="319">
        <f t="shared" si="27"/>
        <v>0.308</v>
      </c>
      <c r="L132" s="319">
        <f t="shared" si="27"/>
        <v>30.80564</v>
      </c>
      <c r="M132" s="319">
        <f t="shared" si="27"/>
        <v>6.1</v>
      </c>
      <c r="N132" s="319">
        <f t="shared" si="27"/>
        <v>55.5</v>
      </c>
      <c r="O132" s="530"/>
      <c r="P132" s="530"/>
    </row>
    <row r="133" spans="1:16" ht="38.25" x14ac:dyDescent="0.2">
      <c r="A133" s="470">
        <v>1</v>
      </c>
      <c r="B133" s="546" t="s">
        <v>268</v>
      </c>
      <c r="C133" s="183">
        <f t="shared" si="26"/>
        <v>0.03</v>
      </c>
      <c r="D133" s="320"/>
      <c r="E133" s="320"/>
      <c r="F133" s="320"/>
      <c r="G133" s="320">
        <v>0.03</v>
      </c>
      <c r="H133" s="530" t="s">
        <v>269</v>
      </c>
      <c r="I133" s="320">
        <v>0.05</v>
      </c>
      <c r="J133" s="320"/>
      <c r="K133" s="320"/>
      <c r="L133" s="320"/>
      <c r="M133" s="320">
        <v>0.05</v>
      </c>
      <c r="N133" s="320"/>
      <c r="O133" s="530"/>
      <c r="P133" s="530" t="s">
        <v>71</v>
      </c>
    </row>
    <row r="134" spans="1:16" ht="25.5" x14ac:dyDescent="0.2">
      <c r="A134" s="470">
        <v>2</v>
      </c>
      <c r="B134" s="546" t="s">
        <v>270</v>
      </c>
      <c r="C134" s="183">
        <f t="shared" si="26"/>
        <v>3.1</v>
      </c>
      <c r="D134" s="320">
        <v>3.1</v>
      </c>
      <c r="E134" s="320"/>
      <c r="F134" s="320"/>
      <c r="G134" s="320"/>
      <c r="H134" s="530" t="s">
        <v>271</v>
      </c>
      <c r="I134" s="320">
        <v>45.5</v>
      </c>
      <c r="J134" s="320"/>
      <c r="K134" s="320"/>
      <c r="L134" s="320"/>
      <c r="M134" s="320"/>
      <c r="N134" s="320">
        <v>45.5</v>
      </c>
      <c r="O134" s="530"/>
      <c r="P134" s="530" t="s">
        <v>71</v>
      </c>
    </row>
    <row r="135" spans="1:16" ht="38.25" x14ac:dyDescent="0.2">
      <c r="A135" s="470">
        <v>3</v>
      </c>
      <c r="B135" s="546" t="s">
        <v>272</v>
      </c>
      <c r="C135" s="183">
        <f t="shared" si="26"/>
        <v>0.19</v>
      </c>
      <c r="D135" s="320">
        <v>0.19</v>
      </c>
      <c r="E135" s="183"/>
      <c r="F135" s="183"/>
      <c r="G135" s="183"/>
      <c r="H135" s="530" t="s">
        <v>273</v>
      </c>
      <c r="I135" s="320">
        <v>0.37</v>
      </c>
      <c r="J135" s="320"/>
      <c r="K135" s="320"/>
      <c r="L135" s="320">
        <v>0.37</v>
      </c>
      <c r="M135" s="320"/>
      <c r="N135" s="320"/>
      <c r="O135" s="530"/>
      <c r="P135" s="184" t="s">
        <v>71</v>
      </c>
    </row>
    <row r="136" spans="1:16" ht="38.25" x14ac:dyDescent="0.2">
      <c r="A136" s="470">
        <v>4</v>
      </c>
      <c r="B136" s="546" t="s">
        <v>274</v>
      </c>
      <c r="C136" s="183">
        <f t="shared" si="26"/>
        <v>2.8</v>
      </c>
      <c r="D136" s="320">
        <v>2.8</v>
      </c>
      <c r="E136" s="320"/>
      <c r="F136" s="320"/>
      <c r="G136" s="320"/>
      <c r="H136" s="530" t="s">
        <v>275</v>
      </c>
      <c r="I136" s="320">
        <v>7</v>
      </c>
      <c r="J136" s="320"/>
      <c r="K136" s="320"/>
      <c r="L136" s="320">
        <v>7</v>
      </c>
      <c r="M136" s="320"/>
      <c r="N136" s="320"/>
      <c r="O136" s="530"/>
      <c r="P136" s="530" t="s">
        <v>72</v>
      </c>
    </row>
    <row r="137" spans="1:16" ht="25.5" x14ac:dyDescent="0.2">
      <c r="A137" s="470">
        <v>5</v>
      </c>
      <c r="B137" s="546" t="s">
        <v>276</v>
      </c>
      <c r="C137" s="183">
        <f t="shared" si="26"/>
        <v>3</v>
      </c>
      <c r="D137" s="320">
        <v>3</v>
      </c>
      <c r="E137" s="314"/>
      <c r="F137" s="314"/>
      <c r="G137" s="314"/>
      <c r="H137" s="530" t="s">
        <v>277</v>
      </c>
      <c r="I137" s="320">
        <v>7.4837999999999996</v>
      </c>
      <c r="J137" s="320"/>
      <c r="K137" s="320"/>
      <c r="L137" s="320">
        <v>7.4837999999999996</v>
      </c>
      <c r="M137" s="320"/>
      <c r="N137" s="320"/>
      <c r="O137" s="184"/>
      <c r="P137" s="184" t="s">
        <v>71</v>
      </c>
    </row>
    <row r="138" spans="1:16" ht="38.25" x14ac:dyDescent="0.2">
      <c r="A138" s="470">
        <v>6</v>
      </c>
      <c r="B138" s="546" t="s">
        <v>278</v>
      </c>
      <c r="C138" s="183">
        <f t="shared" si="26"/>
        <v>1.35</v>
      </c>
      <c r="D138" s="320">
        <v>1.1000000000000001</v>
      </c>
      <c r="E138" s="320"/>
      <c r="F138" s="320"/>
      <c r="G138" s="320">
        <v>0.25</v>
      </c>
      <c r="H138" s="530" t="s">
        <v>279</v>
      </c>
      <c r="I138" s="320">
        <v>2.16</v>
      </c>
      <c r="J138" s="320"/>
      <c r="K138" s="320"/>
      <c r="L138" s="320">
        <v>2.16</v>
      </c>
      <c r="M138" s="320"/>
      <c r="N138" s="320"/>
      <c r="O138" s="530"/>
      <c r="P138" s="530" t="s">
        <v>71</v>
      </c>
    </row>
    <row r="139" spans="1:16" ht="25.5" x14ac:dyDescent="0.2">
      <c r="A139" s="470">
        <v>7</v>
      </c>
      <c r="B139" s="546" t="s">
        <v>280</v>
      </c>
      <c r="C139" s="183">
        <f t="shared" si="26"/>
        <v>0.4</v>
      </c>
      <c r="D139" s="320">
        <v>0.4</v>
      </c>
      <c r="E139" s="320"/>
      <c r="F139" s="320"/>
      <c r="G139" s="320"/>
      <c r="H139" s="530" t="s">
        <v>281</v>
      </c>
      <c r="I139" s="320">
        <v>1.1000000000000001</v>
      </c>
      <c r="J139" s="320">
        <v>0.66</v>
      </c>
      <c r="K139" s="320">
        <v>0.308</v>
      </c>
      <c r="L139" s="320">
        <v>0.13200000000000006</v>
      </c>
      <c r="M139" s="320"/>
      <c r="N139" s="320"/>
      <c r="O139" s="530"/>
      <c r="P139" s="530" t="s">
        <v>71</v>
      </c>
    </row>
    <row r="140" spans="1:16" ht="38.25" x14ac:dyDescent="0.2">
      <c r="A140" s="470">
        <v>8</v>
      </c>
      <c r="B140" s="546" t="s">
        <v>282</v>
      </c>
      <c r="C140" s="183">
        <f t="shared" si="26"/>
        <v>4.5</v>
      </c>
      <c r="D140" s="320">
        <v>4.4800000000000004</v>
      </c>
      <c r="E140" s="320"/>
      <c r="F140" s="320"/>
      <c r="G140" s="320">
        <v>0.02</v>
      </c>
      <c r="H140" s="530" t="s">
        <v>283</v>
      </c>
      <c r="I140" s="320">
        <v>8.81</v>
      </c>
      <c r="J140" s="320">
        <v>8.81</v>
      </c>
      <c r="K140" s="320"/>
      <c r="L140" s="320"/>
      <c r="M140" s="320"/>
      <c r="N140" s="320"/>
      <c r="O140" s="530"/>
      <c r="P140" s="530" t="s">
        <v>71</v>
      </c>
    </row>
    <row r="141" spans="1:16" ht="25.5" x14ac:dyDescent="0.2">
      <c r="A141" s="470">
        <v>9</v>
      </c>
      <c r="B141" s="546" t="s">
        <v>284</v>
      </c>
      <c r="C141" s="183">
        <f t="shared" si="26"/>
        <v>0.03</v>
      </c>
      <c r="D141" s="320"/>
      <c r="E141" s="320"/>
      <c r="F141" s="320"/>
      <c r="G141" s="320">
        <v>0.03</v>
      </c>
      <c r="H141" s="530" t="s">
        <v>285</v>
      </c>
      <c r="I141" s="320">
        <v>0.15</v>
      </c>
      <c r="J141" s="320"/>
      <c r="K141" s="320"/>
      <c r="L141" s="320">
        <v>0.15</v>
      </c>
      <c r="M141" s="320"/>
      <c r="N141" s="320"/>
      <c r="O141" s="530"/>
      <c r="P141" s="530" t="s">
        <v>199</v>
      </c>
    </row>
    <row r="142" spans="1:16" ht="38.25" x14ac:dyDescent="0.2">
      <c r="A142" s="470">
        <v>10</v>
      </c>
      <c r="B142" s="546" t="s">
        <v>286</v>
      </c>
      <c r="C142" s="183">
        <f t="shared" si="26"/>
        <v>0.77200000000000002</v>
      </c>
      <c r="D142" s="320"/>
      <c r="E142" s="320"/>
      <c r="F142" s="320"/>
      <c r="G142" s="320">
        <v>0.77200000000000002</v>
      </c>
      <c r="H142" s="530" t="s">
        <v>287</v>
      </c>
      <c r="I142" s="320">
        <v>0.5</v>
      </c>
      <c r="J142" s="320"/>
      <c r="K142" s="320"/>
      <c r="L142" s="320">
        <v>0.5</v>
      </c>
      <c r="M142" s="320"/>
      <c r="N142" s="320"/>
      <c r="O142" s="530"/>
      <c r="P142" s="530" t="s">
        <v>71</v>
      </c>
    </row>
    <row r="143" spans="1:16" ht="25.5" x14ac:dyDescent="0.2">
      <c r="A143" s="470">
        <v>11</v>
      </c>
      <c r="B143" s="546" t="s">
        <v>288</v>
      </c>
      <c r="C143" s="183">
        <f t="shared" si="26"/>
        <v>0.31</v>
      </c>
      <c r="D143" s="320">
        <v>0.31</v>
      </c>
      <c r="E143" s="320"/>
      <c r="F143" s="320"/>
      <c r="G143" s="320"/>
      <c r="H143" s="530" t="s">
        <v>289</v>
      </c>
      <c r="I143" s="320">
        <v>0.80600000000000005</v>
      </c>
      <c r="J143" s="320"/>
      <c r="K143" s="320"/>
      <c r="L143" s="320">
        <v>0.80600000000000005</v>
      </c>
      <c r="M143" s="320"/>
      <c r="N143" s="320"/>
      <c r="O143" s="530"/>
      <c r="P143" s="530" t="s">
        <v>71</v>
      </c>
    </row>
    <row r="144" spans="1:16" ht="25.5" x14ac:dyDescent="0.2">
      <c r="A144" s="470">
        <v>12</v>
      </c>
      <c r="B144" s="546" t="s">
        <v>288</v>
      </c>
      <c r="C144" s="183">
        <f t="shared" si="26"/>
        <v>0.59</v>
      </c>
      <c r="D144" s="320">
        <v>0.59</v>
      </c>
      <c r="E144" s="320"/>
      <c r="F144" s="320"/>
      <c r="G144" s="320"/>
      <c r="H144" s="530" t="s">
        <v>289</v>
      </c>
      <c r="I144" s="320">
        <v>1.5339999999999998</v>
      </c>
      <c r="J144" s="320"/>
      <c r="K144" s="320"/>
      <c r="L144" s="320">
        <v>1.5339999999999998</v>
      </c>
      <c r="M144" s="320"/>
      <c r="N144" s="320"/>
      <c r="O144" s="530"/>
      <c r="P144" s="530" t="s">
        <v>71</v>
      </c>
    </row>
    <row r="145" spans="1:16" ht="25.5" x14ac:dyDescent="0.2">
      <c r="A145" s="470">
        <v>13</v>
      </c>
      <c r="B145" s="546" t="s">
        <v>290</v>
      </c>
      <c r="C145" s="183">
        <f t="shared" si="26"/>
        <v>0.96</v>
      </c>
      <c r="D145" s="320">
        <v>0.96</v>
      </c>
      <c r="E145" s="320"/>
      <c r="F145" s="320"/>
      <c r="G145" s="320"/>
      <c r="H145" s="530" t="s">
        <v>271</v>
      </c>
      <c r="I145" s="320">
        <v>2.4205199999999998</v>
      </c>
      <c r="J145" s="320"/>
      <c r="K145" s="320"/>
      <c r="L145" s="320">
        <v>2.4205199999999998</v>
      </c>
      <c r="M145" s="320"/>
      <c r="N145" s="320"/>
      <c r="O145" s="530"/>
      <c r="P145" s="530" t="s">
        <v>71</v>
      </c>
    </row>
    <row r="146" spans="1:16" ht="38.25" x14ac:dyDescent="0.2">
      <c r="A146" s="470">
        <v>14</v>
      </c>
      <c r="B146" s="546" t="s">
        <v>291</v>
      </c>
      <c r="C146" s="183">
        <f t="shared" si="26"/>
        <v>1.19</v>
      </c>
      <c r="D146" s="320">
        <v>0.9</v>
      </c>
      <c r="E146" s="320"/>
      <c r="F146" s="320"/>
      <c r="G146" s="320">
        <v>0.28999999999999998</v>
      </c>
      <c r="H146" s="530" t="s">
        <v>179</v>
      </c>
      <c r="I146" s="320">
        <v>1</v>
      </c>
      <c r="J146" s="320"/>
      <c r="K146" s="320"/>
      <c r="L146" s="320">
        <v>1</v>
      </c>
      <c r="M146" s="320"/>
      <c r="N146" s="320"/>
      <c r="O146" s="530"/>
      <c r="P146" s="530" t="s">
        <v>71</v>
      </c>
    </row>
    <row r="147" spans="1:16" ht="25.5" x14ac:dyDescent="0.2">
      <c r="A147" s="470">
        <v>15</v>
      </c>
      <c r="B147" s="546" t="s">
        <v>292</v>
      </c>
      <c r="C147" s="183">
        <f t="shared" si="26"/>
        <v>0.73</v>
      </c>
      <c r="D147" s="320">
        <v>0.73</v>
      </c>
      <c r="E147" s="183"/>
      <c r="F147" s="183"/>
      <c r="G147" s="183"/>
      <c r="H147" s="530" t="s">
        <v>100</v>
      </c>
      <c r="I147" s="320">
        <v>0.7</v>
      </c>
      <c r="J147" s="320"/>
      <c r="K147" s="320"/>
      <c r="L147" s="320"/>
      <c r="M147" s="320">
        <v>0.7</v>
      </c>
      <c r="N147" s="183"/>
      <c r="O147" s="530"/>
      <c r="P147" s="184" t="s">
        <v>71</v>
      </c>
    </row>
    <row r="148" spans="1:16" ht="25.5" x14ac:dyDescent="0.2">
      <c r="A148" s="470">
        <v>16</v>
      </c>
      <c r="B148" s="546" t="s">
        <v>293</v>
      </c>
      <c r="C148" s="183">
        <f t="shared" si="26"/>
        <v>1.8</v>
      </c>
      <c r="D148" s="320">
        <v>1.8</v>
      </c>
      <c r="E148" s="320"/>
      <c r="F148" s="320"/>
      <c r="G148" s="320"/>
      <c r="H148" s="530" t="s">
        <v>106</v>
      </c>
      <c r="I148" s="320">
        <v>2.0234000000000001</v>
      </c>
      <c r="J148" s="320"/>
      <c r="K148" s="320"/>
      <c r="L148" s="320">
        <v>2.0234000000000001</v>
      </c>
      <c r="M148" s="320"/>
      <c r="N148" s="320"/>
      <c r="O148" s="530"/>
      <c r="P148" s="530" t="s">
        <v>71</v>
      </c>
    </row>
    <row r="149" spans="1:16" ht="25.5" x14ac:dyDescent="0.2">
      <c r="A149" s="470">
        <v>17</v>
      </c>
      <c r="B149" s="546" t="s">
        <v>294</v>
      </c>
      <c r="C149" s="183">
        <f t="shared" si="26"/>
        <v>0.66</v>
      </c>
      <c r="D149" s="320">
        <v>0.66</v>
      </c>
      <c r="E149" s="320"/>
      <c r="F149" s="320"/>
      <c r="G149" s="320"/>
      <c r="H149" s="530" t="s">
        <v>106</v>
      </c>
      <c r="I149" s="320">
        <v>1.6759200000000001</v>
      </c>
      <c r="J149" s="320"/>
      <c r="K149" s="320"/>
      <c r="L149" s="320">
        <v>1.6759200000000001</v>
      </c>
      <c r="M149" s="320"/>
      <c r="N149" s="320"/>
      <c r="O149" s="530"/>
      <c r="P149" s="530" t="s">
        <v>71</v>
      </c>
    </row>
    <row r="150" spans="1:16" ht="25.5" x14ac:dyDescent="0.2">
      <c r="A150" s="470">
        <v>18</v>
      </c>
      <c r="B150" s="546" t="s">
        <v>295</v>
      </c>
      <c r="C150" s="183">
        <f t="shared" si="26"/>
        <v>0.11</v>
      </c>
      <c r="D150" s="320"/>
      <c r="E150" s="320"/>
      <c r="F150" s="320"/>
      <c r="G150" s="320">
        <v>0.11</v>
      </c>
      <c r="H150" s="530" t="s">
        <v>106</v>
      </c>
      <c r="I150" s="320">
        <v>0.1</v>
      </c>
      <c r="J150" s="320"/>
      <c r="K150" s="320"/>
      <c r="L150" s="320">
        <v>0</v>
      </c>
      <c r="M150" s="320">
        <v>0.1</v>
      </c>
      <c r="N150" s="320"/>
      <c r="O150" s="530"/>
      <c r="P150" s="530" t="s">
        <v>71</v>
      </c>
    </row>
    <row r="151" spans="1:16" ht="25.5" x14ac:dyDescent="0.2">
      <c r="A151" s="470">
        <v>19</v>
      </c>
      <c r="B151" s="546" t="s">
        <v>296</v>
      </c>
      <c r="C151" s="183">
        <f t="shared" si="26"/>
        <v>0.3</v>
      </c>
      <c r="D151" s="320"/>
      <c r="E151" s="320"/>
      <c r="F151" s="320"/>
      <c r="G151" s="320">
        <v>0.3</v>
      </c>
      <c r="H151" s="530" t="s">
        <v>106</v>
      </c>
      <c r="I151" s="320">
        <v>0.4</v>
      </c>
      <c r="J151" s="320"/>
      <c r="K151" s="320"/>
      <c r="L151" s="320">
        <v>0</v>
      </c>
      <c r="M151" s="320">
        <v>0.4</v>
      </c>
      <c r="N151" s="320"/>
      <c r="O151" s="530"/>
      <c r="P151" s="530" t="s">
        <v>71</v>
      </c>
    </row>
    <row r="152" spans="1:16" ht="25.5" x14ac:dyDescent="0.2">
      <c r="A152" s="470">
        <v>20</v>
      </c>
      <c r="B152" s="546" t="s">
        <v>297</v>
      </c>
      <c r="C152" s="183">
        <f t="shared" si="26"/>
        <v>4.8599999999999997E-2</v>
      </c>
      <c r="D152" s="320"/>
      <c r="E152" s="320"/>
      <c r="F152" s="320"/>
      <c r="G152" s="320">
        <v>4.8599999999999997E-2</v>
      </c>
      <c r="H152" s="530" t="s">
        <v>298</v>
      </c>
      <c r="I152" s="320">
        <v>0.05</v>
      </c>
      <c r="J152" s="320"/>
      <c r="K152" s="320"/>
      <c r="L152" s="320"/>
      <c r="M152" s="320">
        <v>0.05</v>
      </c>
      <c r="N152" s="320"/>
      <c r="O152" s="530"/>
      <c r="P152" s="530" t="s">
        <v>71</v>
      </c>
    </row>
    <row r="153" spans="1:16" ht="25.5" x14ac:dyDescent="0.2">
      <c r="A153" s="470">
        <v>21</v>
      </c>
      <c r="B153" s="546" t="s">
        <v>299</v>
      </c>
      <c r="C153" s="183">
        <f t="shared" si="26"/>
        <v>1.42</v>
      </c>
      <c r="D153" s="320">
        <v>1.42</v>
      </c>
      <c r="E153" s="320"/>
      <c r="F153" s="320"/>
      <c r="G153" s="320"/>
      <c r="H153" s="530" t="s">
        <v>300</v>
      </c>
      <c r="I153" s="320">
        <v>3.55</v>
      </c>
      <c r="J153" s="320"/>
      <c r="K153" s="320"/>
      <c r="L153" s="320">
        <v>3.55</v>
      </c>
      <c r="M153" s="320"/>
      <c r="N153" s="320"/>
      <c r="O153" s="530"/>
      <c r="P153" s="530" t="s">
        <v>71</v>
      </c>
    </row>
    <row r="154" spans="1:16" ht="25.5" x14ac:dyDescent="0.2">
      <c r="A154" s="470">
        <v>22</v>
      </c>
      <c r="B154" s="546" t="s">
        <v>301</v>
      </c>
      <c r="C154" s="183">
        <f t="shared" si="26"/>
        <v>0.37</v>
      </c>
      <c r="D154" s="320"/>
      <c r="E154" s="320"/>
      <c r="F154" s="320"/>
      <c r="G154" s="320">
        <v>0.37</v>
      </c>
      <c r="H154" s="530" t="s">
        <v>302</v>
      </c>
      <c r="I154" s="320">
        <v>0.3</v>
      </c>
      <c r="J154" s="320"/>
      <c r="K154" s="320"/>
      <c r="L154" s="320"/>
      <c r="M154" s="320">
        <v>0.3</v>
      </c>
      <c r="N154" s="320"/>
      <c r="O154" s="530"/>
      <c r="P154" s="530" t="s">
        <v>71</v>
      </c>
    </row>
    <row r="155" spans="1:16" ht="38.25" x14ac:dyDescent="0.2">
      <c r="A155" s="470">
        <v>23</v>
      </c>
      <c r="B155" s="546" t="s">
        <v>303</v>
      </c>
      <c r="C155" s="183">
        <f t="shared" si="26"/>
        <v>2.09</v>
      </c>
      <c r="D155" s="320">
        <v>1.59</v>
      </c>
      <c r="E155" s="320"/>
      <c r="F155" s="320"/>
      <c r="G155" s="320">
        <v>0.5</v>
      </c>
      <c r="H155" s="530" t="s">
        <v>304</v>
      </c>
      <c r="I155" s="320">
        <v>2</v>
      </c>
      <c r="J155" s="320"/>
      <c r="K155" s="320"/>
      <c r="L155" s="320"/>
      <c r="M155" s="320">
        <v>2</v>
      </c>
      <c r="N155" s="320"/>
      <c r="O155" s="530"/>
      <c r="P155" s="530" t="s">
        <v>71</v>
      </c>
    </row>
    <row r="156" spans="1:16" ht="25.5" x14ac:dyDescent="0.2">
      <c r="A156" s="470">
        <v>24</v>
      </c>
      <c r="B156" s="546" t="s">
        <v>305</v>
      </c>
      <c r="C156" s="183">
        <f t="shared" si="26"/>
        <v>4.8600000000000003</v>
      </c>
      <c r="D156" s="320"/>
      <c r="E156" s="320"/>
      <c r="F156" s="320"/>
      <c r="G156" s="320">
        <v>4.8600000000000003</v>
      </c>
      <c r="H156" s="530" t="s">
        <v>306</v>
      </c>
      <c r="I156" s="320">
        <v>2.5</v>
      </c>
      <c r="J156" s="320"/>
      <c r="K156" s="320"/>
      <c r="L156" s="320"/>
      <c r="M156" s="320">
        <v>2.5</v>
      </c>
      <c r="N156" s="320"/>
      <c r="O156" s="530"/>
      <c r="P156" s="530" t="s">
        <v>71</v>
      </c>
    </row>
    <row r="157" spans="1:16" ht="25.5" x14ac:dyDescent="0.2">
      <c r="A157" s="470">
        <v>25</v>
      </c>
      <c r="B157" s="546" t="s">
        <v>307</v>
      </c>
      <c r="C157" s="183">
        <f t="shared" si="26"/>
        <v>4</v>
      </c>
      <c r="D157" s="320">
        <v>4</v>
      </c>
      <c r="E157" s="542"/>
      <c r="F157" s="320"/>
      <c r="G157" s="320"/>
      <c r="H157" s="530" t="s">
        <v>106</v>
      </c>
      <c r="I157" s="320">
        <v>10</v>
      </c>
      <c r="J157" s="320"/>
      <c r="K157" s="320"/>
      <c r="L157" s="320"/>
      <c r="M157" s="320"/>
      <c r="N157" s="320">
        <v>10</v>
      </c>
      <c r="O157" s="530"/>
      <c r="P157" s="530" t="s">
        <v>71</v>
      </c>
    </row>
    <row r="158" spans="1:16" x14ac:dyDescent="0.2">
      <c r="A158" s="59"/>
      <c r="B158" s="547" t="s">
        <v>308</v>
      </c>
      <c r="C158" s="319">
        <f>SUM(C159:C162)</f>
        <v>7.49</v>
      </c>
      <c r="D158" s="319">
        <f t="shared" ref="D158:N158" si="28">SUM(D159:D162)</f>
        <v>7.49</v>
      </c>
      <c r="E158" s="319">
        <f t="shared" si="28"/>
        <v>0</v>
      </c>
      <c r="F158" s="319">
        <f t="shared" si="28"/>
        <v>0</v>
      </c>
      <c r="G158" s="319">
        <f t="shared" si="28"/>
        <v>0</v>
      </c>
      <c r="H158" s="319">
        <f t="shared" si="28"/>
        <v>0</v>
      </c>
      <c r="I158" s="319">
        <f t="shared" si="28"/>
        <v>18.45</v>
      </c>
      <c r="J158" s="319">
        <f t="shared" si="28"/>
        <v>1.1499999999999999</v>
      </c>
      <c r="K158" s="319">
        <f t="shared" si="28"/>
        <v>0</v>
      </c>
      <c r="L158" s="319">
        <f t="shared" si="28"/>
        <v>17.3</v>
      </c>
      <c r="M158" s="319">
        <f t="shared" si="28"/>
        <v>0</v>
      </c>
      <c r="N158" s="319">
        <f t="shared" si="28"/>
        <v>0</v>
      </c>
      <c r="O158" s="530"/>
      <c r="P158" s="530"/>
    </row>
    <row r="159" spans="1:16" ht="25.5" x14ac:dyDescent="0.2">
      <c r="A159" s="470">
        <v>1</v>
      </c>
      <c r="B159" s="546" t="s">
        <v>309</v>
      </c>
      <c r="C159" s="183">
        <f t="shared" si="26"/>
        <v>0.62</v>
      </c>
      <c r="D159" s="320">
        <v>0.62</v>
      </c>
      <c r="E159" s="320"/>
      <c r="F159" s="320"/>
      <c r="G159" s="320"/>
      <c r="H159" s="530" t="s">
        <v>281</v>
      </c>
      <c r="I159" s="320">
        <v>1.5</v>
      </c>
      <c r="J159" s="320"/>
      <c r="K159" s="320"/>
      <c r="L159" s="320">
        <v>1.5</v>
      </c>
      <c r="M159" s="320"/>
      <c r="N159" s="320"/>
      <c r="O159" s="530"/>
      <c r="P159" s="530" t="s">
        <v>71</v>
      </c>
    </row>
    <row r="160" spans="1:16" ht="38.25" x14ac:dyDescent="0.2">
      <c r="A160" s="470">
        <v>2</v>
      </c>
      <c r="B160" s="546" t="s">
        <v>310</v>
      </c>
      <c r="C160" s="183">
        <f t="shared" si="26"/>
        <v>0.13</v>
      </c>
      <c r="D160" s="320">
        <v>0.13</v>
      </c>
      <c r="E160" s="320"/>
      <c r="F160" s="320"/>
      <c r="G160" s="320"/>
      <c r="H160" s="530" t="s">
        <v>311</v>
      </c>
      <c r="I160" s="320">
        <v>0.32</v>
      </c>
      <c r="J160" s="320">
        <v>0.32</v>
      </c>
      <c r="K160" s="320"/>
      <c r="L160" s="320"/>
      <c r="M160" s="320"/>
      <c r="N160" s="320"/>
      <c r="O160" s="530"/>
      <c r="P160" s="530" t="s">
        <v>71</v>
      </c>
    </row>
    <row r="161" spans="1:16" ht="38.25" x14ac:dyDescent="0.2">
      <c r="A161" s="470">
        <v>3</v>
      </c>
      <c r="B161" s="546" t="s">
        <v>312</v>
      </c>
      <c r="C161" s="183">
        <f t="shared" si="26"/>
        <v>0.42</v>
      </c>
      <c r="D161" s="320">
        <v>0.42</v>
      </c>
      <c r="E161" s="320"/>
      <c r="F161" s="320"/>
      <c r="G161" s="320"/>
      <c r="H161" s="530" t="s">
        <v>313</v>
      </c>
      <c r="I161" s="320">
        <v>0.83</v>
      </c>
      <c r="J161" s="320">
        <v>0.83</v>
      </c>
      <c r="K161" s="320"/>
      <c r="L161" s="320"/>
      <c r="M161" s="320"/>
      <c r="N161" s="320"/>
      <c r="O161" s="530"/>
      <c r="P161" s="530" t="s">
        <v>71</v>
      </c>
    </row>
    <row r="162" spans="1:16" ht="25.5" x14ac:dyDescent="0.2">
      <c r="A162" s="470">
        <v>4</v>
      </c>
      <c r="B162" s="546" t="s">
        <v>314</v>
      </c>
      <c r="C162" s="183">
        <f t="shared" si="26"/>
        <v>6.32</v>
      </c>
      <c r="D162" s="320">
        <v>6.32</v>
      </c>
      <c r="E162" s="320"/>
      <c r="F162" s="320"/>
      <c r="G162" s="320"/>
      <c r="H162" s="530" t="s">
        <v>188</v>
      </c>
      <c r="I162" s="320">
        <v>15.8</v>
      </c>
      <c r="J162" s="320"/>
      <c r="K162" s="320"/>
      <c r="L162" s="320">
        <v>15.8</v>
      </c>
      <c r="M162" s="320"/>
      <c r="N162" s="320"/>
      <c r="O162" s="530"/>
      <c r="P162" s="530" t="s">
        <v>71</v>
      </c>
    </row>
    <row r="163" spans="1:16" x14ac:dyDescent="0.2">
      <c r="A163" s="59" t="s">
        <v>138</v>
      </c>
      <c r="B163" s="547" t="s">
        <v>315</v>
      </c>
      <c r="C163" s="319">
        <f>SUM(C164)</f>
        <v>0.15</v>
      </c>
      <c r="D163" s="319">
        <f t="shared" ref="D163:N163" si="29">SUM(D164)</f>
        <v>0</v>
      </c>
      <c r="E163" s="319">
        <f t="shared" si="29"/>
        <v>0</v>
      </c>
      <c r="F163" s="319">
        <f t="shared" si="29"/>
        <v>0</v>
      </c>
      <c r="G163" s="319">
        <f t="shared" si="29"/>
        <v>0.15</v>
      </c>
      <c r="H163" s="319"/>
      <c r="I163" s="319">
        <f t="shared" si="29"/>
        <v>0.37</v>
      </c>
      <c r="J163" s="319">
        <f t="shared" si="29"/>
        <v>0</v>
      </c>
      <c r="K163" s="319">
        <f t="shared" si="29"/>
        <v>0</v>
      </c>
      <c r="L163" s="319">
        <f t="shared" si="29"/>
        <v>0</v>
      </c>
      <c r="M163" s="319">
        <f t="shared" si="29"/>
        <v>0</v>
      </c>
      <c r="N163" s="319">
        <f t="shared" si="29"/>
        <v>0.37</v>
      </c>
      <c r="O163" s="530"/>
      <c r="P163" s="530"/>
    </row>
    <row r="164" spans="1:16" ht="38.25" x14ac:dyDescent="0.2">
      <c r="A164" s="470">
        <v>1</v>
      </c>
      <c r="B164" s="546" t="s">
        <v>316</v>
      </c>
      <c r="C164" s="183">
        <f t="shared" si="26"/>
        <v>0.15</v>
      </c>
      <c r="D164" s="320"/>
      <c r="E164" s="320"/>
      <c r="F164" s="320"/>
      <c r="G164" s="320">
        <v>0.15</v>
      </c>
      <c r="H164" s="530" t="s">
        <v>317</v>
      </c>
      <c r="I164" s="320">
        <v>0.37</v>
      </c>
      <c r="J164" s="320"/>
      <c r="K164" s="320"/>
      <c r="L164" s="320"/>
      <c r="M164" s="320"/>
      <c r="N164" s="320">
        <v>0.37</v>
      </c>
      <c r="O164" s="530"/>
      <c r="P164" s="530" t="s">
        <v>71</v>
      </c>
    </row>
    <row r="165" spans="1:16" x14ac:dyDescent="0.2">
      <c r="A165" s="59" t="s">
        <v>141</v>
      </c>
      <c r="B165" s="547" t="s">
        <v>139</v>
      </c>
      <c r="C165" s="319">
        <f>SUM(C166:C167)</f>
        <v>4.78</v>
      </c>
      <c r="D165" s="319">
        <f t="shared" ref="D165:N165" si="30">SUM(D166:D167)</f>
        <v>4.78</v>
      </c>
      <c r="E165" s="319">
        <f t="shared" si="30"/>
        <v>0</v>
      </c>
      <c r="F165" s="319">
        <f t="shared" si="30"/>
        <v>0</v>
      </c>
      <c r="G165" s="319">
        <f t="shared" si="30"/>
        <v>0</v>
      </c>
      <c r="H165" s="319"/>
      <c r="I165" s="319">
        <f t="shared" si="30"/>
        <v>11.93956</v>
      </c>
      <c r="J165" s="319">
        <f t="shared" si="30"/>
        <v>0</v>
      </c>
      <c r="K165" s="319">
        <f t="shared" si="30"/>
        <v>0</v>
      </c>
      <c r="L165" s="319">
        <f t="shared" si="30"/>
        <v>11.93956</v>
      </c>
      <c r="M165" s="319">
        <f t="shared" si="30"/>
        <v>0</v>
      </c>
      <c r="N165" s="319">
        <f t="shared" si="30"/>
        <v>0</v>
      </c>
      <c r="O165" s="530"/>
      <c r="P165" s="530"/>
    </row>
    <row r="166" spans="1:16" ht="25.5" x14ac:dyDescent="0.2">
      <c r="A166" s="470">
        <v>1</v>
      </c>
      <c r="B166" s="546" t="s">
        <v>318</v>
      </c>
      <c r="C166" s="183">
        <f t="shared" si="26"/>
        <v>0.82</v>
      </c>
      <c r="D166" s="320">
        <v>0.82</v>
      </c>
      <c r="E166" s="320"/>
      <c r="F166" s="320"/>
      <c r="G166" s="320"/>
      <c r="H166" s="530" t="s">
        <v>124</v>
      </c>
      <c r="I166" s="320">
        <v>2.0730400000000002</v>
      </c>
      <c r="J166" s="320"/>
      <c r="K166" s="320"/>
      <c r="L166" s="320">
        <v>2.0730400000000002</v>
      </c>
      <c r="M166" s="320"/>
      <c r="N166" s="320"/>
      <c r="O166" s="530"/>
      <c r="P166" s="530" t="s">
        <v>71</v>
      </c>
    </row>
    <row r="167" spans="1:16" ht="25.5" x14ac:dyDescent="0.2">
      <c r="A167" s="470">
        <v>2</v>
      </c>
      <c r="B167" s="546" t="s">
        <v>319</v>
      </c>
      <c r="C167" s="183">
        <f t="shared" si="26"/>
        <v>3.96</v>
      </c>
      <c r="D167" s="320">
        <v>3.96</v>
      </c>
      <c r="E167" s="320"/>
      <c r="F167" s="320"/>
      <c r="G167" s="320"/>
      <c r="H167" s="530" t="s">
        <v>106</v>
      </c>
      <c r="I167" s="320">
        <v>9.8665199999999995</v>
      </c>
      <c r="J167" s="320"/>
      <c r="K167" s="320"/>
      <c r="L167" s="320">
        <v>9.8665199999999995</v>
      </c>
      <c r="M167" s="320"/>
      <c r="N167" s="320"/>
      <c r="O167" s="530"/>
      <c r="P167" s="530" t="s">
        <v>71</v>
      </c>
    </row>
    <row r="168" spans="1:16" x14ac:dyDescent="0.2">
      <c r="A168" s="59" t="s">
        <v>320</v>
      </c>
      <c r="B168" s="547" t="s">
        <v>142</v>
      </c>
      <c r="C168" s="319">
        <f>SUM(C169:C172)</f>
        <v>0.28000000000000003</v>
      </c>
      <c r="D168" s="319">
        <f t="shared" ref="D168:N168" si="31">SUM(D169:D172)</f>
        <v>0.26</v>
      </c>
      <c r="E168" s="319">
        <f t="shared" si="31"/>
        <v>0</v>
      </c>
      <c r="F168" s="319">
        <f t="shared" si="31"/>
        <v>0</v>
      </c>
      <c r="G168" s="319">
        <f t="shared" si="31"/>
        <v>0.02</v>
      </c>
      <c r="H168" s="319"/>
      <c r="I168" s="319">
        <f t="shared" si="31"/>
        <v>1.16262</v>
      </c>
      <c r="J168" s="319">
        <f t="shared" si="31"/>
        <v>0</v>
      </c>
      <c r="K168" s="319">
        <f t="shared" si="31"/>
        <v>0</v>
      </c>
      <c r="L168" s="319">
        <f t="shared" si="31"/>
        <v>0.76262000000000008</v>
      </c>
      <c r="M168" s="319">
        <f t="shared" si="31"/>
        <v>0.4</v>
      </c>
      <c r="N168" s="319">
        <f t="shared" si="31"/>
        <v>0</v>
      </c>
      <c r="O168" s="530"/>
      <c r="P168" s="530"/>
    </row>
    <row r="169" spans="1:16" ht="25.5" x14ac:dyDescent="0.2">
      <c r="A169" s="470">
        <v>1</v>
      </c>
      <c r="B169" s="546" t="s">
        <v>321</v>
      </c>
      <c r="C169" s="183">
        <f t="shared" si="26"/>
        <v>0.02</v>
      </c>
      <c r="D169" s="320"/>
      <c r="E169" s="320"/>
      <c r="F169" s="320"/>
      <c r="G169" s="320">
        <v>0.02</v>
      </c>
      <c r="H169" s="530" t="s">
        <v>322</v>
      </c>
      <c r="I169" s="320">
        <v>0.4</v>
      </c>
      <c r="J169" s="320"/>
      <c r="K169" s="320"/>
      <c r="L169" s="320"/>
      <c r="M169" s="320">
        <v>0.4</v>
      </c>
      <c r="N169" s="320"/>
      <c r="O169" s="530"/>
      <c r="P169" s="530" t="s">
        <v>71</v>
      </c>
    </row>
    <row r="170" spans="1:16" ht="25.5" x14ac:dyDescent="0.2">
      <c r="A170" s="470">
        <v>2</v>
      </c>
      <c r="B170" s="546" t="s">
        <v>323</v>
      </c>
      <c r="C170" s="183">
        <f t="shared" si="26"/>
        <v>0.01</v>
      </c>
      <c r="D170" s="320">
        <v>0.01</v>
      </c>
      <c r="E170" s="183"/>
      <c r="F170" s="183"/>
      <c r="G170" s="183"/>
      <c r="H170" s="531" t="s">
        <v>173</v>
      </c>
      <c r="I170" s="320">
        <v>6.2619999999999995E-2</v>
      </c>
      <c r="J170" s="320"/>
      <c r="K170" s="320"/>
      <c r="L170" s="320">
        <v>6.2619999999999995E-2</v>
      </c>
      <c r="M170" s="320"/>
      <c r="N170" s="320"/>
      <c r="O170" s="184"/>
      <c r="P170" s="184" t="s">
        <v>71</v>
      </c>
    </row>
    <row r="171" spans="1:16" ht="25.5" x14ac:dyDescent="0.2">
      <c r="A171" s="470">
        <v>3</v>
      </c>
      <c r="B171" s="546" t="s">
        <v>324</v>
      </c>
      <c r="C171" s="183">
        <f t="shared" si="26"/>
        <v>0.15</v>
      </c>
      <c r="D171" s="320">
        <v>0.15</v>
      </c>
      <c r="E171" s="320"/>
      <c r="F171" s="320"/>
      <c r="G171" s="320"/>
      <c r="H171" s="530" t="s">
        <v>325</v>
      </c>
      <c r="I171" s="320">
        <v>0.5</v>
      </c>
      <c r="J171" s="320"/>
      <c r="K171" s="320"/>
      <c r="L171" s="320">
        <v>0.5</v>
      </c>
      <c r="M171" s="320"/>
      <c r="N171" s="320"/>
      <c r="O171" s="530"/>
      <c r="P171" s="530" t="s">
        <v>71</v>
      </c>
    </row>
    <row r="172" spans="1:16" ht="38.25" x14ac:dyDescent="0.2">
      <c r="A172" s="470">
        <v>4</v>
      </c>
      <c r="B172" s="546" t="s">
        <v>326</v>
      </c>
      <c r="C172" s="183">
        <f t="shared" si="26"/>
        <v>0.1</v>
      </c>
      <c r="D172" s="320">
        <v>0.1</v>
      </c>
      <c r="E172" s="320"/>
      <c r="F172" s="320"/>
      <c r="G172" s="320"/>
      <c r="H172" s="530" t="s">
        <v>327</v>
      </c>
      <c r="I172" s="320">
        <v>0.2</v>
      </c>
      <c r="J172" s="320"/>
      <c r="K172" s="320"/>
      <c r="L172" s="320">
        <v>0.2</v>
      </c>
      <c r="M172" s="320"/>
      <c r="N172" s="320"/>
      <c r="O172" s="530"/>
      <c r="P172" s="530" t="s">
        <v>71</v>
      </c>
    </row>
    <row r="173" spans="1:16" ht="25.5" x14ac:dyDescent="0.2">
      <c r="A173" s="59" t="s">
        <v>328</v>
      </c>
      <c r="B173" s="547" t="s">
        <v>329</v>
      </c>
      <c r="C173" s="314">
        <f>SUM(C174:C178)</f>
        <v>8.7999999999999989</v>
      </c>
      <c r="D173" s="314">
        <f t="shared" ref="D173:N173" si="32">SUM(D174:D178)</f>
        <v>1.6800000000000002</v>
      </c>
      <c r="E173" s="314">
        <f t="shared" si="32"/>
        <v>0</v>
      </c>
      <c r="F173" s="314">
        <f t="shared" si="32"/>
        <v>0</v>
      </c>
      <c r="G173" s="314">
        <f t="shared" si="32"/>
        <v>7.12</v>
      </c>
      <c r="H173" s="314"/>
      <c r="I173" s="314">
        <f t="shared" si="32"/>
        <v>10.079999999999998</v>
      </c>
      <c r="J173" s="314">
        <f t="shared" si="32"/>
        <v>0</v>
      </c>
      <c r="K173" s="314">
        <f t="shared" si="32"/>
        <v>0</v>
      </c>
      <c r="L173" s="314">
        <f t="shared" si="32"/>
        <v>10.079999999999998</v>
      </c>
      <c r="M173" s="314">
        <f t="shared" si="32"/>
        <v>0</v>
      </c>
      <c r="N173" s="314">
        <f t="shared" si="32"/>
        <v>0</v>
      </c>
      <c r="O173" s="184"/>
      <c r="P173" s="184"/>
    </row>
    <row r="174" spans="1:16" ht="25.5" x14ac:dyDescent="0.2">
      <c r="A174" s="470">
        <v>1</v>
      </c>
      <c r="B174" s="546" t="s">
        <v>330</v>
      </c>
      <c r="C174" s="183">
        <f t="shared" si="26"/>
        <v>0.08</v>
      </c>
      <c r="D174" s="183">
        <v>0.08</v>
      </c>
      <c r="E174" s="183"/>
      <c r="F174" s="183"/>
      <c r="G174" s="183"/>
      <c r="H174" s="184" t="s">
        <v>331</v>
      </c>
      <c r="I174" s="183">
        <v>0.1</v>
      </c>
      <c r="J174" s="183"/>
      <c r="K174" s="183"/>
      <c r="L174" s="183">
        <v>0.1</v>
      </c>
      <c r="M174" s="183"/>
      <c r="N174" s="183"/>
      <c r="O174" s="184"/>
      <c r="P174" s="186" t="s">
        <v>71</v>
      </c>
    </row>
    <row r="175" spans="1:16" ht="25.5" x14ac:dyDescent="0.2">
      <c r="A175" s="470">
        <v>2</v>
      </c>
      <c r="B175" s="546" t="s">
        <v>332</v>
      </c>
      <c r="C175" s="183">
        <f t="shared" si="26"/>
        <v>8.6</v>
      </c>
      <c r="D175" s="183">
        <v>1.6</v>
      </c>
      <c r="E175" s="183"/>
      <c r="F175" s="183"/>
      <c r="G175" s="183">
        <v>7</v>
      </c>
      <c r="H175" s="538" t="s">
        <v>88</v>
      </c>
      <c r="I175" s="183">
        <v>5</v>
      </c>
      <c r="J175" s="183"/>
      <c r="K175" s="183">
        <v>0</v>
      </c>
      <c r="L175" s="183">
        <v>5</v>
      </c>
      <c r="M175" s="315"/>
      <c r="N175" s="315"/>
      <c r="O175" s="184"/>
      <c r="P175" s="184" t="s">
        <v>71</v>
      </c>
    </row>
    <row r="176" spans="1:16" ht="25.5" x14ac:dyDescent="0.2">
      <c r="A176" s="470">
        <v>3</v>
      </c>
      <c r="B176" s="546" t="s">
        <v>333</v>
      </c>
      <c r="C176" s="183">
        <f t="shared" si="26"/>
        <v>0.08</v>
      </c>
      <c r="D176" s="183"/>
      <c r="E176" s="183"/>
      <c r="F176" s="183"/>
      <c r="G176" s="183">
        <v>0.08</v>
      </c>
      <c r="H176" s="186" t="s">
        <v>334</v>
      </c>
      <c r="I176" s="183">
        <v>3.53</v>
      </c>
      <c r="J176" s="183"/>
      <c r="K176" s="183"/>
      <c r="L176" s="317">
        <v>3.53</v>
      </c>
      <c r="M176" s="183"/>
      <c r="N176" s="183"/>
      <c r="O176" s="184"/>
      <c r="P176" s="186" t="s">
        <v>199</v>
      </c>
    </row>
    <row r="177" spans="1:16" ht="25.5" x14ac:dyDescent="0.2">
      <c r="A177" s="470">
        <v>4</v>
      </c>
      <c r="B177" s="546" t="s">
        <v>335</v>
      </c>
      <c r="C177" s="183">
        <f t="shared" si="26"/>
        <v>0.03</v>
      </c>
      <c r="D177" s="183"/>
      <c r="E177" s="183"/>
      <c r="F177" s="183"/>
      <c r="G177" s="183">
        <v>0.03</v>
      </c>
      <c r="H177" s="186" t="s">
        <v>334</v>
      </c>
      <c r="I177" s="183">
        <v>0.75</v>
      </c>
      <c r="J177" s="183"/>
      <c r="K177" s="183"/>
      <c r="L177" s="183">
        <v>0.75</v>
      </c>
      <c r="M177" s="183"/>
      <c r="N177" s="183"/>
      <c r="O177" s="184"/>
      <c r="P177" s="186" t="s">
        <v>199</v>
      </c>
    </row>
    <row r="178" spans="1:16" ht="25.5" x14ac:dyDescent="0.2">
      <c r="A178" s="470">
        <v>5</v>
      </c>
      <c r="B178" s="546" t="s">
        <v>336</v>
      </c>
      <c r="C178" s="183">
        <f t="shared" si="26"/>
        <v>0.01</v>
      </c>
      <c r="D178" s="183"/>
      <c r="E178" s="183"/>
      <c r="F178" s="183"/>
      <c r="G178" s="183">
        <v>0.01</v>
      </c>
      <c r="H178" s="184" t="s">
        <v>337</v>
      </c>
      <c r="I178" s="183">
        <v>0.7</v>
      </c>
      <c r="J178" s="183"/>
      <c r="K178" s="183"/>
      <c r="L178" s="183">
        <v>0.7</v>
      </c>
      <c r="M178" s="183"/>
      <c r="N178" s="183"/>
      <c r="O178" s="184"/>
      <c r="P178" s="186" t="s">
        <v>199</v>
      </c>
    </row>
    <row r="179" spans="1:16" x14ac:dyDescent="0.2">
      <c r="A179" s="59" t="s">
        <v>338</v>
      </c>
      <c r="B179" s="547" t="s">
        <v>339</v>
      </c>
      <c r="C179" s="319">
        <f>SUM(C180)</f>
        <v>0.31</v>
      </c>
      <c r="D179" s="319">
        <f t="shared" ref="D179:N179" si="33">SUM(D180)</f>
        <v>0</v>
      </c>
      <c r="E179" s="319">
        <f t="shared" si="33"/>
        <v>0</v>
      </c>
      <c r="F179" s="319">
        <f t="shared" si="33"/>
        <v>0</v>
      </c>
      <c r="G179" s="319">
        <f t="shared" si="33"/>
        <v>0.31</v>
      </c>
      <c r="H179" s="319"/>
      <c r="I179" s="319">
        <f t="shared" si="33"/>
        <v>12</v>
      </c>
      <c r="J179" s="319">
        <f t="shared" si="33"/>
        <v>0</v>
      </c>
      <c r="K179" s="319">
        <f t="shared" si="33"/>
        <v>12</v>
      </c>
      <c r="L179" s="319">
        <f t="shared" si="33"/>
        <v>0</v>
      </c>
      <c r="M179" s="319">
        <f t="shared" si="33"/>
        <v>0</v>
      </c>
      <c r="N179" s="319">
        <f t="shared" si="33"/>
        <v>0</v>
      </c>
      <c r="O179" s="532">
        <f>O180</f>
        <v>0</v>
      </c>
      <c r="P179" s="530"/>
    </row>
    <row r="180" spans="1:16" ht="38.25" x14ac:dyDescent="0.2">
      <c r="A180" s="470">
        <v>1</v>
      </c>
      <c r="B180" s="546" t="s">
        <v>340</v>
      </c>
      <c r="C180" s="183">
        <f t="shared" si="26"/>
        <v>0.31</v>
      </c>
      <c r="D180" s="320"/>
      <c r="E180" s="320"/>
      <c r="F180" s="320"/>
      <c r="G180" s="320">
        <v>0.31</v>
      </c>
      <c r="H180" s="530" t="s">
        <v>341</v>
      </c>
      <c r="I180" s="320">
        <v>12</v>
      </c>
      <c r="J180" s="320"/>
      <c r="K180" s="320">
        <v>12</v>
      </c>
      <c r="L180" s="320"/>
      <c r="M180" s="320"/>
      <c r="N180" s="320"/>
      <c r="O180" s="530"/>
      <c r="P180" s="530" t="s">
        <v>71</v>
      </c>
    </row>
    <row r="181" spans="1:16" x14ac:dyDescent="0.2">
      <c r="A181" s="59">
        <v>109</v>
      </c>
      <c r="B181" s="60" t="s">
        <v>1143</v>
      </c>
      <c r="C181" s="521">
        <f>C55+C107+C109+C132+C158++C163+C165+C168+C173+C179</f>
        <v>212.78060000000005</v>
      </c>
      <c r="D181" s="521">
        <f t="shared" ref="D181:N181" si="34">D55+D107+D109+D132+D158++D163+D165+D168+D173+D179</f>
        <v>170.84000000000003</v>
      </c>
      <c r="E181" s="521">
        <f t="shared" si="34"/>
        <v>0</v>
      </c>
      <c r="F181" s="521">
        <f t="shared" si="34"/>
        <v>0</v>
      </c>
      <c r="G181" s="521">
        <f t="shared" si="34"/>
        <v>41.940599999999996</v>
      </c>
      <c r="H181" s="521">
        <f t="shared" si="34"/>
        <v>0</v>
      </c>
      <c r="I181" s="521">
        <f t="shared" si="34"/>
        <v>544.35321999999996</v>
      </c>
      <c r="J181" s="521">
        <f t="shared" si="34"/>
        <v>61.279999999999994</v>
      </c>
      <c r="K181" s="521">
        <f t="shared" si="34"/>
        <v>105.4898</v>
      </c>
      <c r="L181" s="521">
        <f t="shared" si="34"/>
        <v>205.12342000000001</v>
      </c>
      <c r="M181" s="521">
        <f t="shared" si="34"/>
        <v>57.470000000000006</v>
      </c>
      <c r="N181" s="521">
        <f t="shared" si="34"/>
        <v>114.99000000000001</v>
      </c>
      <c r="O181" s="470"/>
      <c r="P181" s="470"/>
    </row>
    <row r="182" spans="1:16" x14ac:dyDescent="0.2">
      <c r="A182" s="59">
        <v>140</v>
      </c>
      <c r="B182" s="60" t="s">
        <v>1827</v>
      </c>
      <c r="C182" s="521">
        <f>C181+C53</f>
        <v>312.20060000000001</v>
      </c>
      <c r="D182" s="521">
        <f t="shared" ref="D182:N182" si="35">D181+D53</f>
        <v>243.62500000000006</v>
      </c>
      <c r="E182" s="521">
        <f t="shared" si="35"/>
        <v>0</v>
      </c>
      <c r="F182" s="521">
        <f t="shared" si="35"/>
        <v>0</v>
      </c>
      <c r="G182" s="521">
        <f t="shared" si="35"/>
        <v>68.575599999999994</v>
      </c>
      <c r="H182" s="521">
        <f t="shared" si="35"/>
        <v>0</v>
      </c>
      <c r="I182" s="521">
        <f t="shared" si="35"/>
        <v>769.04322000000002</v>
      </c>
      <c r="J182" s="521">
        <f t="shared" si="35"/>
        <v>61.279999999999994</v>
      </c>
      <c r="K182" s="521">
        <f t="shared" si="35"/>
        <v>117.99980000000001</v>
      </c>
      <c r="L182" s="521">
        <f t="shared" si="35"/>
        <v>414.78341999999998</v>
      </c>
      <c r="M182" s="521">
        <f t="shared" si="35"/>
        <v>59.790000000000006</v>
      </c>
      <c r="N182" s="521">
        <f t="shared" si="35"/>
        <v>115.19000000000001</v>
      </c>
      <c r="O182" s="470"/>
      <c r="P182" s="470"/>
    </row>
    <row r="184" spans="1:16" ht="15.75" x14ac:dyDescent="0.2">
      <c r="J184" s="622" t="str">
        <f>'Tong 3'!J23:P23</f>
        <v xml:space="preserve">ỦY BAN NHÂN DÂN TỈNH </v>
      </c>
      <c r="K184" s="622"/>
      <c r="L184" s="622"/>
      <c r="M184" s="622"/>
      <c r="N184" s="622"/>
      <c r="O184" s="622"/>
      <c r="P184" s="622"/>
    </row>
  </sheetData>
  <mergeCells count="16">
    <mergeCell ref="J184:P184"/>
    <mergeCell ref="A54:P54"/>
    <mergeCell ref="A6:A7"/>
    <mergeCell ref="B6:B7"/>
    <mergeCell ref="C6:C7"/>
    <mergeCell ref="D6:G6"/>
    <mergeCell ref="H6:H7"/>
    <mergeCell ref="I6:I7"/>
    <mergeCell ref="A9:P9"/>
    <mergeCell ref="A3:P3"/>
    <mergeCell ref="A1:O1"/>
    <mergeCell ref="B4:P4"/>
    <mergeCell ref="A2:O2"/>
    <mergeCell ref="J6:N6"/>
    <mergeCell ref="O6:O7"/>
    <mergeCell ref="P6:P7"/>
  </mergeCells>
  <pageMargins left="0.23622047244094499" right="0.2" top="0.76" bottom="0.55000000000000004" header="0.31496062992126" footer="0.2"/>
  <pageSetup paperSize="9" orientation="landscape" r:id="rId1"/>
  <headerFooter>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Zeros="0" topLeftCell="A26" zoomScaleNormal="100" workbookViewId="0">
      <selection activeCell="J52" sqref="J52:P52"/>
    </sheetView>
  </sheetViews>
  <sheetFormatPr defaultColWidth="7.85546875" defaultRowHeight="12.75" x14ac:dyDescent="0.2"/>
  <cols>
    <col min="1" max="1" width="4.42578125" style="20" customWidth="1"/>
    <col min="2" max="2" width="28.7109375" style="20" customWidth="1"/>
    <col min="3" max="7" width="5.85546875" style="20" customWidth="1"/>
    <col min="8" max="8" width="13.140625" style="20" customWidth="1"/>
    <col min="9" max="9" width="8.7109375" style="20" customWidth="1"/>
    <col min="10" max="14" width="6" style="20" customWidth="1"/>
    <col min="15" max="15" width="24.42578125" style="20" customWidth="1"/>
    <col min="16" max="16" width="6.5703125" style="20" customWidth="1"/>
    <col min="17" max="17" width="7.85546875" style="21" customWidth="1"/>
    <col min="18" max="16384" width="7.85546875" style="20"/>
  </cols>
  <sheetData>
    <row r="1" spans="1:17" ht="15.75" x14ac:dyDescent="0.2">
      <c r="A1" s="616" t="s">
        <v>73</v>
      </c>
      <c r="B1" s="628"/>
      <c r="C1" s="628"/>
      <c r="D1" s="628"/>
      <c r="E1" s="628"/>
      <c r="F1" s="628"/>
      <c r="G1" s="628"/>
      <c r="H1" s="628"/>
      <c r="I1" s="628"/>
      <c r="J1" s="628"/>
      <c r="K1" s="628"/>
      <c r="L1" s="628"/>
      <c r="M1" s="628"/>
      <c r="N1" s="628"/>
      <c r="O1" s="628"/>
    </row>
    <row r="2" spans="1:17" ht="18" customHeight="1" x14ac:dyDescent="0.2">
      <c r="A2" s="616" t="s">
        <v>46</v>
      </c>
      <c r="B2" s="616"/>
      <c r="C2" s="616"/>
      <c r="D2" s="616"/>
      <c r="E2" s="616"/>
      <c r="F2" s="616"/>
      <c r="G2" s="616"/>
      <c r="H2" s="616"/>
      <c r="I2" s="616"/>
      <c r="J2" s="616"/>
      <c r="K2" s="616"/>
      <c r="L2" s="616"/>
      <c r="M2" s="616"/>
      <c r="N2" s="616"/>
      <c r="O2" s="616"/>
    </row>
    <row r="3" spans="1:17" s="10" customFormat="1" ht="15.75" x14ac:dyDescent="0.2">
      <c r="A3" s="618" t="str">
        <f>'Tong 3'!A4:P4</f>
        <v>( Kèm theo Tờ trình số 398/TTr-UBND ngày 05 tháng 12 năm 2017 của UBND tỉnh)</v>
      </c>
      <c r="B3" s="618"/>
      <c r="C3" s="618"/>
      <c r="D3" s="618"/>
      <c r="E3" s="618"/>
      <c r="F3" s="618"/>
      <c r="G3" s="618"/>
      <c r="H3" s="618"/>
      <c r="I3" s="618"/>
      <c r="J3" s="618"/>
      <c r="K3" s="618"/>
      <c r="L3" s="618"/>
      <c r="M3" s="618"/>
      <c r="N3" s="618"/>
      <c r="O3" s="618"/>
      <c r="P3" s="618"/>
    </row>
    <row r="4" spans="1:17" s="10" customFormat="1" ht="3" hidden="1" customHeight="1" thickTop="1" thickBot="1" x14ac:dyDescent="0.25">
      <c r="A4" s="616"/>
      <c r="B4" s="616"/>
      <c r="C4" s="616"/>
      <c r="D4" s="616"/>
      <c r="E4" s="616"/>
      <c r="F4" s="616"/>
      <c r="G4" s="616"/>
      <c r="H4" s="616"/>
      <c r="I4" s="616"/>
      <c r="J4" s="616"/>
      <c r="K4" s="616"/>
      <c r="L4" s="616"/>
      <c r="M4" s="616"/>
      <c r="N4" s="616"/>
      <c r="O4" s="616"/>
    </row>
    <row r="6" spans="1:17" s="364" customFormat="1" ht="41.25" customHeight="1" x14ac:dyDescent="0.2">
      <c r="A6" s="639" t="s">
        <v>0</v>
      </c>
      <c r="B6" s="640" t="s">
        <v>25</v>
      </c>
      <c r="C6" s="641" t="s">
        <v>9</v>
      </c>
      <c r="D6" s="633" t="s">
        <v>56</v>
      </c>
      <c r="E6" s="633"/>
      <c r="F6" s="633"/>
      <c r="G6" s="633"/>
      <c r="H6" s="640" t="s">
        <v>57</v>
      </c>
      <c r="I6" s="633" t="s">
        <v>28</v>
      </c>
      <c r="J6" s="633" t="s">
        <v>58</v>
      </c>
      <c r="K6" s="633"/>
      <c r="L6" s="633"/>
      <c r="M6" s="633"/>
      <c r="N6" s="633"/>
      <c r="O6" s="634" t="s">
        <v>59</v>
      </c>
      <c r="P6" s="633" t="s">
        <v>40</v>
      </c>
      <c r="Q6" s="363"/>
    </row>
    <row r="7" spans="1:17" s="364" customFormat="1" ht="41.25" customHeight="1" x14ac:dyDescent="0.2">
      <c r="A7" s="639"/>
      <c r="B7" s="640"/>
      <c r="C7" s="641"/>
      <c r="D7" s="551" t="s">
        <v>2</v>
      </c>
      <c r="E7" s="552" t="s">
        <v>1</v>
      </c>
      <c r="F7" s="551" t="s">
        <v>42</v>
      </c>
      <c r="G7" s="551" t="s">
        <v>3</v>
      </c>
      <c r="H7" s="640"/>
      <c r="I7" s="633"/>
      <c r="J7" s="553" t="s">
        <v>10</v>
      </c>
      <c r="K7" s="553" t="s">
        <v>5</v>
      </c>
      <c r="L7" s="551" t="s">
        <v>1829</v>
      </c>
      <c r="M7" s="553" t="s">
        <v>61</v>
      </c>
      <c r="N7" s="553" t="s">
        <v>8</v>
      </c>
      <c r="O7" s="634"/>
      <c r="P7" s="633"/>
      <c r="Q7" s="363"/>
    </row>
    <row r="8" spans="1:17" s="555" customFormat="1" ht="27.75" customHeight="1" x14ac:dyDescent="0.2">
      <c r="A8" s="307">
        <v>-1</v>
      </c>
      <c r="B8" s="307">
        <v>-2</v>
      </c>
      <c r="C8" s="307" t="s">
        <v>11</v>
      </c>
      <c r="D8" s="307">
        <v>-4</v>
      </c>
      <c r="E8" s="307">
        <v>-5</v>
      </c>
      <c r="F8" s="307">
        <v>-6</v>
      </c>
      <c r="G8" s="307">
        <v>-7</v>
      </c>
      <c r="H8" s="307">
        <v>-8</v>
      </c>
      <c r="I8" s="307" t="s">
        <v>12</v>
      </c>
      <c r="J8" s="307">
        <v>-10</v>
      </c>
      <c r="K8" s="307">
        <v>-11</v>
      </c>
      <c r="L8" s="307">
        <v>-12</v>
      </c>
      <c r="M8" s="307">
        <v>-13</v>
      </c>
      <c r="N8" s="307">
        <v>-14</v>
      </c>
      <c r="O8" s="307">
        <v>-15</v>
      </c>
      <c r="P8" s="307">
        <v>-16</v>
      </c>
      <c r="Q8" s="554"/>
    </row>
    <row r="9" spans="1:17" x14ac:dyDescent="0.2">
      <c r="A9" s="635" t="s">
        <v>69</v>
      </c>
      <c r="B9" s="636"/>
      <c r="C9" s="636"/>
      <c r="D9" s="636"/>
      <c r="E9" s="636"/>
      <c r="F9" s="636"/>
      <c r="G9" s="636"/>
      <c r="H9" s="636"/>
      <c r="I9" s="636"/>
      <c r="J9" s="636"/>
      <c r="K9" s="636"/>
      <c r="L9" s="636"/>
      <c r="M9" s="636"/>
      <c r="N9" s="636"/>
      <c r="O9" s="636"/>
      <c r="P9" s="637"/>
    </row>
    <row r="10" spans="1:17" x14ac:dyDescent="0.2">
      <c r="A10" s="163" t="s">
        <v>34</v>
      </c>
      <c r="B10" s="287" t="s">
        <v>35</v>
      </c>
      <c r="C10" s="162">
        <f>SUM(C11)</f>
        <v>8.2799999999999994</v>
      </c>
      <c r="D10" s="162">
        <f t="shared" ref="D10:N10" si="0">SUM(D11)</f>
        <v>8</v>
      </c>
      <c r="E10" s="162">
        <f t="shared" si="0"/>
        <v>0</v>
      </c>
      <c r="F10" s="162">
        <f t="shared" si="0"/>
        <v>0</v>
      </c>
      <c r="G10" s="162">
        <f t="shared" si="0"/>
        <v>0.28000000000000003</v>
      </c>
      <c r="H10" s="162"/>
      <c r="I10" s="162">
        <f t="shared" si="0"/>
        <v>16.5</v>
      </c>
      <c r="J10" s="162">
        <f t="shared" si="0"/>
        <v>0</v>
      </c>
      <c r="K10" s="162">
        <f t="shared" si="0"/>
        <v>0</v>
      </c>
      <c r="L10" s="162">
        <f t="shared" si="0"/>
        <v>16.5</v>
      </c>
      <c r="M10" s="162">
        <f t="shared" si="0"/>
        <v>0</v>
      </c>
      <c r="N10" s="162">
        <f t="shared" si="0"/>
        <v>0</v>
      </c>
      <c r="O10" s="287"/>
      <c r="P10" s="163"/>
    </row>
    <row r="11" spans="1:17" ht="38.25" x14ac:dyDescent="0.2">
      <c r="A11" s="322">
        <v>1</v>
      </c>
      <c r="B11" s="323" t="s">
        <v>344</v>
      </c>
      <c r="C11" s="324">
        <f>SUM(D11:G11)</f>
        <v>8.2799999999999994</v>
      </c>
      <c r="D11" s="324">
        <v>8</v>
      </c>
      <c r="E11" s="325"/>
      <c r="F11" s="324"/>
      <c r="G11" s="324">
        <v>0.28000000000000003</v>
      </c>
      <c r="H11" s="326" t="s">
        <v>345</v>
      </c>
      <c r="I11" s="141">
        <v>16.5</v>
      </c>
      <c r="J11" s="141"/>
      <c r="K11" s="141"/>
      <c r="L11" s="141">
        <v>16.5</v>
      </c>
      <c r="M11" s="327"/>
      <c r="N11" s="328"/>
      <c r="O11" s="326" t="s">
        <v>343</v>
      </c>
      <c r="P11" s="163"/>
    </row>
    <row r="12" spans="1:17" x14ac:dyDescent="0.2">
      <c r="A12" s="163" t="s">
        <v>36</v>
      </c>
      <c r="B12" s="287" t="s">
        <v>91</v>
      </c>
      <c r="C12" s="162">
        <f>SUM(C13:C17)</f>
        <v>1.0999999999999999</v>
      </c>
      <c r="D12" s="162">
        <f t="shared" ref="D12:N12" si="1">SUM(D13:D17)</f>
        <v>0.05</v>
      </c>
      <c r="E12" s="162">
        <f t="shared" si="1"/>
        <v>0</v>
      </c>
      <c r="F12" s="162">
        <f t="shared" si="1"/>
        <v>0</v>
      </c>
      <c r="G12" s="162">
        <f t="shared" si="1"/>
        <v>1.05</v>
      </c>
      <c r="H12" s="162"/>
      <c r="I12" s="162">
        <f t="shared" si="1"/>
        <v>3.65</v>
      </c>
      <c r="J12" s="162">
        <f t="shared" si="1"/>
        <v>0</v>
      </c>
      <c r="K12" s="162">
        <f t="shared" si="1"/>
        <v>1.75</v>
      </c>
      <c r="L12" s="162">
        <f t="shared" si="1"/>
        <v>1.9</v>
      </c>
      <c r="M12" s="162">
        <f t="shared" si="1"/>
        <v>0</v>
      </c>
      <c r="N12" s="162">
        <f t="shared" si="1"/>
        <v>0</v>
      </c>
      <c r="O12" s="312"/>
      <c r="P12" s="163"/>
    </row>
    <row r="13" spans="1:17" ht="38.25" x14ac:dyDescent="0.2">
      <c r="A13" s="326">
        <v>1</v>
      </c>
      <c r="B13" s="323" t="s">
        <v>347</v>
      </c>
      <c r="C13" s="324">
        <f>SUM(D13:G13)</f>
        <v>0.35</v>
      </c>
      <c r="D13" s="324"/>
      <c r="E13" s="324"/>
      <c r="F13" s="324"/>
      <c r="G13" s="324">
        <v>0.35</v>
      </c>
      <c r="H13" s="326" t="s">
        <v>348</v>
      </c>
      <c r="I13" s="141">
        <v>0.7</v>
      </c>
      <c r="J13" s="141"/>
      <c r="K13" s="141"/>
      <c r="L13" s="141">
        <v>0.7</v>
      </c>
      <c r="M13" s="329"/>
      <c r="N13" s="329"/>
      <c r="O13" s="638" t="s">
        <v>349</v>
      </c>
      <c r="P13" s="330"/>
    </row>
    <row r="14" spans="1:17" ht="38.25" x14ac:dyDescent="0.2">
      <c r="A14" s="326">
        <v>2</v>
      </c>
      <c r="B14" s="323" t="s">
        <v>350</v>
      </c>
      <c r="C14" s="324">
        <f t="shared" ref="C14:C25" si="2">SUM(D14:G14)</f>
        <v>0.3</v>
      </c>
      <c r="D14" s="324"/>
      <c r="E14" s="324"/>
      <c r="F14" s="324"/>
      <c r="G14" s="324">
        <v>0.3</v>
      </c>
      <c r="H14" s="326" t="s">
        <v>351</v>
      </c>
      <c r="I14" s="141">
        <v>0.6</v>
      </c>
      <c r="J14" s="141"/>
      <c r="K14" s="141"/>
      <c r="L14" s="141">
        <v>0.6</v>
      </c>
      <c r="M14" s="329"/>
      <c r="N14" s="329"/>
      <c r="O14" s="638"/>
      <c r="P14" s="330"/>
    </row>
    <row r="15" spans="1:17" ht="38.25" x14ac:dyDescent="0.2">
      <c r="A15" s="326">
        <v>3</v>
      </c>
      <c r="B15" s="323" t="s">
        <v>1557</v>
      </c>
      <c r="C15" s="324">
        <f t="shared" si="2"/>
        <v>0.35</v>
      </c>
      <c r="D15" s="324">
        <v>0.05</v>
      </c>
      <c r="E15" s="324"/>
      <c r="F15" s="324"/>
      <c r="G15" s="324">
        <v>0.3</v>
      </c>
      <c r="H15" s="326" t="s">
        <v>352</v>
      </c>
      <c r="I15" s="141">
        <v>0.6</v>
      </c>
      <c r="J15" s="141"/>
      <c r="K15" s="141"/>
      <c r="L15" s="141">
        <v>0.6</v>
      </c>
      <c r="M15" s="329"/>
      <c r="N15" s="329"/>
      <c r="O15" s="638"/>
      <c r="P15" s="330"/>
    </row>
    <row r="16" spans="1:17" ht="51" x14ac:dyDescent="0.2">
      <c r="A16" s="326">
        <v>4</v>
      </c>
      <c r="B16" s="323" t="s">
        <v>353</v>
      </c>
      <c r="C16" s="324">
        <f t="shared" si="2"/>
        <v>0.05</v>
      </c>
      <c r="D16" s="324"/>
      <c r="E16" s="324"/>
      <c r="F16" s="324"/>
      <c r="G16" s="324">
        <v>0.05</v>
      </c>
      <c r="H16" s="326" t="s">
        <v>354</v>
      </c>
      <c r="I16" s="141">
        <v>0.75</v>
      </c>
      <c r="J16" s="141"/>
      <c r="K16" s="141">
        <v>0.75</v>
      </c>
      <c r="L16" s="141"/>
      <c r="M16" s="331"/>
      <c r="N16" s="331"/>
      <c r="O16" s="291" t="s">
        <v>355</v>
      </c>
      <c r="P16" s="332"/>
    </row>
    <row r="17" spans="1:16" ht="38.25" x14ac:dyDescent="0.2">
      <c r="A17" s="326">
        <v>5</v>
      </c>
      <c r="B17" s="323" t="s">
        <v>356</v>
      </c>
      <c r="C17" s="324">
        <f t="shared" si="2"/>
        <v>0.05</v>
      </c>
      <c r="D17" s="324"/>
      <c r="E17" s="324"/>
      <c r="F17" s="324"/>
      <c r="G17" s="324">
        <v>0.05</v>
      </c>
      <c r="H17" s="326" t="s">
        <v>357</v>
      </c>
      <c r="I17" s="141">
        <v>1</v>
      </c>
      <c r="J17" s="333"/>
      <c r="K17" s="141">
        <v>1</v>
      </c>
      <c r="L17" s="333"/>
      <c r="M17" s="329"/>
      <c r="N17" s="329"/>
      <c r="O17" s="326" t="s">
        <v>358</v>
      </c>
      <c r="P17" s="330"/>
    </row>
    <row r="18" spans="1:16" x14ac:dyDescent="0.2">
      <c r="A18" s="163" t="s">
        <v>37</v>
      </c>
      <c r="B18" s="287" t="s">
        <v>359</v>
      </c>
      <c r="C18" s="162">
        <f>SUM(C19:C21)</f>
        <v>9.9499999999999993</v>
      </c>
      <c r="D18" s="162">
        <f t="shared" ref="D18:N18" si="3">SUM(D19:D21)</f>
        <v>0.25</v>
      </c>
      <c r="E18" s="162">
        <f t="shared" si="3"/>
        <v>1</v>
      </c>
      <c r="F18" s="162">
        <f t="shared" si="3"/>
        <v>0</v>
      </c>
      <c r="G18" s="162">
        <f t="shared" si="3"/>
        <v>8.6999999999999993</v>
      </c>
      <c r="H18" s="162"/>
      <c r="I18" s="162">
        <f t="shared" si="3"/>
        <v>10.219999999999999</v>
      </c>
      <c r="J18" s="162">
        <f t="shared" si="3"/>
        <v>0</v>
      </c>
      <c r="K18" s="162">
        <f t="shared" si="3"/>
        <v>10.219999999999999</v>
      </c>
      <c r="L18" s="162">
        <f t="shared" si="3"/>
        <v>0</v>
      </c>
      <c r="M18" s="162">
        <f t="shared" si="3"/>
        <v>0</v>
      </c>
      <c r="N18" s="162">
        <f t="shared" si="3"/>
        <v>0</v>
      </c>
      <c r="O18" s="163"/>
      <c r="P18" s="163"/>
    </row>
    <row r="19" spans="1:16" ht="38.25" x14ac:dyDescent="0.2">
      <c r="A19" s="229">
        <v>1</v>
      </c>
      <c r="B19" s="1" t="s">
        <v>360</v>
      </c>
      <c r="C19" s="324">
        <f t="shared" si="2"/>
        <v>2.17</v>
      </c>
      <c r="D19" s="316">
        <v>0.25</v>
      </c>
      <c r="E19" s="161"/>
      <c r="F19" s="161"/>
      <c r="G19" s="161">
        <v>1.92</v>
      </c>
      <c r="H19" s="161" t="s">
        <v>361</v>
      </c>
      <c r="I19" s="161">
        <v>1.22</v>
      </c>
      <c r="J19" s="161"/>
      <c r="K19" s="161">
        <v>1.22</v>
      </c>
      <c r="L19" s="161"/>
      <c r="M19" s="335"/>
      <c r="N19" s="335"/>
      <c r="O19" s="336" t="s">
        <v>362</v>
      </c>
      <c r="P19" s="291"/>
    </row>
    <row r="20" spans="1:16" ht="51" x14ac:dyDescent="0.2">
      <c r="A20" s="337">
        <v>2</v>
      </c>
      <c r="B20" s="1" t="s">
        <v>1558</v>
      </c>
      <c r="C20" s="324">
        <f t="shared" si="2"/>
        <v>4.8</v>
      </c>
      <c r="D20" s="338"/>
      <c r="E20" s="339">
        <v>1</v>
      </c>
      <c r="F20" s="339"/>
      <c r="G20" s="339">
        <v>3.8</v>
      </c>
      <c r="H20" s="339" t="s">
        <v>363</v>
      </c>
      <c r="I20" s="141">
        <v>5</v>
      </c>
      <c r="J20" s="333"/>
      <c r="K20" s="161">
        <v>5</v>
      </c>
      <c r="L20" s="161"/>
      <c r="M20" s="335"/>
      <c r="N20" s="335"/>
      <c r="O20" s="336" t="s">
        <v>364</v>
      </c>
      <c r="P20" s="291"/>
    </row>
    <row r="21" spans="1:16" ht="25.5" x14ac:dyDescent="0.2">
      <c r="A21" s="337">
        <v>3</v>
      </c>
      <c r="B21" s="340" t="s">
        <v>1559</v>
      </c>
      <c r="C21" s="324">
        <f t="shared" si="2"/>
        <v>2.98</v>
      </c>
      <c r="D21" s="338"/>
      <c r="E21" s="339"/>
      <c r="F21" s="339"/>
      <c r="G21" s="339">
        <v>2.98</v>
      </c>
      <c r="H21" s="339" t="s">
        <v>1560</v>
      </c>
      <c r="I21" s="141">
        <v>4</v>
      </c>
      <c r="J21" s="333"/>
      <c r="K21" s="141">
        <v>4</v>
      </c>
      <c r="L21" s="161"/>
      <c r="M21" s="335"/>
      <c r="N21" s="335"/>
      <c r="O21" s="341"/>
      <c r="P21" s="291"/>
    </row>
    <row r="22" spans="1:16" ht="25.5" x14ac:dyDescent="0.2">
      <c r="A22" s="163" t="s">
        <v>38</v>
      </c>
      <c r="B22" s="287" t="s">
        <v>365</v>
      </c>
      <c r="C22" s="162">
        <f xml:space="preserve"> SUM(C23)</f>
        <v>0.11</v>
      </c>
      <c r="D22" s="162">
        <f t="shared" ref="D22:N22" si="4" xml:space="preserve"> SUM(D23)</f>
        <v>0</v>
      </c>
      <c r="E22" s="162">
        <f t="shared" si="4"/>
        <v>0</v>
      </c>
      <c r="F22" s="162">
        <f t="shared" si="4"/>
        <v>0</v>
      </c>
      <c r="G22" s="162">
        <f t="shared" si="4"/>
        <v>0.11</v>
      </c>
      <c r="H22" s="162" t="s">
        <v>346</v>
      </c>
      <c r="I22" s="162">
        <f t="shared" si="4"/>
        <v>0.1</v>
      </c>
      <c r="J22" s="162">
        <f t="shared" si="4"/>
        <v>0</v>
      </c>
      <c r="K22" s="162">
        <f t="shared" si="4"/>
        <v>0</v>
      </c>
      <c r="L22" s="162">
        <f t="shared" si="4"/>
        <v>0</v>
      </c>
      <c r="M22" s="342">
        <f t="shared" si="4"/>
        <v>0.1</v>
      </c>
      <c r="N22" s="342">
        <f t="shared" si="4"/>
        <v>0</v>
      </c>
      <c r="O22" s="291"/>
      <c r="P22" s="291"/>
    </row>
    <row r="23" spans="1:16" ht="38.25" x14ac:dyDescent="0.2">
      <c r="A23" s="291">
        <v>1</v>
      </c>
      <c r="B23" s="295" t="s">
        <v>366</v>
      </c>
      <c r="C23" s="324">
        <f t="shared" si="2"/>
        <v>0.11</v>
      </c>
      <c r="D23" s="343"/>
      <c r="E23" s="343"/>
      <c r="F23" s="343"/>
      <c r="G23" s="302">
        <v>0.11</v>
      </c>
      <c r="H23" s="300" t="s">
        <v>367</v>
      </c>
      <c r="I23" s="355">
        <f>SUM(J23:N23)</f>
        <v>0.1</v>
      </c>
      <c r="J23" s="355"/>
      <c r="K23" s="355"/>
      <c r="L23" s="355"/>
      <c r="M23" s="550">
        <v>0.1</v>
      </c>
      <c r="N23" s="550"/>
      <c r="O23" s="291" t="s">
        <v>368</v>
      </c>
      <c r="P23" s="291"/>
    </row>
    <row r="24" spans="1:16" x14ac:dyDescent="0.2">
      <c r="A24" s="344" t="s">
        <v>136</v>
      </c>
      <c r="B24" s="345" t="s">
        <v>369</v>
      </c>
      <c r="C24" s="346">
        <f xml:space="preserve"> SUM(C25)</f>
        <v>0.7</v>
      </c>
      <c r="D24" s="346">
        <f t="shared" ref="D24:N24" si="5" xml:space="preserve"> SUM(D25)</f>
        <v>0</v>
      </c>
      <c r="E24" s="346">
        <f t="shared" si="5"/>
        <v>0.7</v>
      </c>
      <c r="F24" s="346">
        <f t="shared" si="5"/>
        <v>0</v>
      </c>
      <c r="G24" s="346">
        <f t="shared" si="5"/>
        <v>0</v>
      </c>
      <c r="H24" s="346" t="s">
        <v>346</v>
      </c>
      <c r="I24" s="346">
        <f t="shared" si="5"/>
        <v>0.2</v>
      </c>
      <c r="J24" s="346">
        <f t="shared" si="5"/>
        <v>0</v>
      </c>
      <c r="K24" s="346">
        <f t="shared" si="5"/>
        <v>0</v>
      </c>
      <c r="L24" s="346">
        <f t="shared" si="5"/>
        <v>0</v>
      </c>
      <c r="M24" s="347">
        <f t="shared" si="5"/>
        <v>0.2</v>
      </c>
      <c r="N24" s="347">
        <f t="shared" si="5"/>
        <v>0</v>
      </c>
      <c r="O24" s="330"/>
      <c r="P24" s="163"/>
    </row>
    <row r="25" spans="1:16" ht="38.25" x14ac:dyDescent="0.2">
      <c r="A25" s="322">
        <v>1</v>
      </c>
      <c r="B25" s="348" t="s">
        <v>370</v>
      </c>
      <c r="C25" s="324">
        <f t="shared" si="2"/>
        <v>0.7</v>
      </c>
      <c r="D25" s="349"/>
      <c r="E25" s="350">
        <v>0.7</v>
      </c>
      <c r="F25" s="349"/>
      <c r="G25" s="350"/>
      <c r="H25" s="351" t="s">
        <v>371</v>
      </c>
      <c r="I25" s="355">
        <f>SUM(J25:N25)</f>
        <v>0.2</v>
      </c>
      <c r="J25" s="352"/>
      <c r="K25" s="352"/>
      <c r="L25" s="352"/>
      <c r="M25" s="550">
        <v>0.2</v>
      </c>
      <c r="N25" s="353"/>
      <c r="O25" s="330"/>
      <c r="P25" s="163"/>
    </row>
    <row r="26" spans="1:16" x14ac:dyDescent="0.2">
      <c r="A26" s="163">
        <v>11</v>
      </c>
      <c r="B26" s="287" t="s">
        <v>1824</v>
      </c>
      <c r="C26" s="162">
        <f>(C10+C12+C18+C22+C24)</f>
        <v>20.139999999999997</v>
      </c>
      <c r="D26" s="162">
        <f>(D10+D12+D18+D22+D24)</f>
        <v>8.3000000000000007</v>
      </c>
      <c r="E26" s="162">
        <f>(E10+E12+E18+E22+E24)</f>
        <v>1.7</v>
      </c>
      <c r="F26" s="162">
        <f>(F10+F12+F18+F22+F24)</f>
        <v>0</v>
      </c>
      <c r="G26" s="162">
        <f>(G10+G12+G18+G22+G24)</f>
        <v>10.139999999999999</v>
      </c>
      <c r="H26" s="162" t="s">
        <v>346</v>
      </c>
      <c r="I26" s="162">
        <f t="shared" ref="I26:N26" si="6">(I10+I12+I18+I22+I24)</f>
        <v>30.669999999999998</v>
      </c>
      <c r="J26" s="162">
        <f t="shared" si="6"/>
        <v>0</v>
      </c>
      <c r="K26" s="162">
        <f t="shared" si="6"/>
        <v>11.969999999999999</v>
      </c>
      <c r="L26" s="162">
        <f t="shared" si="6"/>
        <v>18.399999999999999</v>
      </c>
      <c r="M26" s="342">
        <f t="shared" si="6"/>
        <v>0.30000000000000004</v>
      </c>
      <c r="N26" s="342">
        <f t="shared" si="6"/>
        <v>0</v>
      </c>
      <c r="O26" s="291"/>
      <c r="P26" s="291"/>
    </row>
    <row r="27" spans="1:16" ht="29.25" customHeight="1" x14ac:dyDescent="0.2">
      <c r="A27" s="630" t="str">
        <f>'TP Ha Tinh'!A54:O54</f>
        <v>B. Công trình, dự án cần thu hồi đất đã được HĐND tỉnh thông qua tại các Nghị quyết số 30/NQ-HĐND ngày 15/12/2016, Nghị quyết số 51/NQ-HĐND ngày 15/7/2017 nay chuyển sang thực hiện trong năm 2018</v>
      </c>
      <c r="B27" s="631"/>
      <c r="C27" s="631"/>
      <c r="D27" s="631"/>
      <c r="E27" s="631"/>
      <c r="F27" s="631"/>
      <c r="G27" s="631"/>
      <c r="H27" s="631"/>
      <c r="I27" s="631"/>
      <c r="J27" s="631"/>
      <c r="K27" s="631"/>
      <c r="L27" s="631"/>
      <c r="M27" s="631"/>
      <c r="N27" s="631"/>
      <c r="O27" s="631"/>
      <c r="P27" s="632"/>
    </row>
    <row r="28" spans="1:16" x14ac:dyDescent="0.2">
      <c r="A28" s="163" t="s">
        <v>34</v>
      </c>
      <c r="B28" s="287" t="s">
        <v>35</v>
      </c>
      <c r="C28" s="162">
        <f t="shared" ref="C28:M28" si="7">SUM(C29:C31)</f>
        <v>1.19</v>
      </c>
      <c r="D28" s="162">
        <f t="shared" si="7"/>
        <v>0.5</v>
      </c>
      <c r="E28" s="162">
        <f t="shared" si="7"/>
        <v>0</v>
      </c>
      <c r="F28" s="162">
        <f t="shared" si="7"/>
        <v>0</v>
      </c>
      <c r="G28" s="162">
        <f t="shared" si="7"/>
        <v>0.69</v>
      </c>
      <c r="H28" s="162"/>
      <c r="I28" s="162">
        <f t="shared" si="7"/>
        <v>1.49</v>
      </c>
      <c r="J28" s="162">
        <f t="shared" si="7"/>
        <v>0</v>
      </c>
      <c r="K28" s="162">
        <f t="shared" si="7"/>
        <v>0</v>
      </c>
      <c r="L28" s="162">
        <f t="shared" si="7"/>
        <v>0.8</v>
      </c>
      <c r="M28" s="162">
        <f t="shared" si="7"/>
        <v>0.69</v>
      </c>
      <c r="N28" s="162"/>
      <c r="O28" s="163"/>
      <c r="P28" s="163"/>
    </row>
    <row r="29" spans="1:16" ht="25.5" x14ac:dyDescent="0.2">
      <c r="A29" s="291">
        <v>1</v>
      </c>
      <c r="B29" s="312" t="s">
        <v>372</v>
      </c>
      <c r="C29" s="324">
        <f t="shared" ref="C29:C48" si="8">SUM(D29:G29)</f>
        <v>0.3</v>
      </c>
      <c r="D29" s="324">
        <v>0.3</v>
      </c>
      <c r="E29" s="302"/>
      <c r="F29" s="302"/>
      <c r="G29" s="302"/>
      <c r="H29" s="291" t="s">
        <v>373</v>
      </c>
      <c r="I29" s="161">
        <v>0.6</v>
      </c>
      <c r="J29" s="161"/>
      <c r="K29" s="161"/>
      <c r="L29" s="355">
        <v>0.6</v>
      </c>
      <c r="M29" s="355"/>
      <c r="N29" s="355"/>
      <c r="O29" s="302"/>
      <c r="P29" s="291" t="s">
        <v>374</v>
      </c>
    </row>
    <row r="30" spans="1:16" ht="25.5" x14ac:dyDescent="0.2">
      <c r="A30" s="291">
        <v>2</v>
      </c>
      <c r="B30" s="356" t="s">
        <v>375</v>
      </c>
      <c r="C30" s="324">
        <f t="shared" si="8"/>
        <v>0.2</v>
      </c>
      <c r="D30" s="161">
        <v>0.2</v>
      </c>
      <c r="E30" s="161"/>
      <c r="F30" s="161"/>
      <c r="G30" s="161"/>
      <c r="H30" s="161" t="s">
        <v>376</v>
      </c>
      <c r="I30" s="161">
        <v>0.2</v>
      </c>
      <c r="J30" s="161"/>
      <c r="K30" s="161"/>
      <c r="L30" s="161">
        <v>0.2</v>
      </c>
      <c r="M30" s="161"/>
      <c r="N30" s="161"/>
      <c r="O30" s="336"/>
      <c r="P30" s="291" t="s">
        <v>374</v>
      </c>
    </row>
    <row r="31" spans="1:16" ht="38.25" x14ac:dyDescent="0.2">
      <c r="A31" s="291">
        <v>3</v>
      </c>
      <c r="B31" s="356" t="s">
        <v>377</v>
      </c>
      <c r="C31" s="324">
        <f t="shared" si="8"/>
        <v>0.69</v>
      </c>
      <c r="D31" s="161"/>
      <c r="E31" s="161"/>
      <c r="F31" s="161"/>
      <c r="G31" s="161">
        <v>0.69</v>
      </c>
      <c r="H31" s="161" t="s">
        <v>378</v>
      </c>
      <c r="I31" s="161">
        <v>0.69</v>
      </c>
      <c r="J31" s="161"/>
      <c r="K31" s="161"/>
      <c r="L31" s="161"/>
      <c r="M31" s="357">
        <v>0.69</v>
      </c>
      <c r="N31" s="357"/>
      <c r="O31" s="357"/>
      <c r="P31" s="291" t="s">
        <v>152</v>
      </c>
    </row>
    <row r="32" spans="1:16" ht="25.5" x14ac:dyDescent="0.2">
      <c r="A32" s="163" t="s">
        <v>37</v>
      </c>
      <c r="B32" s="287" t="s">
        <v>380</v>
      </c>
      <c r="C32" s="162">
        <f>SUM(C33)</f>
        <v>0.25</v>
      </c>
      <c r="D32" s="162">
        <v>0.25</v>
      </c>
      <c r="E32" s="162">
        <v>0</v>
      </c>
      <c r="F32" s="162">
        <v>0</v>
      </c>
      <c r="G32" s="162">
        <v>0</v>
      </c>
      <c r="H32" s="162"/>
      <c r="I32" s="162">
        <v>0.6</v>
      </c>
      <c r="J32" s="162">
        <v>0</v>
      </c>
      <c r="K32" s="162">
        <v>0.6</v>
      </c>
      <c r="L32" s="162">
        <v>0</v>
      </c>
      <c r="M32" s="162">
        <v>0</v>
      </c>
      <c r="N32" s="162">
        <v>0</v>
      </c>
      <c r="O32" s="163"/>
      <c r="P32" s="163"/>
    </row>
    <row r="33" spans="1:16" ht="25.5" x14ac:dyDescent="0.2">
      <c r="A33" s="291">
        <v>1</v>
      </c>
      <c r="B33" s="312" t="s">
        <v>381</v>
      </c>
      <c r="C33" s="324">
        <f t="shared" si="8"/>
        <v>0.25</v>
      </c>
      <c r="D33" s="161">
        <v>0.25</v>
      </c>
      <c r="E33" s="358"/>
      <c r="F33" s="161"/>
      <c r="G33" s="161"/>
      <c r="H33" s="291" t="s">
        <v>382</v>
      </c>
      <c r="I33" s="161">
        <v>0.6</v>
      </c>
      <c r="J33" s="161"/>
      <c r="K33" s="161">
        <v>0.6</v>
      </c>
      <c r="L33" s="161"/>
      <c r="M33" s="161"/>
      <c r="N33" s="161"/>
      <c r="O33" s="291"/>
      <c r="P33" s="291" t="s">
        <v>374</v>
      </c>
    </row>
    <row r="34" spans="1:16" x14ac:dyDescent="0.2">
      <c r="A34" s="163" t="s">
        <v>38</v>
      </c>
      <c r="B34" s="287" t="s">
        <v>383</v>
      </c>
      <c r="C34" s="162">
        <f>SUM(C35:C36)</f>
        <v>51</v>
      </c>
      <c r="D34" s="162">
        <f t="shared" ref="D34:N34" si="9">SUM(D35:D36)</f>
        <v>6</v>
      </c>
      <c r="E34" s="162">
        <f t="shared" si="9"/>
        <v>0</v>
      </c>
      <c r="F34" s="162">
        <f t="shared" si="9"/>
        <v>0</v>
      </c>
      <c r="G34" s="162">
        <f t="shared" si="9"/>
        <v>45</v>
      </c>
      <c r="H34" s="162">
        <f t="shared" si="9"/>
        <v>0</v>
      </c>
      <c r="I34" s="162">
        <f t="shared" si="9"/>
        <v>19.492000000000001</v>
      </c>
      <c r="J34" s="162">
        <f t="shared" si="9"/>
        <v>0</v>
      </c>
      <c r="K34" s="162">
        <f t="shared" si="9"/>
        <v>0</v>
      </c>
      <c r="L34" s="162">
        <f t="shared" si="9"/>
        <v>0</v>
      </c>
      <c r="M34" s="162">
        <f t="shared" si="9"/>
        <v>0</v>
      </c>
      <c r="N34" s="162">
        <f t="shared" si="9"/>
        <v>19.492000000000001</v>
      </c>
      <c r="O34" s="287"/>
      <c r="P34" s="291"/>
    </row>
    <row r="35" spans="1:16" ht="25.5" x14ac:dyDescent="0.2">
      <c r="A35" s="291">
        <v>1</v>
      </c>
      <c r="B35" s="312" t="s">
        <v>384</v>
      </c>
      <c r="C35" s="324">
        <f t="shared" si="8"/>
        <v>6</v>
      </c>
      <c r="D35" s="161">
        <v>6</v>
      </c>
      <c r="E35" s="161"/>
      <c r="F35" s="161"/>
      <c r="G35" s="161"/>
      <c r="H35" s="161" t="s">
        <v>385</v>
      </c>
      <c r="I35" s="161">
        <v>12.182</v>
      </c>
      <c r="J35" s="161"/>
      <c r="K35" s="161"/>
      <c r="L35" s="161"/>
      <c r="M35" s="161"/>
      <c r="N35" s="161">
        <v>12.182</v>
      </c>
      <c r="O35" s="291"/>
      <c r="P35" s="291" t="s">
        <v>374</v>
      </c>
    </row>
    <row r="36" spans="1:16" x14ac:dyDescent="0.2">
      <c r="A36" s="291">
        <v>2</v>
      </c>
      <c r="B36" s="312" t="s">
        <v>386</v>
      </c>
      <c r="C36" s="324">
        <f t="shared" si="8"/>
        <v>45</v>
      </c>
      <c r="D36" s="161"/>
      <c r="E36" s="358"/>
      <c r="F36" s="161"/>
      <c r="G36" s="161">
        <v>45</v>
      </c>
      <c r="H36" s="291" t="s">
        <v>387</v>
      </c>
      <c r="I36" s="161">
        <v>7.31</v>
      </c>
      <c r="J36" s="161"/>
      <c r="K36" s="161"/>
      <c r="L36" s="161"/>
      <c r="M36" s="161"/>
      <c r="N36" s="161">
        <v>7.31</v>
      </c>
      <c r="O36" s="291"/>
      <c r="P36" s="291" t="s">
        <v>152</v>
      </c>
    </row>
    <row r="37" spans="1:16" x14ac:dyDescent="0.2">
      <c r="A37" s="163" t="s">
        <v>136</v>
      </c>
      <c r="B37" s="287" t="s">
        <v>91</v>
      </c>
      <c r="C37" s="162">
        <f>SUM(C38:C44)</f>
        <v>11.5</v>
      </c>
      <c r="D37" s="162">
        <f>SUM(D38:D44)</f>
        <v>10.379999999999999</v>
      </c>
      <c r="E37" s="162">
        <f>SUM(E38:E44)</f>
        <v>0</v>
      </c>
      <c r="F37" s="162">
        <f>SUM(F38:F44)</f>
        <v>0</v>
      </c>
      <c r="G37" s="162">
        <f>SUM(G38:G44)</f>
        <v>1.1200000000000001</v>
      </c>
      <c r="H37" s="162">
        <f>SUM(H38:H43)</f>
        <v>0</v>
      </c>
      <c r="I37" s="162">
        <f t="shared" ref="I37:N37" si="10">SUM(I38:I44)</f>
        <v>15.891</v>
      </c>
      <c r="J37" s="162">
        <f t="shared" si="10"/>
        <v>0</v>
      </c>
      <c r="K37" s="162">
        <f t="shared" si="10"/>
        <v>12.591000000000001</v>
      </c>
      <c r="L37" s="162">
        <f t="shared" si="10"/>
        <v>3.3000000000000003</v>
      </c>
      <c r="M37" s="162">
        <f t="shared" si="10"/>
        <v>0</v>
      </c>
      <c r="N37" s="162">
        <f t="shared" si="10"/>
        <v>0</v>
      </c>
      <c r="O37" s="163"/>
      <c r="P37" s="163"/>
    </row>
    <row r="38" spans="1:16" ht="25.5" x14ac:dyDescent="0.2">
      <c r="A38" s="291">
        <v>1</v>
      </c>
      <c r="B38" s="312" t="s">
        <v>388</v>
      </c>
      <c r="C38" s="324">
        <f t="shared" si="8"/>
        <v>0.73</v>
      </c>
      <c r="D38" s="161"/>
      <c r="E38" s="358"/>
      <c r="F38" s="161"/>
      <c r="G38" s="161">
        <v>0.73</v>
      </c>
      <c r="H38" s="291" t="s">
        <v>389</v>
      </c>
      <c r="I38" s="161">
        <v>4</v>
      </c>
      <c r="J38" s="161"/>
      <c r="K38" s="161">
        <v>4</v>
      </c>
      <c r="L38" s="161"/>
      <c r="M38" s="161"/>
      <c r="N38" s="161"/>
      <c r="O38" s="291"/>
      <c r="P38" s="291" t="s">
        <v>374</v>
      </c>
    </row>
    <row r="39" spans="1:16" ht="25.5" x14ac:dyDescent="0.2">
      <c r="A39" s="291">
        <v>2</v>
      </c>
      <c r="B39" s="357" t="s">
        <v>390</v>
      </c>
      <c r="C39" s="324">
        <f t="shared" si="8"/>
        <v>9</v>
      </c>
      <c r="D39" s="161">
        <v>9</v>
      </c>
      <c r="E39" s="161"/>
      <c r="F39" s="161"/>
      <c r="G39" s="161"/>
      <c r="H39" s="161" t="s">
        <v>391</v>
      </c>
      <c r="I39" s="161">
        <v>6.0910000000000002</v>
      </c>
      <c r="J39" s="161"/>
      <c r="K39" s="161">
        <v>6.0910000000000002</v>
      </c>
      <c r="L39" s="161"/>
      <c r="M39" s="161"/>
      <c r="N39" s="161"/>
      <c r="O39" s="357"/>
      <c r="P39" s="291" t="s">
        <v>374</v>
      </c>
    </row>
    <row r="40" spans="1:16" ht="25.5" x14ac:dyDescent="0.2">
      <c r="A40" s="291">
        <v>3</v>
      </c>
      <c r="B40" s="312" t="s">
        <v>392</v>
      </c>
      <c r="C40" s="324">
        <f t="shared" si="8"/>
        <v>1.35</v>
      </c>
      <c r="D40" s="161">
        <v>1.35</v>
      </c>
      <c r="E40" s="358"/>
      <c r="F40" s="161"/>
      <c r="G40" s="161"/>
      <c r="H40" s="291" t="s">
        <v>393</v>
      </c>
      <c r="I40" s="161">
        <v>2.5</v>
      </c>
      <c r="J40" s="161"/>
      <c r="K40" s="161">
        <v>2.5</v>
      </c>
      <c r="L40" s="161"/>
      <c r="M40" s="161"/>
      <c r="N40" s="161"/>
      <c r="O40" s="291"/>
      <c r="P40" s="291" t="s">
        <v>374</v>
      </c>
    </row>
    <row r="41" spans="1:16" ht="38.25" x14ac:dyDescent="0.2">
      <c r="A41" s="291">
        <v>4</v>
      </c>
      <c r="B41" s="312" t="s">
        <v>394</v>
      </c>
      <c r="C41" s="324">
        <f t="shared" si="8"/>
        <v>0.24</v>
      </c>
      <c r="D41" s="161" t="s">
        <v>346</v>
      </c>
      <c r="E41" s="161"/>
      <c r="F41" s="161"/>
      <c r="G41" s="161">
        <v>0.24</v>
      </c>
      <c r="H41" s="161" t="s">
        <v>395</v>
      </c>
      <c r="I41" s="161">
        <v>2.4</v>
      </c>
      <c r="J41" s="161"/>
      <c r="K41" s="161"/>
      <c r="L41" s="161">
        <v>2.4</v>
      </c>
      <c r="M41" s="162"/>
      <c r="N41" s="162"/>
      <c r="O41" s="291"/>
      <c r="P41" s="291" t="s">
        <v>152</v>
      </c>
    </row>
    <row r="42" spans="1:16" ht="38.25" x14ac:dyDescent="0.2">
      <c r="A42" s="291">
        <v>5</v>
      </c>
      <c r="B42" s="357" t="s">
        <v>396</v>
      </c>
      <c r="C42" s="324">
        <f t="shared" si="8"/>
        <v>0.11</v>
      </c>
      <c r="D42" s="161">
        <v>0.03</v>
      </c>
      <c r="E42" s="161"/>
      <c r="F42" s="161"/>
      <c r="G42" s="161">
        <v>0.08</v>
      </c>
      <c r="H42" s="161" t="s">
        <v>1561</v>
      </c>
      <c r="I42" s="161">
        <v>0.2</v>
      </c>
      <c r="J42" s="161"/>
      <c r="K42" s="161"/>
      <c r="L42" s="161">
        <v>0.2</v>
      </c>
      <c r="M42" s="161"/>
      <c r="N42" s="161"/>
      <c r="O42" s="161"/>
      <c r="P42" s="291" t="s">
        <v>152</v>
      </c>
    </row>
    <row r="43" spans="1:16" ht="38.25" x14ac:dyDescent="0.2">
      <c r="A43" s="291">
        <v>6</v>
      </c>
      <c r="B43" s="313" t="s">
        <v>397</v>
      </c>
      <c r="C43" s="324">
        <f t="shared" si="8"/>
        <v>0.05</v>
      </c>
      <c r="D43" s="161" t="s">
        <v>346</v>
      </c>
      <c r="E43" s="161"/>
      <c r="F43" s="161"/>
      <c r="G43" s="161">
        <v>0.05</v>
      </c>
      <c r="H43" s="161" t="s">
        <v>1562</v>
      </c>
      <c r="I43" s="161">
        <v>0.5</v>
      </c>
      <c r="J43" s="161"/>
      <c r="K43" s="161"/>
      <c r="L43" s="161">
        <v>0.5</v>
      </c>
      <c r="M43" s="161"/>
      <c r="N43" s="161"/>
      <c r="O43" s="161"/>
      <c r="P43" s="161" t="s">
        <v>152</v>
      </c>
    </row>
    <row r="44" spans="1:16" ht="25.5" x14ac:dyDescent="0.2">
      <c r="A44" s="291">
        <v>7</v>
      </c>
      <c r="B44" s="365" t="s">
        <v>1563</v>
      </c>
      <c r="C44" s="324">
        <f t="shared" si="8"/>
        <v>0.02</v>
      </c>
      <c r="D44" s="161"/>
      <c r="E44" s="161"/>
      <c r="F44" s="161"/>
      <c r="G44" s="359">
        <v>0.02</v>
      </c>
      <c r="H44" s="359" t="s">
        <v>398</v>
      </c>
      <c r="I44" s="161">
        <v>0.2</v>
      </c>
      <c r="J44" s="161"/>
      <c r="K44" s="161"/>
      <c r="L44" s="161">
        <v>0.2</v>
      </c>
      <c r="M44" s="161"/>
      <c r="N44" s="161"/>
      <c r="O44" s="161"/>
      <c r="P44" s="360" t="s">
        <v>1771</v>
      </c>
    </row>
    <row r="45" spans="1:16" x14ac:dyDescent="0.2">
      <c r="A45" s="148" t="s">
        <v>141</v>
      </c>
      <c r="B45" s="28" t="s">
        <v>142</v>
      </c>
      <c r="C45" s="148">
        <f>SUM(C46)</f>
        <v>7.0000000000000007E-2</v>
      </c>
      <c r="D45" s="148">
        <f t="shared" ref="D45:N45" si="11">SUM(D46)</f>
        <v>0</v>
      </c>
      <c r="E45" s="148">
        <f t="shared" si="11"/>
        <v>0</v>
      </c>
      <c r="F45" s="148">
        <f t="shared" si="11"/>
        <v>0</v>
      </c>
      <c r="G45" s="148">
        <f t="shared" si="11"/>
        <v>7.0000000000000007E-2</v>
      </c>
      <c r="H45" s="148"/>
      <c r="I45" s="148">
        <f t="shared" si="11"/>
        <v>0.84</v>
      </c>
      <c r="J45" s="148">
        <f t="shared" si="11"/>
        <v>0</v>
      </c>
      <c r="K45" s="148">
        <f t="shared" si="11"/>
        <v>0</v>
      </c>
      <c r="L45" s="148">
        <f t="shared" si="11"/>
        <v>0.84</v>
      </c>
      <c r="M45" s="148">
        <f t="shared" si="11"/>
        <v>0</v>
      </c>
      <c r="N45" s="148">
        <f t="shared" si="11"/>
        <v>0</v>
      </c>
      <c r="O45" s="148"/>
      <c r="P45" s="29"/>
    </row>
    <row r="46" spans="1:16" ht="25.5" x14ac:dyDescent="0.2">
      <c r="A46" s="29">
        <v>1</v>
      </c>
      <c r="B46" s="1" t="s">
        <v>399</v>
      </c>
      <c r="C46" s="324">
        <f t="shared" si="8"/>
        <v>7.0000000000000007E-2</v>
      </c>
      <c r="D46" s="29"/>
      <c r="E46" s="29"/>
      <c r="F46" s="29"/>
      <c r="G46" s="29">
        <v>7.0000000000000007E-2</v>
      </c>
      <c r="H46" s="29" t="s">
        <v>379</v>
      </c>
      <c r="I46" s="161">
        <v>0.84</v>
      </c>
      <c r="J46" s="161"/>
      <c r="K46" s="161"/>
      <c r="L46" s="161">
        <v>0.84</v>
      </c>
      <c r="M46" s="161"/>
      <c r="N46" s="316"/>
      <c r="O46" s="29"/>
      <c r="P46" s="29" t="s">
        <v>374</v>
      </c>
    </row>
    <row r="47" spans="1:16" x14ac:dyDescent="0.2">
      <c r="A47" s="148" t="s">
        <v>320</v>
      </c>
      <c r="B47" s="28" t="s">
        <v>369</v>
      </c>
      <c r="C47" s="3">
        <f>SUM(C48)</f>
        <v>1</v>
      </c>
      <c r="D47" s="3">
        <f t="shared" ref="D47:N47" si="12">SUM(D48)</f>
        <v>1</v>
      </c>
      <c r="E47" s="3">
        <f t="shared" si="12"/>
        <v>0</v>
      </c>
      <c r="F47" s="3">
        <f t="shared" si="12"/>
        <v>0</v>
      </c>
      <c r="G47" s="3">
        <f t="shared" si="12"/>
        <v>0</v>
      </c>
      <c r="H47" s="3"/>
      <c r="I47" s="3">
        <f t="shared" si="12"/>
        <v>1.3</v>
      </c>
      <c r="J47" s="3">
        <f t="shared" si="12"/>
        <v>0</v>
      </c>
      <c r="K47" s="3">
        <f t="shared" si="12"/>
        <v>0</v>
      </c>
      <c r="L47" s="3">
        <f t="shared" si="12"/>
        <v>0</v>
      </c>
      <c r="M47" s="3">
        <f t="shared" si="12"/>
        <v>0</v>
      </c>
      <c r="N47" s="3">
        <f t="shared" si="12"/>
        <v>1.3</v>
      </c>
      <c r="O47" s="148"/>
      <c r="P47" s="148"/>
    </row>
    <row r="48" spans="1:16" ht="38.25" x14ac:dyDescent="0.2">
      <c r="A48" s="29">
        <v>1</v>
      </c>
      <c r="B48" s="1" t="s">
        <v>400</v>
      </c>
      <c r="C48" s="324">
        <f t="shared" si="8"/>
        <v>1</v>
      </c>
      <c r="D48" s="9">
        <v>1</v>
      </c>
      <c r="E48" s="29"/>
      <c r="F48" s="29"/>
      <c r="G48" s="29"/>
      <c r="H48" s="29" t="s">
        <v>401</v>
      </c>
      <c r="I48" s="161">
        <v>1.3</v>
      </c>
      <c r="J48" s="161"/>
      <c r="K48" s="161"/>
      <c r="L48" s="161"/>
      <c r="M48" s="161"/>
      <c r="N48" s="316">
        <v>1.3</v>
      </c>
      <c r="O48" s="29"/>
      <c r="P48" s="29" t="s">
        <v>374</v>
      </c>
    </row>
    <row r="49" spans="1:16" x14ac:dyDescent="0.2">
      <c r="A49" s="148">
        <v>15</v>
      </c>
      <c r="B49" s="28" t="s">
        <v>1143</v>
      </c>
      <c r="C49" s="361">
        <f>(C28+C32+C34+C37+C45+C47)</f>
        <v>65.009999999999991</v>
      </c>
      <c r="D49" s="361">
        <f t="shared" ref="D49:N49" si="13">(D28+D32+D34+D37+D45+D47)</f>
        <v>18.13</v>
      </c>
      <c r="E49" s="361">
        <f t="shared" si="13"/>
        <v>0</v>
      </c>
      <c r="F49" s="361">
        <f t="shared" si="13"/>
        <v>0</v>
      </c>
      <c r="G49" s="361">
        <f t="shared" si="13"/>
        <v>46.879999999999995</v>
      </c>
      <c r="H49" s="361">
        <f t="shared" si="13"/>
        <v>0</v>
      </c>
      <c r="I49" s="361">
        <f t="shared" si="13"/>
        <v>39.613</v>
      </c>
      <c r="J49" s="361">
        <f t="shared" si="13"/>
        <v>0</v>
      </c>
      <c r="K49" s="361">
        <f t="shared" si="13"/>
        <v>13.191000000000001</v>
      </c>
      <c r="L49" s="361">
        <f t="shared" si="13"/>
        <v>4.9400000000000004</v>
      </c>
      <c r="M49" s="361">
        <f t="shared" si="13"/>
        <v>0.69</v>
      </c>
      <c r="N49" s="361">
        <f t="shared" si="13"/>
        <v>20.792000000000002</v>
      </c>
      <c r="O49" s="148"/>
      <c r="P49" s="29"/>
    </row>
    <row r="50" spans="1:16" x14ac:dyDescent="0.2">
      <c r="A50" s="148">
        <v>26</v>
      </c>
      <c r="B50" s="28" t="s">
        <v>1827</v>
      </c>
      <c r="C50" s="3">
        <f>(C26+C49)</f>
        <v>85.149999999999991</v>
      </c>
      <c r="D50" s="3">
        <f>(D26+D49)</f>
        <v>26.43</v>
      </c>
      <c r="E50" s="3">
        <f>(E26+E49)</f>
        <v>1.7</v>
      </c>
      <c r="F50" s="3">
        <f>(F26+F49)</f>
        <v>0</v>
      </c>
      <c r="G50" s="3">
        <f>(G26+G49)</f>
        <v>57.019999999999996</v>
      </c>
      <c r="H50" s="3"/>
      <c r="I50" s="3">
        <f>(I26+I49)</f>
        <v>70.283000000000001</v>
      </c>
      <c r="J50" s="3"/>
      <c r="K50" s="3">
        <f>(K26+K49)</f>
        <v>25.161000000000001</v>
      </c>
      <c r="L50" s="3">
        <f>(L26+L49)</f>
        <v>23.34</v>
      </c>
      <c r="M50" s="3">
        <f>(M26+M49)</f>
        <v>0.99</v>
      </c>
      <c r="N50" s="3">
        <f>(N26+N49)</f>
        <v>20.792000000000002</v>
      </c>
      <c r="O50" s="148"/>
      <c r="P50" s="29"/>
    </row>
    <row r="51" spans="1:16" ht="14.25" x14ac:dyDescent="0.2">
      <c r="A51" s="19"/>
      <c r="B51" s="19"/>
      <c r="C51" s="19"/>
      <c r="D51" s="19"/>
      <c r="E51" s="19"/>
      <c r="F51" s="19"/>
      <c r="G51" s="19"/>
      <c r="H51" s="19"/>
      <c r="I51" s="19"/>
      <c r="J51" s="19"/>
      <c r="K51" s="19"/>
      <c r="L51" s="19"/>
      <c r="M51" s="19"/>
      <c r="N51" s="19"/>
      <c r="O51" s="19"/>
      <c r="P51" s="19"/>
    </row>
    <row r="52" spans="1:16" ht="14.25" x14ac:dyDescent="0.2">
      <c r="A52" s="19"/>
      <c r="B52" s="19"/>
      <c r="C52" s="19"/>
      <c r="D52" s="19"/>
      <c r="E52" s="19"/>
      <c r="F52" s="19"/>
      <c r="G52" s="19"/>
      <c r="H52" s="19"/>
      <c r="I52" s="19"/>
      <c r="J52" s="629" t="str">
        <f>'Tong 3'!J23:P23</f>
        <v xml:space="preserve">ỦY BAN NHÂN DÂN TỈNH </v>
      </c>
      <c r="K52" s="629"/>
      <c r="L52" s="629"/>
      <c r="M52" s="629"/>
      <c r="N52" s="629"/>
      <c r="O52" s="629"/>
      <c r="P52" s="629"/>
    </row>
  </sheetData>
  <mergeCells count="17">
    <mergeCell ref="H6:H7"/>
    <mergeCell ref="A1:O1"/>
    <mergeCell ref="A2:O2"/>
    <mergeCell ref="A3:P3"/>
    <mergeCell ref="A4:O4"/>
    <mergeCell ref="J52:P52"/>
    <mergeCell ref="A27:P27"/>
    <mergeCell ref="I6:I7"/>
    <mergeCell ref="J6:N6"/>
    <mergeCell ref="O6:O7"/>
    <mergeCell ref="P6:P7"/>
    <mergeCell ref="A9:P9"/>
    <mergeCell ref="O13:O15"/>
    <mergeCell ref="A6:A7"/>
    <mergeCell ref="B6:B7"/>
    <mergeCell ref="C6:C7"/>
    <mergeCell ref="D6:G6"/>
  </mergeCells>
  <pageMargins left="0.3" right="0.2" top="0.61" bottom="0.49" header="0.19" footer="0.24"/>
  <pageSetup paperSize="9" orientation="landscape"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08"/>
  <sheetViews>
    <sheetView showZeros="0" topLeftCell="A87" zoomScale="115" zoomScaleNormal="115" workbookViewId="0">
      <selection activeCell="J108" sqref="J108:P108"/>
    </sheetView>
  </sheetViews>
  <sheetFormatPr defaultRowHeight="12.75" x14ac:dyDescent="0.2"/>
  <cols>
    <col min="1" max="1" width="4.140625" style="15" customWidth="1"/>
    <col min="2" max="2" width="28.7109375" style="15" customWidth="1"/>
    <col min="3" max="3" width="7" style="15" customWidth="1"/>
    <col min="4" max="4" width="5.7109375" style="15" customWidth="1"/>
    <col min="5" max="5" width="6.7109375" style="15" customWidth="1"/>
    <col min="6" max="6" width="5.140625" style="15" customWidth="1"/>
    <col min="7" max="7" width="7.42578125" style="15" customWidth="1"/>
    <col min="8" max="8" width="9.7109375" style="15" customWidth="1"/>
    <col min="9" max="9" width="9" style="15" customWidth="1"/>
    <col min="10" max="14" width="6.42578125" style="15" customWidth="1"/>
    <col min="15" max="15" width="24.42578125" style="15" customWidth="1"/>
    <col min="16" max="16" width="5.7109375" style="15" customWidth="1"/>
    <col min="17" max="16384" width="9.140625" style="15"/>
  </cols>
  <sheetData>
    <row r="1" spans="1:16" ht="15.75" x14ac:dyDescent="0.2">
      <c r="A1" s="616" t="s">
        <v>74</v>
      </c>
      <c r="B1" s="628"/>
      <c r="C1" s="628"/>
      <c r="D1" s="628"/>
      <c r="E1" s="628"/>
      <c r="F1" s="628"/>
      <c r="G1" s="628"/>
      <c r="H1" s="628"/>
      <c r="I1" s="628"/>
      <c r="J1" s="628"/>
      <c r="K1" s="628"/>
      <c r="L1" s="628"/>
      <c r="M1" s="628"/>
      <c r="N1" s="628"/>
      <c r="O1" s="628"/>
    </row>
    <row r="2" spans="1:16" ht="15.75" x14ac:dyDescent="0.2">
      <c r="A2" s="616" t="s">
        <v>47</v>
      </c>
      <c r="B2" s="616"/>
      <c r="C2" s="616"/>
      <c r="D2" s="616"/>
      <c r="E2" s="616"/>
      <c r="F2" s="616"/>
      <c r="G2" s="616"/>
      <c r="H2" s="616"/>
      <c r="I2" s="616"/>
      <c r="J2" s="616"/>
      <c r="K2" s="616"/>
      <c r="L2" s="616"/>
      <c r="M2" s="616"/>
      <c r="N2" s="616"/>
      <c r="O2" s="616"/>
    </row>
    <row r="3" spans="1:16" ht="15.75" x14ac:dyDescent="0.2">
      <c r="A3" s="618" t="str">
        <f>'Tong 3'!A4:P4</f>
        <v>( Kèm theo Tờ trình số 398/TTr-UBND ngày 05 tháng 12 năm 2017 của UBND tỉnh)</v>
      </c>
      <c r="B3" s="618"/>
      <c r="C3" s="618"/>
      <c r="D3" s="618"/>
      <c r="E3" s="618"/>
      <c r="F3" s="618"/>
      <c r="G3" s="618"/>
      <c r="H3" s="618"/>
      <c r="I3" s="618"/>
      <c r="J3" s="618"/>
      <c r="K3" s="618"/>
      <c r="L3" s="618"/>
      <c r="M3" s="618"/>
      <c r="N3" s="618"/>
      <c r="O3" s="618"/>
      <c r="P3" s="618"/>
    </row>
    <row r="5" spans="1:16" s="368" customFormat="1" ht="12" x14ac:dyDescent="0.2">
      <c r="A5" s="646" t="s">
        <v>0</v>
      </c>
      <c r="B5" s="647" t="s">
        <v>25</v>
      </c>
      <c r="C5" s="645" t="s">
        <v>9</v>
      </c>
      <c r="D5" s="645" t="s">
        <v>56</v>
      </c>
      <c r="E5" s="645"/>
      <c r="F5" s="645"/>
      <c r="G5" s="645"/>
      <c r="H5" s="647" t="s">
        <v>57</v>
      </c>
      <c r="I5" s="645" t="s">
        <v>28</v>
      </c>
      <c r="J5" s="645" t="s">
        <v>58</v>
      </c>
      <c r="K5" s="645"/>
      <c r="L5" s="645"/>
      <c r="M5" s="645"/>
      <c r="N5" s="645"/>
      <c r="O5" s="645" t="s">
        <v>59</v>
      </c>
      <c r="P5" s="645" t="s">
        <v>40</v>
      </c>
    </row>
    <row r="6" spans="1:16" s="368" customFormat="1" ht="75" customHeight="1" x14ac:dyDescent="0.2">
      <c r="A6" s="646"/>
      <c r="B6" s="647"/>
      <c r="C6" s="645"/>
      <c r="D6" s="8" t="s">
        <v>2</v>
      </c>
      <c r="E6" s="8" t="s">
        <v>1</v>
      </c>
      <c r="F6" s="8" t="s">
        <v>60</v>
      </c>
      <c r="G6" s="8" t="s">
        <v>3</v>
      </c>
      <c r="H6" s="647"/>
      <c r="I6" s="645"/>
      <c r="J6" s="8" t="s">
        <v>10</v>
      </c>
      <c r="K6" s="8" t="s">
        <v>5</v>
      </c>
      <c r="L6" s="8" t="s">
        <v>62</v>
      </c>
      <c r="M6" s="8" t="s">
        <v>61</v>
      </c>
      <c r="N6" s="8" t="s">
        <v>8</v>
      </c>
      <c r="O6" s="645"/>
      <c r="P6" s="645"/>
    </row>
    <row r="7" spans="1:16" s="308" customFormat="1" ht="21.75" customHeight="1" x14ac:dyDescent="0.2">
      <c r="A7" s="33">
        <v>-1</v>
      </c>
      <c r="B7" s="33">
        <v>-2</v>
      </c>
      <c r="C7" s="33" t="s">
        <v>11</v>
      </c>
      <c r="D7" s="33">
        <v>-4</v>
      </c>
      <c r="E7" s="33">
        <v>-5</v>
      </c>
      <c r="F7" s="33">
        <v>-6</v>
      </c>
      <c r="G7" s="33">
        <v>-7</v>
      </c>
      <c r="H7" s="33">
        <v>-8</v>
      </c>
      <c r="I7" s="33" t="s">
        <v>12</v>
      </c>
      <c r="J7" s="33">
        <v>-10</v>
      </c>
      <c r="K7" s="33">
        <v>-11</v>
      </c>
      <c r="L7" s="33">
        <v>-12</v>
      </c>
      <c r="M7" s="33">
        <v>-13</v>
      </c>
      <c r="N7" s="33">
        <v>-14</v>
      </c>
      <c r="O7" s="33">
        <v>-15</v>
      </c>
      <c r="P7" s="33">
        <v>-16</v>
      </c>
    </row>
    <row r="8" spans="1:16" x14ac:dyDescent="0.2">
      <c r="A8" s="642" t="s">
        <v>69</v>
      </c>
      <c r="B8" s="643"/>
      <c r="C8" s="643"/>
      <c r="D8" s="643"/>
      <c r="E8" s="643"/>
      <c r="F8" s="643"/>
      <c r="G8" s="643"/>
      <c r="H8" s="643"/>
      <c r="I8" s="643"/>
      <c r="J8" s="643"/>
      <c r="K8" s="643"/>
      <c r="L8" s="643"/>
      <c r="M8" s="643"/>
      <c r="N8" s="643"/>
      <c r="O8" s="643"/>
      <c r="P8" s="644"/>
    </row>
    <row r="9" spans="1:16" x14ac:dyDescent="0.2">
      <c r="A9" s="435" t="s">
        <v>34</v>
      </c>
      <c r="B9" s="436" t="s">
        <v>1511</v>
      </c>
      <c r="C9" s="437">
        <f t="shared" ref="C9:N9" si="0">SUM(C10:C11)</f>
        <v>1.3</v>
      </c>
      <c r="D9" s="437">
        <f t="shared" si="0"/>
        <v>1.3</v>
      </c>
      <c r="E9" s="437">
        <f t="shared" si="0"/>
        <v>0</v>
      </c>
      <c r="F9" s="437">
        <f t="shared" si="0"/>
        <v>0</v>
      </c>
      <c r="G9" s="437">
        <f t="shared" si="0"/>
        <v>0</v>
      </c>
      <c r="H9" s="437">
        <f t="shared" si="0"/>
        <v>0</v>
      </c>
      <c r="I9" s="437">
        <f t="shared" si="0"/>
        <v>2.85</v>
      </c>
      <c r="J9" s="437">
        <f t="shared" si="0"/>
        <v>0</v>
      </c>
      <c r="K9" s="437">
        <f t="shared" si="0"/>
        <v>0</v>
      </c>
      <c r="L9" s="437">
        <f t="shared" si="0"/>
        <v>0.85</v>
      </c>
      <c r="M9" s="437">
        <f t="shared" si="0"/>
        <v>0</v>
      </c>
      <c r="N9" s="437">
        <f t="shared" si="0"/>
        <v>2</v>
      </c>
      <c r="O9" s="438"/>
      <c r="P9" s="30"/>
    </row>
    <row r="10" spans="1:16" ht="25.5" x14ac:dyDescent="0.2">
      <c r="A10" s="439">
        <v>1</v>
      </c>
      <c r="B10" s="440" t="s">
        <v>1773</v>
      </c>
      <c r="C10" s="441">
        <f>SUM(D10:G10)</f>
        <v>0.4</v>
      </c>
      <c r="D10" s="441">
        <v>0.4</v>
      </c>
      <c r="E10" s="441"/>
      <c r="F10" s="229"/>
      <c r="G10" s="441"/>
      <c r="H10" s="442" t="s">
        <v>1273</v>
      </c>
      <c r="I10" s="316">
        <f>SUM(J10:N10)</f>
        <v>0.85</v>
      </c>
      <c r="J10" s="316"/>
      <c r="K10" s="316"/>
      <c r="L10" s="316">
        <v>0.85</v>
      </c>
      <c r="M10" s="316"/>
      <c r="N10" s="316"/>
      <c r="O10" s="438" t="s">
        <v>1615</v>
      </c>
      <c r="P10" s="30"/>
    </row>
    <row r="11" spans="1:16" ht="51" x14ac:dyDescent="0.2">
      <c r="A11" s="439">
        <v>2</v>
      </c>
      <c r="B11" s="440" t="s">
        <v>1616</v>
      </c>
      <c r="C11" s="441">
        <f>SUM(D11:G11)</f>
        <v>0.9</v>
      </c>
      <c r="D11" s="443">
        <v>0.9</v>
      </c>
      <c r="E11" s="441"/>
      <c r="F11" s="441"/>
      <c r="G11" s="441"/>
      <c r="H11" s="444" t="s">
        <v>1296</v>
      </c>
      <c r="I11" s="316">
        <f>SUM(J11:N11)</f>
        <v>2</v>
      </c>
      <c r="J11" s="316"/>
      <c r="K11" s="316"/>
      <c r="L11" s="316"/>
      <c r="M11" s="316"/>
      <c r="N11" s="316">
        <v>2</v>
      </c>
      <c r="O11" s="438" t="s">
        <v>1818</v>
      </c>
      <c r="P11" s="30"/>
    </row>
    <row r="12" spans="1:16" x14ac:dyDescent="0.2">
      <c r="A12" s="435" t="s">
        <v>36</v>
      </c>
      <c r="B12" s="436" t="s">
        <v>1512</v>
      </c>
      <c r="C12" s="437">
        <f>SUM(C13:C14)</f>
        <v>1.9</v>
      </c>
      <c r="D12" s="437">
        <f t="shared" ref="D12:N12" si="1">SUM(D13:D14)</f>
        <v>1.5</v>
      </c>
      <c r="E12" s="437">
        <f t="shared" si="1"/>
        <v>0</v>
      </c>
      <c r="F12" s="437">
        <f t="shared" si="1"/>
        <v>0</v>
      </c>
      <c r="G12" s="437">
        <f t="shared" si="1"/>
        <v>0.4</v>
      </c>
      <c r="H12" s="437">
        <f t="shared" si="1"/>
        <v>0</v>
      </c>
      <c r="I12" s="437">
        <f t="shared" si="1"/>
        <v>1.25</v>
      </c>
      <c r="J12" s="437">
        <f t="shared" si="1"/>
        <v>0</v>
      </c>
      <c r="K12" s="437">
        <f t="shared" si="1"/>
        <v>0</v>
      </c>
      <c r="L12" s="437">
        <f t="shared" si="1"/>
        <v>0</v>
      </c>
      <c r="M12" s="437">
        <f t="shared" si="1"/>
        <v>1.25</v>
      </c>
      <c r="N12" s="437">
        <f t="shared" si="1"/>
        <v>0</v>
      </c>
      <c r="O12" s="438"/>
      <c r="P12" s="30"/>
    </row>
    <row r="13" spans="1:16" ht="25.5" x14ac:dyDescent="0.2">
      <c r="A13" s="439">
        <v>3</v>
      </c>
      <c r="B13" s="440" t="s">
        <v>1617</v>
      </c>
      <c r="C13" s="441">
        <f>SUM(D13:G13)</f>
        <v>1.5</v>
      </c>
      <c r="D13" s="441">
        <v>1.5</v>
      </c>
      <c r="E13" s="441"/>
      <c r="F13" s="229"/>
      <c r="G13" s="441"/>
      <c r="H13" s="440" t="s">
        <v>1273</v>
      </c>
      <c r="I13" s="316">
        <f>SUM(J13:N13)</f>
        <v>0.95</v>
      </c>
      <c r="J13" s="316"/>
      <c r="K13" s="316"/>
      <c r="L13" s="316"/>
      <c r="M13" s="316">
        <v>0.95</v>
      </c>
      <c r="N13" s="316"/>
      <c r="O13" s="438" t="s">
        <v>1615</v>
      </c>
      <c r="P13" s="30"/>
    </row>
    <row r="14" spans="1:16" ht="25.5" x14ac:dyDescent="0.2">
      <c r="A14" s="439">
        <v>4</v>
      </c>
      <c r="B14" s="440" t="s">
        <v>1274</v>
      </c>
      <c r="C14" s="441">
        <f>SUM(D14:G14)</f>
        <v>0.4</v>
      </c>
      <c r="D14" s="441"/>
      <c r="E14" s="441"/>
      <c r="F14" s="229"/>
      <c r="G14" s="441">
        <v>0.4</v>
      </c>
      <c r="H14" s="440" t="s">
        <v>1272</v>
      </c>
      <c r="I14" s="316">
        <f>SUM(J14:N14)</f>
        <v>0.3</v>
      </c>
      <c r="J14" s="316"/>
      <c r="K14" s="316"/>
      <c r="L14" s="316"/>
      <c r="M14" s="316">
        <v>0.3</v>
      </c>
      <c r="N14" s="316"/>
      <c r="O14" s="438" t="s">
        <v>1615</v>
      </c>
      <c r="P14" s="30"/>
    </row>
    <row r="15" spans="1:16" x14ac:dyDescent="0.2">
      <c r="A15" s="435" t="s">
        <v>37</v>
      </c>
      <c r="B15" s="436" t="s">
        <v>91</v>
      </c>
      <c r="C15" s="437">
        <f>SUM(C16:C22)</f>
        <v>32.970000000000006</v>
      </c>
      <c r="D15" s="437">
        <f t="shared" ref="D15:N15" si="2">SUM(D16:D22)</f>
        <v>11.62</v>
      </c>
      <c r="E15" s="437">
        <f t="shared" si="2"/>
        <v>3</v>
      </c>
      <c r="F15" s="437">
        <f t="shared" si="2"/>
        <v>0</v>
      </c>
      <c r="G15" s="437">
        <f t="shared" si="2"/>
        <v>18.350000000000001</v>
      </c>
      <c r="H15" s="437">
        <f t="shared" si="2"/>
        <v>0</v>
      </c>
      <c r="I15" s="437">
        <f>SUM(I16:I22)</f>
        <v>17.7</v>
      </c>
      <c r="J15" s="437">
        <f t="shared" si="2"/>
        <v>17.5</v>
      </c>
      <c r="K15" s="437">
        <f t="shared" si="2"/>
        <v>0.2</v>
      </c>
      <c r="L15" s="437">
        <f t="shared" si="2"/>
        <v>0</v>
      </c>
      <c r="M15" s="437">
        <f t="shared" si="2"/>
        <v>0</v>
      </c>
      <c r="N15" s="437">
        <f t="shared" si="2"/>
        <v>0</v>
      </c>
      <c r="O15" s="438"/>
      <c r="P15" s="30"/>
    </row>
    <row r="16" spans="1:16" ht="25.5" x14ac:dyDescent="0.2">
      <c r="A16" s="439">
        <v>5</v>
      </c>
      <c r="B16" s="440" t="s">
        <v>1275</v>
      </c>
      <c r="C16" s="441">
        <f>SUM(D16:G16)</f>
        <v>6.15</v>
      </c>
      <c r="D16" s="441">
        <v>1.2</v>
      </c>
      <c r="E16" s="441"/>
      <c r="F16" s="229"/>
      <c r="G16" s="441">
        <v>4.95</v>
      </c>
      <c r="H16" s="445" t="s">
        <v>1276</v>
      </c>
      <c r="I16" s="316">
        <f t="shared" ref="I16:I22" si="3">SUM(J16:N16)</f>
        <v>2</v>
      </c>
      <c r="J16" s="316">
        <v>2</v>
      </c>
      <c r="K16" s="316"/>
      <c r="L16" s="316"/>
      <c r="M16" s="316"/>
      <c r="N16" s="316"/>
      <c r="O16" s="438" t="s">
        <v>1615</v>
      </c>
      <c r="P16" s="30"/>
    </row>
    <row r="17" spans="1:17" ht="51" x14ac:dyDescent="0.2">
      <c r="A17" s="439">
        <v>6</v>
      </c>
      <c r="B17" s="440" t="s">
        <v>1618</v>
      </c>
      <c r="C17" s="441">
        <f t="shared" ref="C17:C48" si="4">SUM(D17:G17)</f>
        <v>6.43</v>
      </c>
      <c r="D17" s="441">
        <v>4.91</v>
      </c>
      <c r="E17" s="441"/>
      <c r="F17" s="229"/>
      <c r="G17" s="441">
        <v>1.52</v>
      </c>
      <c r="H17" s="446" t="s">
        <v>1820</v>
      </c>
      <c r="I17" s="316">
        <f t="shared" si="3"/>
        <v>4</v>
      </c>
      <c r="J17" s="316">
        <v>4</v>
      </c>
      <c r="K17" s="316"/>
      <c r="L17" s="316"/>
      <c r="M17" s="316"/>
      <c r="N17" s="316"/>
      <c r="O17" s="438" t="s">
        <v>1439</v>
      </c>
      <c r="P17" s="30"/>
    </row>
    <row r="18" spans="1:17" ht="51" x14ac:dyDescent="0.2">
      <c r="A18" s="439">
        <v>7</v>
      </c>
      <c r="B18" s="440" t="s">
        <v>1438</v>
      </c>
      <c r="C18" s="441">
        <f t="shared" si="4"/>
        <v>3.41</v>
      </c>
      <c r="D18" s="441">
        <v>1.39</v>
      </c>
      <c r="E18" s="441"/>
      <c r="F18" s="229"/>
      <c r="G18" s="441">
        <v>2.02</v>
      </c>
      <c r="H18" s="446" t="s">
        <v>1821</v>
      </c>
      <c r="I18" s="316">
        <f t="shared" si="3"/>
        <v>2</v>
      </c>
      <c r="J18" s="316">
        <v>2</v>
      </c>
      <c r="K18" s="316"/>
      <c r="L18" s="316"/>
      <c r="M18" s="316"/>
      <c r="N18" s="316"/>
      <c r="O18" s="438" t="s">
        <v>1439</v>
      </c>
      <c r="P18" s="30"/>
    </row>
    <row r="19" spans="1:17" s="20" customFormat="1" ht="58.5" customHeight="1" x14ac:dyDescent="0.2">
      <c r="A19" s="439">
        <v>8</v>
      </c>
      <c r="B19" s="1" t="s">
        <v>1846</v>
      </c>
      <c r="C19" s="9">
        <f>SUM(D19:G19)</f>
        <v>0.19</v>
      </c>
      <c r="D19" s="9">
        <v>0.13</v>
      </c>
      <c r="E19" s="9"/>
      <c r="F19" s="9"/>
      <c r="G19" s="9">
        <v>0.06</v>
      </c>
      <c r="H19" s="9" t="s">
        <v>1847</v>
      </c>
      <c r="I19" s="9">
        <f>SUM(J19:N19)</f>
        <v>0.2</v>
      </c>
      <c r="J19" s="9"/>
      <c r="K19" s="9">
        <v>0.2</v>
      </c>
      <c r="L19" s="9"/>
      <c r="M19" s="9"/>
      <c r="N19" s="9"/>
      <c r="O19" s="9"/>
      <c r="P19" s="74"/>
      <c r="Q19" s="21"/>
    </row>
    <row r="20" spans="1:17" s="56" customFormat="1" ht="38.25" x14ac:dyDescent="0.3">
      <c r="A20" s="439">
        <v>9</v>
      </c>
      <c r="B20" s="440" t="s">
        <v>1787</v>
      </c>
      <c r="C20" s="441">
        <f t="shared" si="4"/>
        <v>8.3000000000000007</v>
      </c>
      <c r="D20" s="441">
        <v>3.5</v>
      </c>
      <c r="E20" s="441"/>
      <c r="F20" s="229"/>
      <c r="G20" s="441">
        <v>4.8</v>
      </c>
      <c r="H20" s="446" t="s">
        <v>1294</v>
      </c>
      <c r="I20" s="316">
        <f t="shared" si="3"/>
        <v>5</v>
      </c>
      <c r="J20" s="316">
        <v>5</v>
      </c>
      <c r="K20" s="316"/>
      <c r="L20" s="316"/>
      <c r="M20" s="316"/>
      <c r="N20" s="316"/>
      <c r="O20" s="438" t="s">
        <v>1615</v>
      </c>
      <c r="P20" s="30"/>
    </row>
    <row r="21" spans="1:17" ht="25.5" x14ac:dyDescent="0.2">
      <c r="A21" s="439">
        <v>10</v>
      </c>
      <c r="B21" s="440" t="s">
        <v>1619</v>
      </c>
      <c r="C21" s="441">
        <f t="shared" si="4"/>
        <v>8</v>
      </c>
      <c r="D21" s="439"/>
      <c r="E21" s="441">
        <v>3</v>
      </c>
      <c r="F21" s="439"/>
      <c r="G21" s="443">
        <v>5</v>
      </c>
      <c r="H21" s="439" t="s">
        <v>1273</v>
      </c>
      <c r="I21" s="316">
        <f t="shared" si="3"/>
        <v>3</v>
      </c>
      <c r="J21" s="443">
        <v>3</v>
      </c>
      <c r="K21" s="447"/>
      <c r="L21" s="316"/>
      <c r="M21" s="316"/>
      <c r="N21" s="316"/>
      <c r="O21" s="448" t="s">
        <v>1620</v>
      </c>
      <c r="P21" s="30"/>
    </row>
    <row r="22" spans="1:17" ht="25.5" x14ac:dyDescent="0.2">
      <c r="A22" s="439">
        <v>11</v>
      </c>
      <c r="B22" s="440" t="s">
        <v>1794</v>
      </c>
      <c r="C22" s="441">
        <f t="shared" si="4"/>
        <v>0.49</v>
      </c>
      <c r="D22" s="443">
        <v>0.49</v>
      </c>
      <c r="E22" s="441"/>
      <c r="F22" s="439"/>
      <c r="G22" s="443"/>
      <c r="H22" s="439" t="s">
        <v>1795</v>
      </c>
      <c r="I22" s="316">
        <f t="shared" si="3"/>
        <v>1.5</v>
      </c>
      <c r="J22" s="443">
        <v>1.5</v>
      </c>
      <c r="K22" s="447"/>
      <c r="L22" s="316"/>
      <c r="M22" s="316"/>
      <c r="N22" s="316"/>
      <c r="O22" s="438" t="s">
        <v>1615</v>
      </c>
      <c r="P22" s="30"/>
    </row>
    <row r="23" spans="1:17" s="17" customFormat="1" x14ac:dyDescent="0.2">
      <c r="A23" s="435" t="s">
        <v>38</v>
      </c>
      <c r="B23" s="436" t="s">
        <v>112</v>
      </c>
      <c r="C23" s="437">
        <f>SUM(C24:C25)</f>
        <v>0.06</v>
      </c>
      <c r="D23" s="437">
        <f t="shared" ref="D23:N23" si="5">SUM(D24:D25)</f>
        <v>0</v>
      </c>
      <c r="E23" s="437">
        <f t="shared" si="5"/>
        <v>0</v>
      </c>
      <c r="F23" s="437">
        <f t="shared" si="5"/>
        <v>0</v>
      </c>
      <c r="G23" s="437">
        <f t="shared" si="5"/>
        <v>0.06</v>
      </c>
      <c r="H23" s="437"/>
      <c r="I23" s="437">
        <f t="shared" si="5"/>
        <v>0.06</v>
      </c>
      <c r="J23" s="437">
        <f t="shared" si="5"/>
        <v>0</v>
      </c>
      <c r="K23" s="437">
        <f t="shared" si="5"/>
        <v>0</v>
      </c>
      <c r="L23" s="437">
        <f t="shared" si="5"/>
        <v>0</v>
      </c>
      <c r="M23" s="437">
        <f t="shared" si="5"/>
        <v>0</v>
      </c>
      <c r="N23" s="437">
        <f t="shared" si="5"/>
        <v>0.06</v>
      </c>
      <c r="O23" s="608"/>
      <c r="P23" s="31"/>
    </row>
    <row r="24" spans="1:17" s="20" customFormat="1" ht="105.75" customHeight="1" x14ac:dyDescent="0.2">
      <c r="A24" s="29">
        <v>12</v>
      </c>
      <c r="B24" s="1" t="s">
        <v>1837</v>
      </c>
      <c r="C24" s="9">
        <f>SUM(D24:G24)</f>
        <v>0.03</v>
      </c>
      <c r="D24" s="9"/>
      <c r="E24" s="9"/>
      <c r="F24" s="9"/>
      <c r="G24" s="9">
        <v>0.03</v>
      </c>
      <c r="H24" s="9" t="s">
        <v>1838</v>
      </c>
      <c r="I24" s="9">
        <f>SUM(J24:N24)</f>
        <v>0.03</v>
      </c>
      <c r="J24" s="9"/>
      <c r="K24" s="9"/>
      <c r="L24" s="9"/>
      <c r="M24" s="9"/>
      <c r="N24" s="9">
        <v>0.03</v>
      </c>
      <c r="O24" s="9" t="s">
        <v>1839</v>
      </c>
      <c r="P24" s="74"/>
      <c r="Q24" s="21"/>
    </row>
    <row r="25" spans="1:17" s="20" customFormat="1" ht="96" customHeight="1" x14ac:dyDescent="0.2">
      <c r="A25" s="29">
        <v>13</v>
      </c>
      <c r="B25" s="1" t="s">
        <v>1840</v>
      </c>
      <c r="C25" s="9">
        <f>SUM(D25:G25)</f>
        <v>0.03</v>
      </c>
      <c r="D25" s="9"/>
      <c r="E25" s="9"/>
      <c r="F25" s="9"/>
      <c r="G25" s="9">
        <v>0.03</v>
      </c>
      <c r="H25" s="9" t="s">
        <v>1841</v>
      </c>
      <c r="I25" s="9">
        <f>SUM(J25:N25)</f>
        <v>0.03</v>
      </c>
      <c r="J25" s="9"/>
      <c r="K25" s="9"/>
      <c r="L25" s="9"/>
      <c r="M25" s="9"/>
      <c r="N25" s="9">
        <v>0.03</v>
      </c>
      <c r="O25" s="9" t="s">
        <v>1842</v>
      </c>
      <c r="P25" s="74"/>
      <c r="Q25" s="21"/>
    </row>
    <row r="26" spans="1:17" x14ac:dyDescent="0.2">
      <c r="A26" s="435" t="s">
        <v>136</v>
      </c>
      <c r="B26" s="436" t="s">
        <v>1513</v>
      </c>
      <c r="C26" s="437">
        <f>SUM(C27:C31)</f>
        <v>6.1</v>
      </c>
      <c r="D26" s="437">
        <f t="shared" ref="D26:N26" si="6">SUM(D27:D31)</f>
        <v>0</v>
      </c>
      <c r="E26" s="437">
        <f t="shared" si="6"/>
        <v>0</v>
      </c>
      <c r="F26" s="437">
        <f t="shared" si="6"/>
        <v>0</v>
      </c>
      <c r="G26" s="437">
        <f t="shared" si="6"/>
        <v>6.1</v>
      </c>
      <c r="H26" s="437">
        <f t="shared" si="6"/>
        <v>0</v>
      </c>
      <c r="I26" s="437">
        <f t="shared" si="6"/>
        <v>3.1</v>
      </c>
      <c r="J26" s="437">
        <f t="shared" si="6"/>
        <v>0</v>
      </c>
      <c r="K26" s="437">
        <f t="shared" si="6"/>
        <v>0</v>
      </c>
      <c r="L26" s="437">
        <f t="shared" si="6"/>
        <v>0</v>
      </c>
      <c r="M26" s="437">
        <f t="shared" si="6"/>
        <v>3.1</v>
      </c>
      <c r="N26" s="437">
        <f t="shared" si="6"/>
        <v>0</v>
      </c>
      <c r="O26" s="438"/>
      <c r="P26" s="30"/>
    </row>
    <row r="27" spans="1:17" ht="25.5" x14ac:dyDescent="0.2">
      <c r="A27" s="439">
        <v>14</v>
      </c>
      <c r="B27" s="440" t="s">
        <v>1277</v>
      </c>
      <c r="C27" s="441">
        <f t="shared" si="4"/>
        <v>0.05</v>
      </c>
      <c r="D27" s="441"/>
      <c r="E27" s="441"/>
      <c r="F27" s="229"/>
      <c r="G27" s="441">
        <v>0.05</v>
      </c>
      <c r="H27" s="449" t="s">
        <v>1278</v>
      </c>
      <c r="I27" s="316">
        <f t="shared" ref="I27:I48" si="7">J27+K27+L27+M27+N27</f>
        <v>0.05</v>
      </c>
      <c r="J27" s="316"/>
      <c r="K27" s="316"/>
      <c r="L27" s="316"/>
      <c r="M27" s="316">
        <v>0.05</v>
      </c>
      <c r="N27" s="316"/>
      <c r="O27" s="438" t="s">
        <v>1615</v>
      </c>
      <c r="P27" s="30"/>
    </row>
    <row r="28" spans="1:17" ht="25.5" x14ac:dyDescent="0.2">
      <c r="A28" s="439">
        <v>15</v>
      </c>
      <c r="B28" s="440" t="s">
        <v>1279</v>
      </c>
      <c r="C28" s="441">
        <f t="shared" si="4"/>
        <v>0.03</v>
      </c>
      <c r="D28" s="441"/>
      <c r="E28" s="441"/>
      <c r="F28" s="229"/>
      <c r="G28" s="441">
        <v>0.03</v>
      </c>
      <c r="H28" s="449" t="s">
        <v>1278</v>
      </c>
      <c r="I28" s="316">
        <f t="shared" si="7"/>
        <v>0.03</v>
      </c>
      <c r="J28" s="316"/>
      <c r="K28" s="316"/>
      <c r="L28" s="316"/>
      <c r="M28" s="316">
        <v>0.03</v>
      </c>
      <c r="N28" s="316"/>
      <c r="O28" s="438" t="s">
        <v>1615</v>
      </c>
      <c r="P28" s="30"/>
    </row>
    <row r="29" spans="1:17" ht="25.5" x14ac:dyDescent="0.2">
      <c r="A29" s="439">
        <v>16</v>
      </c>
      <c r="B29" s="440" t="s">
        <v>1280</v>
      </c>
      <c r="C29" s="441">
        <f t="shared" si="4"/>
        <v>0.02</v>
      </c>
      <c r="D29" s="441"/>
      <c r="E29" s="441"/>
      <c r="F29" s="229"/>
      <c r="G29" s="441">
        <v>0.02</v>
      </c>
      <c r="H29" s="449" t="s">
        <v>1278</v>
      </c>
      <c r="I29" s="316">
        <f t="shared" si="7"/>
        <v>0.02</v>
      </c>
      <c r="J29" s="316"/>
      <c r="K29" s="316"/>
      <c r="L29" s="316"/>
      <c r="M29" s="316">
        <v>0.02</v>
      </c>
      <c r="N29" s="316"/>
      <c r="O29" s="438" t="s">
        <v>1615</v>
      </c>
      <c r="P29" s="30"/>
    </row>
    <row r="30" spans="1:17" ht="25.5" x14ac:dyDescent="0.2">
      <c r="A30" s="439">
        <v>17</v>
      </c>
      <c r="B30" s="440" t="s">
        <v>1281</v>
      </c>
      <c r="C30" s="441">
        <f t="shared" si="4"/>
        <v>1</v>
      </c>
      <c r="D30" s="441"/>
      <c r="E30" s="441"/>
      <c r="F30" s="229"/>
      <c r="G30" s="441">
        <v>1</v>
      </c>
      <c r="H30" s="525" t="s">
        <v>1282</v>
      </c>
      <c r="I30" s="316">
        <f t="shared" si="7"/>
        <v>0.5</v>
      </c>
      <c r="J30" s="316"/>
      <c r="K30" s="316"/>
      <c r="L30" s="316"/>
      <c r="M30" s="316">
        <v>0.5</v>
      </c>
      <c r="N30" s="316"/>
      <c r="O30" s="438" t="s">
        <v>1615</v>
      </c>
      <c r="P30" s="30"/>
    </row>
    <row r="31" spans="1:17" ht="25.5" x14ac:dyDescent="0.2">
      <c r="A31" s="439">
        <v>18</v>
      </c>
      <c r="B31" s="440" t="s">
        <v>1621</v>
      </c>
      <c r="C31" s="441">
        <f t="shared" si="4"/>
        <v>5</v>
      </c>
      <c r="D31" s="439"/>
      <c r="E31" s="441"/>
      <c r="F31" s="441"/>
      <c r="G31" s="441">
        <v>5</v>
      </c>
      <c r="H31" s="442" t="s">
        <v>1303</v>
      </c>
      <c r="I31" s="316">
        <f t="shared" si="7"/>
        <v>2.5</v>
      </c>
      <c r="J31" s="441"/>
      <c r="K31" s="439"/>
      <c r="L31" s="316"/>
      <c r="M31" s="316">
        <v>2.5</v>
      </c>
      <c r="N31" s="316"/>
      <c r="O31" s="440" t="s">
        <v>1622</v>
      </c>
      <c r="P31" s="30"/>
    </row>
    <row r="32" spans="1:17" x14ac:dyDescent="0.2">
      <c r="A32" s="435" t="s">
        <v>136</v>
      </c>
      <c r="B32" s="436" t="s">
        <v>957</v>
      </c>
      <c r="C32" s="437">
        <f t="shared" ref="C32:N32" si="8">SUM(C33:C38)</f>
        <v>8.02</v>
      </c>
      <c r="D32" s="437">
        <f t="shared" si="8"/>
        <v>6.11</v>
      </c>
      <c r="E32" s="437">
        <f t="shared" si="8"/>
        <v>0</v>
      </c>
      <c r="F32" s="437">
        <f t="shared" si="8"/>
        <v>0</v>
      </c>
      <c r="G32" s="437">
        <f t="shared" si="8"/>
        <v>1.9100000000000001</v>
      </c>
      <c r="H32" s="437">
        <f t="shared" si="8"/>
        <v>0</v>
      </c>
      <c r="I32" s="437">
        <f t="shared" si="8"/>
        <v>8.2000000000000011</v>
      </c>
      <c r="J32" s="437">
        <f t="shared" si="8"/>
        <v>0</v>
      </c>
      <c r="K32" s="437">
        <f t="shared" si="8"/>
        <v>0</v>
      </c>
      <c r="L32" s="437">
        <f t="shared" si="8"/>
        <v>0</v>
      </c>
      <c r="M32" s="437">
        <f t="shared" si="8"/>
        <v>1.2</v>
      </c>
      <c r="N32" s="437">
        <f t="shared" si="8"/>
        <v>7</v>
      </c>
      <c r="O32" s="438"/>
      <c r="P32" s="30"/>
    </row>
    <row r="33" spans="1:17" ht="25.5" x14ac:dyDescent="0.2">
      <c r="A33" s="439">
        <v>19</v>
      </c>
      <c r="B33" s="440" t="s">
        <v>1283</v>
      </c>
      <c r="C33" s="441">
        <f t="shared" si="4"/>
        <v>0.5</v>
      </c>
      <c r="D33" s="441"/>
      <c r="E33" s="441"/>
      <c r="F33" s="229"/>
      <c r="G33" s="441">
        <v>0.5</v>
      </c>
      <c r="H33" s="450" t="s">
        <v>1273</v>
      </c>
      <c r="I33" s="316">
        <f t="shared" si="7"/>
        <v>0.3</v>
      </c>
      <c r="J33" s="316"/>
      <c r="K33" s="316"/>
      <c r="L33" s="316"/>
      <c r="M33" s="316">
        <v>0.3</v>
      </c>
      <c r="N33" s="316"/>
      <c r="O33" s="438" t="s">
        <v>1615</v>
      </c>
      <c r="P33" s="30"/>
    </row>
    <row r="34" spans="1:17" ht="25.5" x14ac:dyDescent="0.2">
      <c r="A34" s="439">
        <v>20</v>
      </c>
      <c r="B34" s="440" t="s">
        <v>1283</v>
      </c>
      <c r="C34" s="441">
        <f t="shared" si="4"/>
        <v>0.1</v>
      </c>
      <c r="D34" s="441"/>
      <c r="E34" s="441"/>
      <c r="F34" s="229"/>
      <c r="G34" s="441">
        <v>0.1</v>
      </c>
      <c r="H34" s="450" t="s">
        <v>1272</v>
      </c>
      <c r="I34" s="316">
        <f t="shared" si="7"/>
        <v>0.05</v>
      </c>
      <c r="J34" s="316"/>
      <c r="K34" s="316"/>
      <c r="L34" s="316"/>
      <c r="M34" s="316">
        <v>0.05</v>
      </c>
      <c r="N34" s="316"/>
      <c r="O34" s="438" t="s">
        <v>1615</v>
      </c>
      <c r="P34" s="30"/>
    </row>
    <row r="35" spans="1:17" ht="25.5" x14ac:dyDescent="0.2">
      <c r="A35" s="439">
        <v>21</v>
      </c>
      <c r="B35" s="448" t="s">
        <v>1623</v>
      </c>
      <c r="C35" s="441">
        <f t="shared" si="4"/>
        <v>0.5</v>
      </c>
      <c r="D35" s="441"/>
      <c r="E35" s="441"/>
      <c r="F35" s="229"/>
      <c r="G35" s="441">
        <v>0.5</v>
      </c>
      <c r="H35" s="526" t="s">
        <v>1276</v>
      </c>
      <c r="I35" s="316">
        <f t="shared" si="7"/>
        <v>0.5</v>
      </c>
      <c r="J35" s="316"/>
      <c r="K35" s="316"/>
      <c r="L35" s="316"/>
      <c r="M35" s="316">
        <v>0.5</v>
      </c>
      <c r="N35" s="316"/>
      <c r="O35" s="438" t="s">
        <v>1615</v>
      </c>
      <c r="P35" s="30"/>
    </row>
    <row r="36" spans="1:17" ht="25.5" x14ac:dyDescent="0.2">
      <c r="A36" s="439">
        <v>22</v>
      </c>
      <c r="B36" s="448" t="s">
        <v>1284</v>
      </c>
      <c r="C36" s="441">
        <f t="shared" si="4"/>
        <v>0.4</v>
      </c>
      <c r="D36" s="441"/>
      <c r="E36" s="441"/>
      <c r="F36" s="229"/>
      <c r="G36" s="441">
        <v>0.4</v>
      </c>
      <c r="H36" s="526" t="s">
        <v>1276</v>
      </c>
      <c r="I36" s="316">
        <f t="shared" si="7"/>
        <v>0.3</v>
      </c>
      <c r="J36" s="316"/>
      <c r="K36" s="316"/>
      <c r="L36" s="316"/>
      <c r="M36" s="316">
        <v>0.3</v>
      </c>
      <c r="N36" s="316"/>
      <c r="O36" s="438" t="s">
        <v>1615</v>
      </c>
      <c r="P36" s="30"/>
    </row>
    <row r="37" spans="1:17" s="20" customFormat="1" ht="85.5" customHeight="1" x14ac:dyDescent="0.2">
      <c r="A37" s="439">
        <v>23</v>
      </c>
      <c r="B37" s="1" t="s">
        <v>1843</v>
      </c>
      <c r="C37" s="9">
        <f>SUM(D37:G37)</f>
        <v>6.42</v>
      </c>
      <c r="D37" s="9">
        <v>6.11</v>
      </c>
      <c r="E37" s="9"/>
      <c r="F37" s="9"/>
      <c r="G37" s="9">
        <v>0.31</v>
      </c>
      <c r="H37" s="9" t="s">
        <v>1844</v>
      </c>
      <c r="I37" s="9">
        <f>SUM(J37:N37)</f>
        <v>7</v>
      </c>
      <c r="J37" s="9"/>
      <c r="K37" s="9"/>
      <c r="L37" s="9"/>
      <c r="M37" s="9"/>
      <c r="N37" s="9">
        <v>7</v>
      </c>
      <c r="O37" s="9" t="s">
        <v>1845</v>
      </c>
      <c r="P37" s="74"/>
      <c r="Q37" s="21"/>
    </row>
    <row r="38" spans="1:17" ht="25.5" x14ac:dyDescent="0.2">
      <c r="A38" s="439">
        <v>24</v>
      </c>
      <c r="B38" s="448" t="s">
        <v>1623</v>
      </c>
      <c r="C38" s="441">
        <f t="shared" si="4"/>
        <v>0.1</v>
      </c>
      <c r="D38" s="441"/>
      <c r="E38" s="441"/>
      <c r="F38" s="229"/>
      <c r="G38" s="441">
        <v>0.1</v>
      </c>
      <c r="H38" s="526" t="s">
        <v>1285</v>
      </c>
      <c r="I38" s="316">
        <f t="shared" si="7"/>
        <v>0.05</v>
      </c>
      <c r="J38" s="316"/>
      <c r="K38" s="316"/>
      <c r="L38" s="316"/>
      <c r="M38" s="316">
        <v>0.05</v>
      </c>
      <c r="N38" s="316"/>
      <c r="O38" s="438" t="s">
        <v>1615</v>
      </c>
      <c r="P38" s="30"/>
    </row>
    <row r="39" spans="1:17" x14ac:dyDescent="0.2">
      <c r="A39" s="435" t="s">
        <v>138</v>
      </c>
      <c r="B39" s="436" t="s">
        <v>595</v>
      </c>
      <c r="C39" s="437">
        <f>SUM(C40:C46)</f>
        <v>3.46</v>
      </c>
      <c r="D39" s="437">
        <f t="shared" ref="D39:N39" si="9">SUM(D40:D46)</f>
        <v>0.7</v>
      </c>
      <c r="E39" s="437">
        <f t="shared" si="9"/>
        <v>0</v>
      </c>
      <c r="F39" s="437">
        <f t="shared" si="9"/>
        <v>0</v>
      </c>
      <c r="G39" s="437">
        <f t="shared" si="9"/>
        <v>2.7600000000000002</v>
      </c>
      <c r="H39" s="437">
        <f t="shared" si="9"/>
        <v>0</v>
      </c>
      <c r="I39" s="437">
        <f t="shared" si="9"/>
        <v>1.9999999999999998</v>
      </c>
      <c r="J39" s="437">
        <f t="shared" si="9"/>
        <v>0</v>
      </c>
      <c r="K39" s="437">
        <f t="shared" si="9"/>
        <v>0</v>
      </c>
      <c r="L39" s="437">
        <f t="shared" si="9"/>
        <v>0</v>
      </c>
      <c r="M39" s="437">
        <f t="shared" si="9"/>
        <v>1.9999999999999998</v>
      </c>
      <c r="N39" s="437">
        <f t="shared" si="9"/>
        <v>0</v>
      </c>
      <c r="O39" s="438"/>
      <c r="P39" s="30"/>
    </row>
    <row r="40" spans="1:17" ht="25.5" x14ac:dyDescent="0.2">
      <c r="A40" s="439">
        <v>25</v>
      </c>
      <c r="B40" s="440" t="s">
        <v>1286</v>
      </c>
      <c r="C40" s="441">
        <f t="shared" si="4"/>
        <v>0.2</v>
      </c>
      <c r="D40" s="441"/>
      <c r="E40" s="441"/>
      <c r="F40" s="229"/>
      <c r="G40" s="441">
        <v>0.2</v>
      </c>
      <c r="H40" s="440" t="s">
        <v>1287</v>
      </c>
      <c r="I40" s="316">
        <f t="shared" si="7"/>
        <v>0.15</v>
      </c>
      <c r="J40" s="316"/>
      <c r="K40" s="316"/>
      <c r="L40" s="316"/>
      <c r="M40" s="316">
        <v>0.15</v>
      </c>
      <c r="N40" s="316"/>
      <c r="O40" s="438" t="s">
        <v>1615</v>
      </c>
      <c r="P40" s="30"/>
    </row>
    <row r="41" spans="1:17" ht="25.5" x14ac:dyDescent="0.2">
      <c r="A41" s="439">
        <v>26</v>
      </c>
      <c r="B41" s="440" t="s">
        <v>1288</v>
      </c>
      <c r="C41" s="441">
        <f t="shared" si="4"/>
        <v>0.1</v>
      </c>
      <c r="D41" s="441"/>
      <c r="E41" s="441"/>
      <c r="F41" s="229"/>
      <c r="G41" s="441">
        <v>0.1</v>
      </c>
      <c r="H41" s="450" t="s">
        <v>1289</v>
      </c>
      <c r="I41" s="316">
        <f t="shared" si="7"/>
        <v>0.1</v>
      </c>
      <c r="J41" s="316"/>
      <c r="K41" s="316"/>
      <c r="L41" s="316"/>
      <c r="M41" s="316">
        <v>0.1</v>
      </c>
      <c r="N41" s="316"/>
      <c r="O41" s="438" t="s">
        <v>1615</v>
      </c>
      <c r="P41" s="30"/>
    </row>
    <row r="42" spans="1:17" ht="25.5" x14ac:dyDescent="0.2">
      <c r="A42" s="439">
        <v>27</v>
      </c>
      <c r="B42" s="440" t="s">
        <v>1290</v>
      </c>
      <c r="C42" s="441">
        <f t="shared" si="4"/>
        <v>1</v>
      </c>
      <c r="D42" s="441"/>
      <c r="E42" s="441"/>
      <c r="F42" s="229"/>
      <c r="G42" s="441">
        <v>1</v>
      </c>
      <c r="H42" s="450" t="s">
        <v>1291</v>
      </c>
      <c r="I42" s="316">
        <f t="shared" si="7"/>
        <v>0.7</v>
      </c>
      <c r="J42" s="316"/>
      <c r="K42" s="316"/>
      <c r="L42" s="316"/>
      <c r="M42" s="316">
        <v>0.7</v>
      </c>
      <c r="N42" s="316"/>
      <c r="O42" s="438" t="s">
        <v>1615</v>
      </c>
      <c r="P42" s="30"/>
    </row>
    <row r="43" spans="1:17" ht="25.5" x14ac:dyDescent="0.2">
      <c r="A43" s="439">
        <v>28</v>
      </c>
      <c r="B43" s="440" t="s">
        <v>1292</v>
      </c>
      <c r="C43" s="441">
        <f t="shared" si="4"/>
        <v>0.8</v>
      </c>
      <c r="D43" s="441"/>
      <c r="E43" s="441"/>
      <c r="F43" s="229"/>
      <c r="G43" s="441">
        <v>0.8</v>
      </c>
      <c r="H43" s="450" t="s">
        <v>1291</v>
      </c>
      <c r="I43" s="316">
        <f t="shared" si="7"/>
        <v>0.5</v>
      </c>
      <c r="J43" s="316"/>
      <c r="K43" s="316"/>
      <c r="L43" s="316"/>
      <c r="M43" s="316">
        <v>0.5</v>
      </c>
      <c r="N43" s="316"/>
      <c r="O43" s="438" t="s">
        <v>1615</v>
      </c>
      <c r="P43" s="30"/>
    </row>
    <row r="44" spans="1:17" ht="25.5" x14ac:dyDescent="0.2">
      <c r="A44" s="439">
        <v>29</v>
      </c>
      <c r="B44" s="440" t="s">
        <v>1293</v>
      </c>
      <c r="C44" s="441">
        <f t="shared" si="4"/>
        <v>0.8600000000000001</v>
      </c>
      <c r="D44" s="441">
        <v>0.4</v>
      </c>
      <c r="E44" s="441"/>
      <c r="F44" s="229"/>
      <c r="G44" s="441">
        <v>0.46</v>
      </c>
      <c r="H44" s="449" t="s">
        <v>1294</v>
      </c>
      <c r="I44" s="316">
        <f t="shared" si="7"/>
        <v>0.2</v>
      </c>
      <c r="J44" s="316"/>
      <c r="K44" s="316"/>
      <c r="L44" s="316"/>
      <c r="M44" s="316">
        <v>0.2</v>
      </c>
      <c r="N44" s="316"/>
      <c r="O44" s="438" t="s">
        <v>1615</v>
      </c>
      <c r="P44" s="30"/>
    </row>
    <row r="45" spans="1:17" ht="25.5" x14ac:dyDescent="0.2">
      <c r="A45" s="439">
        <v>30</v>
      </c>
      <c r="B45" s="440" t="s">
        <v>1295</v>
      </c>
      <c r="C45" s="441">
        <f t="shared" si="4"/>
        <v>0.3</v>
      </c>
      <c r="D45" s="441">
        <v>0.3</v>
      </c>
      <c r="E45" s="441"/>
      <c r="F45" s="229"/>
      <c r="G45" s="441"/>
      <c r="H45" s="451" t="s">
        <v>1296</v>
      </c>
      <c r="I45" s="316">
        <f t="shared" si="7"/>
        <v>0.2</v>
      </c>
      <c r="J45" s="316"/>
      <c r="K45" s="316"/>
      <c r="L45" s="316"/>
      <c r="M45" s="316">
        <v>0.2</v>
      </c>
      <c r="N45" s="316"/>
      <c r="O45" s="438" t="s">
        <v>1615</v>
      </c>
      <c r="P45" s="30"/>
    </row>
    <row r="46" spans="1:17" ht="25.5" x14ac:dyDescent="0.2">
      <c r="A46" s="439">
        <v>31</v>
      </c>
      <c r="B46" s="440" t="s">
        <v>1297</v>
      </c>
      <c r="C46" s="441">
        <f t="shared" si="4"/>
        <v>0.2</v>
      </c>
      <c r="D46" s="441"/>
      <c r="E46" s="441"/>
      <c r="F46" s="229"/>
      <c r="G46" s="441">
        <v>0.2</v>
      </c>
      <c r="H46" s="451" t="s">
        <v>1296</v>
      </c>
      <c r="I46" s="316">
        <f t="shared" si="7"/>
        <v>0.15</v>
      </c>
      <c r="J46" s="316"/>
      <c r="K46" s="316"/>
      <c r="L46" s="316"/>
      <c r="M46" s="316">
        <v>0.15</v>
      </c>
      <c r="N46" s="316"/>
      <c r="O46" s="438" t="s">
        <v>1615</v>
      </c>
      <c r="P46" s="30"/>
    </row>
    <row r="47" spans="1:17" x14ac:dyDescent="0.2">
      <c r="A47" s="435" t="s">
        <v>141</v>
      </c>
      <c r="B47" s="83" t="s">
        <v>988</v>
      </c>
      <c r="C47" s="437">
        <f t="shared" ref="C47:N47" si="10">SUM(C48)</f>
        <v>0.2</v>
      </c>
      <c r="D47" s="437">
        <f t="shared" si="10"/>
        <v>0</v>
      </c>
      <c r="E47" s="437">
        <f t="shared" si="10"/>
        <v>0</v>
      </c>
      <c r="F47" s="437">
        <f t="shared" si="10"/>
        <v>0</v>
      </c>
      <c r="G47" s="437">
        <f t="shared" si="10"/>
        <v>0.2</v>
      </c>
      <c r="H47" s="437">
        <f t="shared" si="10"/>
        <v>0</v>
      </c>
      <c r="I47" s="437">
        <f t="shared" si="10"/>
        <v>0.1</v>
      </c>
      <c r="J47" s="437">
        <f t="shared" si="10"/>
        <v>0</v>
      </c>
      <c r="K47" s="437">
        <f t="shared" si="10"/>
        <v>0</v>
      </c>
      <c r="L47" s="437">
        <f t="shared" si="10"/>
        <v>0</v>
      </c>
      <c r="M47" s="437">
        <f t="shared" si="10"/>
        <v>0.1</v>
      </c>
      <c r="N47" s="437">
        <f t="shared" si="10"/>
        <v>0</v>
      </c>
      <c r="O47" s="438"/>
      <c r="P47" s="30"/>
    </row>
    <row r="48" spans="1:17" x14ac:dyDescent="0.2">
      <c r="A48" s="439">
        <v>32</v>
      </c>
      <c r="B48" s="440" t="s">
        <v>1755</v>
      </c>
      <c r="C48" s="441">
        <f t="shared" si="4"/>
        <v>0.2</v>
      </c>
      <c r="D48" s="441"/>
      <c r="E48" s="441"/>
      <c r="F48" s="229"/>
      <c r="G48" s="441">
        <v>0.2</v>
      </c>
      <c r="H48" s="451" t="s">
        <v>1272</v>
      </c>
      <c r="I48" s="316">
        <f t="shared" si="7"/>
        <v>0.1</v>
      </c>
      <c r="J48" s="316"/>
      <c r="K48" s="316"/>
      <c r="L48" s="316"/>
      <c r="M48" s="316">
        <v>0.1</v>
      </c>
      <c r="N48" s="316"/>
      <c r="O48" s="438"/>
      <c r="P48" s="30"/>
    </row>
    <row r="49" spans="1:16" x14ac:dyDescent="0.2">
      <c r="A49" s="148">
        <v>32</v>
      </c>
      <c r="B49" s="28" t="s">
        <v>1824</v>
      </c>
      <c r="C49" s="361">
        <f>C39+C32+C26+C15+C12+C9+C47+C23</f>
        <v>54.010000000000005</v>
      </c>
      <c r="D49" s="361">
        <f t="shared" ref="D49:N49" si="11">D39+D32+D26+D15+D12+D9+D47+D23</f>
        <v>21.23</v>
      </c>
      <c r="E49" s="361">
        <f t="shared" si="11"/>
        <v>3</v>
      </c>
      <c r="F49" s="361">
        <f t="shared" si="11"/>
        <v>0</v>
      </c>
      <c r="G49" s="361">
        <f t="shared" si="11"/>
        <v>29.779999999999998</v>
      </c>
      <c r="H49" s="361">
        <f t="shared" si="11"/>
        <v>0</v>
      </c>
      <c r="I49" s="361">
        <f t="shared" si="11"/>
        <v>35.260000000000005</v>
      </c>
      <c r="J49" s="361">
        <f t="shared" si="11"/>
        <v>17.5</v>
      </c>
      <c r="K49" s="361">
        <f t="shared" si="11"/>
        <v>0.2</v>
      </c>
      <c r="L49" s="361">
        <f t="shared" si="11"/>
        <v>0.85</v>
      </c>
      <c r="M49" s="361">
        <f t="shared" si="11"/>
        <v>7.6499999999999995</v>
      </c>
      <c r="N49" s="361">
        <f t="shared" si="11"/>
        <v>9.06</v>
      </c>
      <c r="O49" s="1"/>
      <c r="P49" s="1"/>
    </row>
    <row r="50" spans="1:16" s="556" customFormat="1" ht="29.25" customHeight="1" x14ac:dyDescent="0.2">
      <c r="A50" s="630" t="str">
        <f>'TP Ha Tinh'!A54:O54</f>
        <v>B. Công trình, dự án cần thu hồi đất đã được HĐND tỉnh thông qua tại các Nghị quyết số 30/NQ-HĐND ngày 15/12/2016, Nghị quyết số 51/NQ-HĐND ngày 15/7/2017 nay chuyển sang thực hiện trong năm 2018</v>
      </c>
      <c r="B50" s="631"/>
      <c r="C50" s="631"/>
      <c r="D50" s="631"/>
      <c r="E50" s="631"/>
      <c r="F50" s="631"/>
      <c r="G50" s="631"/>
      <c r="H50" s="631"/>
      <c r="I50" s="631"/>
      <c r="J50" s="631"/>
      <c r="K50" s="631"/>
      <c r="L50" s="631"/>
      <c r="M50" s="631"/>
      <c r="N50" s="631"/>
      <c r="O50" s="631"/>
      <c r="P50" s="632"/>
    </row>
    <row r="51" spans="1:16" x14ac:dyDescent="0.2">
      <c r="A51" s="148" t="s">
        <v>34</v>
      </c>
      <c r="B51" s="28" t="s">
        <v>595</v>
      </c>
      <c r="C51" s="3">
        <f t="shared" ref="C51:N51" si="12">SUM(C52:C59)</f>
        <v>19.600000000000001</v>
      </c>
      <c r="D51" s="3">
        <f t="shared" si="12"/>
        <v>3</v>
      </c>
      <c r="E51" s="3">
        <f t="shared" si="12"/>
        <v>0</v>
      </c>
      <c r="F51" s="3">
        <f t="shared" si="12"/>
        <v>0</v>
      </c>
      <c r="G51" s="3">
        <f t="shared" si="12"/>
        <v>16.600000000000001</v>
      </c>
      <c r="H51" s="36">
        <f t="shared" si="12"/>
        <v>0</v>
      </c>
      <c r="I51" s="3">
        <f t="shared" si="12"/>
        <v>8.1</v>
      </c>
      <c r="J51" s="3">
        <f t="shared" si="12"/>
        <v>0</v>
      </c>
      <c r="K51" s="3">
        <f t="shared" si="12"/>
        <v>1.7</v>
      </c>
      <c r="L51" s="3">
        <f t="shared" si="12"/>
        <v>0.8</v>
      </c>
      <c r="M51" s="3">
        <f t="shared" si="12"/>
        <v>5.6</v>
      </c>
      <c r="N51" s="3">
        <f t="shared" si="12"/>
        <v>0</v>
      </c>
      <c r="O51" s="28"/>
      <c r="P51" s="28"/>
    </row>
    <row r="52" spans="1:16" x14ac:dyDescent="0.2">
      <c r="A52" s="453">
        <v>1</v>
      </c>
      <c r="B52" s="454" t="s">
        <v>1516</v>
      </c>
      <c r="C52" s="441">
        <f t="shared" ref="C52:C104" si="13">SUM(D52:G52)</f>
        <v>1</v>
      </c>
      <c r="D52" s="61"/>
      <c r="E52" s="61"/>
      <c r="F52" s="61"/>
      <c r="G52" s="61">
        <v>1</v>
      </c>
      <c r="H52" s="1" t="s">
        <v>1287</v>
      </c>
      <c r="I52" s="9">
        <f t="shared" ref="I52:I104" si="14">J52+K52+L52+M52+N52</f>
        <v>0.5</v>
      </c>
      <c r="J52" s="61"/>
      <c r="K52" s="61"/>
      <c r="L52" s="61"/>
      <c r="M52" s="61">
        <v>0.5</v>
      </c>
      <c r="N52" s="61"/>
      <c r="O52" s="455"/>
      <c r="P52" s="456" t="s">
        <v>71</v>
      </c>
    </row>
    <row r="53" spans="1:16" x14ac:dyDescent="0.2">
      <c r="A53" s="453">
        <v>2</v>
      </c>
      <c r="B53" s="457" t="s">
        <v>907</v>
      </c>
      <c r="C53" s="441">
        <f t="shared" si="13"/>
        <v>0.1</v>
      </c>
      <c r="D53" s="61"/>
      <c r="E53" s="61"/>
      <c r="F53" s="61"/>
      <c r="G53" s="61">
        <v>0.1</v>
      </c>
      <c r="H53" s="32" t="s">
        <v>1298</v>
      </c>
      <c r="I53" s="9">
        <f t="shared" si="14"/>
        <v>0.1</v>
      </c>
      <c r="J53" s="458"/>
      <c r="K53" s="9"/>
      <c r="L53" s="9"/>
      <c r="M53" s="9">
        <v>0.1</v>
      </c>
      <c r="N53" s="9"/>
      <c r="O53" s="455"/>
      <c r="P53" s="456" t="s">
        <v>71</v>
      </c>
    </row>
    <row r="54" spans="1:16" ht="25.5" x14ac:dyDescent="0.2">
      <c r="A54" s="453">
        <v>3</v>
      </c>
      <c r="B54" s="454" t="s">
        <v>1299</v>
      </c>
      <c r="C54" s="441">
        <f t="shared" si="13"/>
        <v>0.7</v>
      </c>
      <c r="D54" s="61"/>
      <c r="E54" s="61"/>
      <c r="F54" s="61"/>
      <c r="G54" s="61">
        <v>0.7</v>
      </c>
      <c r="H54" s="32" t="s">
        <v>1298</v>
      </c>
      <c r="I54" s="9">
        <f t="shared" si="14"/>
        <v>0.5</v>
      </c>
      <c r="J54" s="458"/>
      <c r="K54" s="9"/>
      <c r="L54" s="9"/>
      <c r="M54" s="9">
        <v>0.5</v>
      </c>
      <c r="N54" s="9"/>
      <c r="O54" s="455"/>
      <c r="P54" s="456" t="s">
        <v>71</v>
      </c>
    </row>
    <row r="55" spans="1:16" ht="38.25" x14ac:dyDescent="0.2">
      <c r="A55" s="453">
        <v>4</v>
      </c>
      <c r="B55" s="454" t="s">
        <v>1300</v>
      </c>
      <c r="C55" s="441">
        <f t="shared" si="13"/>
        <v>6.3</v>
      </c>
      <c r="D55" s="61"/>
      <c r="E55" s="61"/>
      <c r="F55" s="61"/>
      <c r="G55" s="61">
        <v>6.3</v>
      </c>
      <c r="H55" s="1" t="s">
        <v>1289</v>
      </c>
      <c r="I55" s="9">
        <f t="shared" si="14"/>
        <v>2</v>
      </c>
      <c r="J55" s="61"/>
      <c r="K55" s="61"/>
      <c r="L55" s="61"/>
      <c r="M55" s="61">
        <v>2</v>
      </c>
      <c r="N55" s="61"/>
      <c r="O55" s="1"/>
      <c r="P55" s="456" t="s">
        <v>71</v>
      </c>
    </row>
    <row r="56" spans="1:16" x14ac:dyDescent="0.2">
      <c r="A56" s="453">
        <v>5</v>
      </c>
      <c r="B56" s="454" t="s">
        <v>1301</v>
      </c>
      <c r="C56" s="441">
        <f t="shared" si="13"/>
        <v>1</v>
      </c>
      <c r="D56" s="61"/>
      <c r="E56" s="61"/>
      <c r="F56" s="61"/>
      <c r="G56" s="61">
        <v>1</v>
      </c>
      <c r="H56" s="1" t="s">
        <v>1291</v>
      </c>
      <c r="I56" s="9">
        <f t="shared" si="14"/>
        <v>1.5</v>
      </c>
      <c r="J56" s="61"/>
      <c r="K56" s="61"/>
      <c r="L56" s="61"/>
      <c r="M56" s="61">
        <v>1.5</v>
      </c>
      <c r="N56" s="61"/>
      <c r="O56" s="455"/>
      <c r="P56" s="456" t="s">
        <v>71</v>
      </c>
    </row>
    <row r="57" spans="1:16" ht="25.5" x14ac:dyDescent="0.2">
      <c r="A57" s="453">
        <v>6</v>
      </c>
      <c r="B57" s="454" t="s">
        <v>1305</v>
      </c>
      <c r="C57" s="441">
        <f t="shared" si="13"/>
        <v>2</v>
      </c>
      <c r="D57" s="61">
        <v>2</v>
      </c>
      <c r="E57" s="61"/>
      <c r="F57" s="61"/>
      <c r="G57" s="61"/>
      <c r="H57" s="1" t="s">
        <v>1294</v>
      </c>
      <c r="I57" s="9">
        <f t="shared" si="14"/>
        <v>1.7</v>
      </c>
      <c r="J57" s="61"/>
      <c r="K57" s="61">
        <v>1.7</v>
      </c>
      <c r="L57" s="61"/>
      <c r="M57" s="61"/>
      <c r="N57" s="61"/>
      <c r="O57" s="455"/>
      <c r="P57" s="456" t="s">
        <v>71</v>
      </c>
    </row>
    <row r="58" spans="1:16" x14ac:dyDescent="0.2">
      <c r="A58" s="453">
        <v>7</v>
      </c>
      <c r="B58" s="1" t="s">
        <v>1517</v>
      </c>
      <c r="C58" s="441">
        <f t="shared" si="13"/>
        <v>1</v>
      </c>
      <c r="D58" s="61">
        <v>1</v>
      </c>
      <c r="E58" s="61"/>
      <c r="F58" s="61"/>
      <c r="G58" s="61"/>
      <c r="H58" s="1" t="s">
        <v>1296</v>
      </c>
      <c r="I58" s="9">
        <f t="shared" si="14"/>
        <v>1.3</v>
      </c>
      <c r="J58" s="61"/>
      <c r="K58" s="61"/>
      <c r="L58" s="61">
        <v>0.8</v>
      </c>
      <c r="M58" s="61">
        <v>0.5</v>
      </c>
      <c r="N58" s="61"/>
      <c r="O58" s="455"/>
      <c r="P58" s="456" t="s">
        <v>71</v>
      </c>
    </row>
    <row r="59" spans="1:16" x14ac:dyDescent="0.2">
      <c r="A59" s="453">
        <v>8</v>
      </c>
      <c r="B59" s="454" t="s">
        <v>1302</v>
      </c>
      <c r="C59" s="441">
        <f t="shared" si="13"/>
        <v>7.5</v>
      </c>
      <c r="D59" s="61"/>
      <c r="E59" s="61"/>
      <c r="F59" s="61"/>
      <c r="G59" s="61">
        <v>7.5</v>
      </c>
      <c r="H59" s="1" t="s">
        <v>1296</v>
      </c>
      <c r="I59" s="9">
        <f t="shared" si="14"/>
        <v>0.5</v>
      </c>
      <c r="J59" s="61"/>
      <c r="K59" s="61"/>
      <c r="L59" s="61"/>
      <c r="M59" s="61">
        <v>0.5</v>
      </c>
      <c r="N59" s="61"/>
      <c r="O59" s="455"/>
      <c r="P59" s="456" t="s">
        <v>71</v>
      </c>
    </row>
    <row r="60" spans="1:16" x14ac:dyDescent="0.2">
      <c r="A60" s="148" t="s">
        <v>36</v>
      </c>
      <c r="B60" s="459" t="s">
        <v>957</v>
      </c>
      <c r="C60" s="3">
        <f>SUM(C61:C66)</f>
        <v>3.5999999999999996</v>
      </c>
      <c r="D60" s="3">
        <f t="shared" ref="D60:N60" si="15">SUM(D61:D66)</f>
        <v>1.8</v>
      </c>
      <c r="E60" s="3">
        <f t="shared" si="15"/>
        <v>0</v>
      </c>
      <c r="F60" s="3">
        <f t="shared" si="15"/>
        <v>0</v>
      </c>
      <c r="G60" s="3">
        <f t="shared" si="15"/>
        <v>1.8</v>
      </c>
      <c r="H60" s="36">
        <f t="shared" si="15"/>
        <v>0</v>
      </c>
      <c r="I60" s="3">
        <f t="shared" si="15"/>
        <v>4.6000000000000005</v>
      </c>
      <c r="J60" s="3">
        <f t="shared" si="15"/>
        <v>0</v>
      </c>
      <c r="K60" s="3">
        <f t="shared" si="15"/>
        <v>0.7</v>
      </c>
      <c r="L60" s="3">
        <f t="shared" si="15"/>
        <v>0.5</v>
      </c>
      <c r="M60" s="3">
        <f t="shared" si="15"/>
        <v>3.4</v>
      </c>
      <c r="N60" s="3">
        <f t="shared" si="15"/>
        <v>0</v>
      </c>
      <c r="O60" s="455"/>
      <c r="P60" s="456"/>
    </row>
    <row r="61" spans="1:16" x14ac:dyDescent="0.2">
      <c r="A61" s="453">
        <v>9</v>
      </c>
      <c r="B61" s="1" t="s">
        <v>1518</v>
      </c>
      <c r="C61" s="441">
        <f t="shared" si="13"/>
        <v>1</v>
      </c>
      <c r="D61" s="61">
        <v>1</v>
      </c>
      <c r="E61" s="61"/>
      <c r="F61" s="61"/>
      <c r="G61" s="61"/>
      <c r="H61" s="456" t="s">
        <v>1303</v>
      </c>
      <c r="I61" s="9">
        <f t="shared" si="14"/>
        <v>1.5</v>
      </c>
      <c r="J61" s="61"/>
      <c r="K61" s="61"/>
      <c r="L61" s="61">
        <v>0.5</v>
      </c>
      <c r="M61" s="61">
        <v>1</v>
      </c>
      <c r="N61" s="61"/>
      <c r="O61" s="455"/>
      <c r="P61" s="456" t="s">
        <v>71</v>
      </c>
    </row>
    <row r="62" spans="1:16" ht="25.5" x14ac:dyDescent="0.2">
      <c r="A62" s="453">
        <v>10</v>
      </c>
      <c r="B62" s="1" t="s">
        <v>1304</v>
      </c>
      <c r="C62" s="441">
        <f t="shared" si="13"/>
        <v>0.3</v>
      </c>
      <c r="D62" s="61">
        <v>0.3</v>
      </c>
      <c r="E62" s="61"/>
      <c r="F62" s="61"/>
      <c r="G62" s="61"/>
      <c r="H62" s="456" t="s">
        <v>1272</v>
      </c>
      <c r="I62" s="9">
        <f t="shared" si="14"/>
        <v>0.7</v>
      </c>
      <c r="J62" s="61"/>
      <c r="K62" s="61"/>
      <c r="L62" s="61"/>
      <c r="M62" s="61">
        <v>0.7</v>
      </c>
      <c r="N62" s="61"/>
      <c r="O62" s="1"/>
      <c r="P62" s="456" t="s">
        <v>71</v>
      </c>
    </row>
    <row r="63" spans="1:16" x14ac:dyDescent="0.2">
      <c r="A63" s="453">
        <v>11</v>
      </c>
      <c r="B63" s="460" t="s">
        <v>1519</v>
      </c>
      <c r="C63" s="441">
        <f t="shared" si="13"/>
        <v>1</v>
      </c>
      <c r="D63" s="61"/>
      <c r="E63" s="61"/>
      <c r="F63" s="61"/>
      <c r="G63" s="61">
        <v>1</v>
      </c>
      <c r="H63" s="456" t="s">
        <v>1276</v>
      </c>
      <c r="I63" s="9">
        <f t="shared" si="14"/>
        <v>0.7</v>
      </c>
      <c r="J63" s="61"/>
      <c r="K63" s="61">
        <v>0.7</v>
      </c>
      <c r="L63" s="61"/>
      <c r="M63" s="61"/>
      <c r="N63" s="61"/>
      <c r="O63" s="455"/>
      <c r="P63" s="456" t="s">
        <v>71</v>
      </c>
    </row>
    <row r="64" spans="1:16" x14ac:dyDescent="0.2">
      <c r="A64" s="453">
        <v>12</v>
      </c>
      <c r="B64" s="460" t="s">
        <v>1520</v>
      </c>
      <c r="C64" s="441">
        <f t="shared" si="13"/>
        <v>0.3</v>
      </c>
      <c r="D64" s="61"/>
      <c r="E64" s="61"/>
      <c r="F64" s="61"/>
      <c r="G64" s="61">
        <v>0.3</v>
      </c>
      <c r="H64" s="456" t="s">
        <v>1276</v>
      </c>
      <c r="I64" s="9">
        <f t="shared" si="14"/>
        <v>0.7</v>
      </c>
      <c r="J64" s="61"/>
      <c r="K64" s="61"/>
      <c r="L64" s="61"/>
      <c r="M64" s="61">
        <v>0.7</v>
      </c>
      <c r="N64" s="61"/>
      <c r="O64" s="455"/>
      <c r="P64" s="456" t="s">
        <v>71</v>
      </c>
    </row>
    <row r="65" spans="1:16" x14ac:dyDescent="0.2">
      <c r="A65" s="453">
        <v>13</v>
      </c>
      <c r="B65" s="1" t="s">
        <v>1521</v>
      </c>
      <c r="C65" s="441">
        <f t="shared" si="13"/>
        <v>0.5</v>
      </c>
      <c r="D65" s="61"/>
      <c r="E65" s="61"/>
      <c r="F65" s="61"/>
      <c r="G65" s="61">
        <v>0.5</v>
      </c>
      <c r="H65" s="456" t="s">
        <v>1276</v>
      </c>
      <c r="I65" s="9">
        <f t="shared" si="14"/>
        <v>0.6</v>
      </c>
      <c r="J65" s="61"/>
      <c r="K65" s="61"/>
      <c r="L65" s="61"/>
      <c r="M65" s="61">
        <v>0.6</v>
      </c>
      <c r="N65" s="61"/>
      <c r="O65" s="455"/>
      <c r="P65" s="456" t="s">
        <v>71</v>
      </c>
    </row>
    <row r="66" spans="1:16" x14ac:dyDescent="0.2">
      <c r="A66" s="453">
        <v>14</v>
      </c>
      <c r="B66" s="1" t="s">
        <v>1522</v>
      </c>
      <c r="C66" s="441">
        <f t="shared" si="13"/>
        <v>0.5</v>
      </c>
      <c r="D66" s="61">
        <v>0.5</v>
      </c>
      <c r="E66" s="61"/>
      <c r="F66" s="61"/>
      <c r="G66" s="61"/>
      <c r="H66" s="32" t="s">
        <v>1303</v>
      </c>
      <c r="I66" s="9">
        <f t="shared" si="14"/>
        <v>0.4</v>
      </c>
      <c r="J66" s="458"/>
      <c r="K66" s="9"/>
      <c r="L66" s="9"/>
      <c r="M66" s="9">
        <v>0.4</v>
      </c>
      <c r="N66" s="9"/>
      <c r="O66" s="456"/>
      <c r="P66" s="456" t="s">
        <v>71</v>
      </c>
    </row>
    <row r="67" spans="1:16" x14ac:dyDescent="0.2">
      <c r="A67" s="148" t="s">
        <v>37</v>
      </c>
      <c r="B67" s="28" t="s">
        <v>931</v>
      </c>
      <c r="C67" s="3">
        <f>SUM(C68)</f>
        <v>0.2</v>
      </c>
      <c r="D67" s="3">
        <f t="shared" ref="D67:N67" si="16">SUM(D68)</f>
        <v>0</v>
      </c>
      <c r="E67" s="3">
        <f t="shared" si="16"/>
        <v>0</v>
      </c>
      <c r="F67" s="3">
        <f t="shared" si="16"/>
        <v>0</v>
      </c>
      <c r="G67" s="3">
        <f t="shared" si="16"/>
        <v>0.2</v>
      </c>
      <c r="H67" s="36">
        <f t="shared" si="16"/>
        <v>0</v>
      </c>
      <c r="I67" s="3">
        <f t="shared" si="16"/>
        <v>0.1</v>
      </c>
      <c r="J67" s="3">
        <f t="shared" si="16"/>
        <v>0</v>
      </c>
      <c r="K67" s="3">
        <f t="shared" si="16"/>
        <v>0</v>
      </c>
      <c r="L67" s="3">
        <f t="shared" si="16"/>
        <v>0</v>
      </c>
      <c r="M67" s="3">
        <f t="shared" si="16"/>
        <v>0.1</v>
      </c>
      <c r="N67" s="3">
        <f t="shared" si="16"/>
        <v>0</v>
      </c>
      <c r="O67" s="455"/>
      <c r="P67" s="456"/>
    </row>
    <row r="68" spans="1:16" ht="25.5" x14ac:dyDescent="0.2">
      <c r="A68" s="453">
        <v>15</v>
      </c>
      <c r="B68" s="461" t="s">
        <v>1306</v>
      </c>
      <c r="C68" s="441">
        <f t="shared" si="13"/>
        <v>0.2</v>
      </c>
      <c r="D68" s="61"/>
      <c r="E68" s="61"/>
      <c r="F68" s="61"/>
      <c r="G68" s="61">
        <v>0.2</v>
      </c>
      <c r="H68" s="456" t="s">
        <v>1272</v>
      </c>
      <c r="I68" s="9">
        <f t="shared" si="14"/>
        <v>0.1</v>
      </c>
      <c r="J68" s="61"/>
      <c r="K68" s="61"/>
      <c r="L68" s="61"/>
      <c r="M68" s="61">
        <v>0.1</v>
      </c>
      <c r="N68" s="61"/>
      <c r="O68" s="455"/>
      <c r="P68" s="456" t="s">
        <v>71</v>
      </c>
    </row>
    <row r="69" spans="1:16" x14ac:dyDescent="0.2">
      <c r="A69" s="148" t="s">
        <v>38</v>
      </c>
      <c r="B69" s="462" t="s">
        <v>1512</v>
      </c>
      <c r="C69" s="3">
        <f>SUM(C70)</f>
        <v>1.2</v>
      </c>
      <c r="D69" s="3">
        <f t="shared" ref="D69:N69" si="17">SUM(D70)</f>
        <v>0</v>
      </c>
      <c r="E69" s="3">
        <f t="shared" si="17"/>
        <v>0</v>
      </c>
      <c r="F69" s="3">
        <f t="shared" si="17"/>
        <v>0</v>
      </c>
      <c r="G69" s="3">
        <f t="shared" si="17"/>
        <v>1.2</v>
      </c>
      <c r="H69" s="36">
        <f t="shared" si="17"/>
        <v>0</v>
      </c>
      <c r="I69" s="3">
        <f t="shared" si="17"/>
        <v>1</v>
      </c>
      <c r="J69" s="3">
        <f t="shared" si="17"/>
        <v>0</v>
      </c>
      <c r="K69" s="3">
        <f t="shared" si="17"/>
        <v>0</v>
      </c>
      <c r="L69" s="3">
        <f t="shared" si="17"/>
        <v>0</v>
      </c>
      <c r="M69" s="3">
        <f t="shared" si="17"/>
        <v>1</v>
      </c>
      <c r="N69" s="3">
        <f t="shared" si="17"/>
        <v>0</v>
      </c>
      <c r="O69" s="455"/>
      <c r="P69" s="456"/>
    </row>
    <row r="70" spans="1:16" x14ac:dyDescent="0.2">
      <c r="A70" s="453">
        <v>16</v>
      </c>
      <c r="B70" s="1" t="s">
        <v>1307</v>
      </c>
      <c r="C70" s="441">
        <f t="shared" si="13"/>
        <v>1.2</v>
      </c>
      <c r="D70" s="61"/>
      <c r="E70" s="61"/>
      <c r="F70" s="61"/>
      <c r="G70" s="61">
        <v>1.2</v>
      </c>
      <c r="H70" s="1" t="s">
        <v>1294</v>
      </c>
      <c r="I70" s="9">
        <f t="shared" si="14"/>
        <v>1</v>
      </c>
      <c r="J70" s="61"/>
      <c r="K70" s="61"/>
      <c r="L70" s="61"/>
      <c r="M70" s="61">
        <v>1</v>
      </c>
      <c r="N70" s="61"/>
      <c r="O70" s="455"/>
      <c r="P70" s="456" t="s">
        <v>71</v>
      </c>
    </row>
    <row r="71" spans="1:16" x14ac:dyDescent="0.2">
      <c r="A71" s="148" t="s">
        <v>136</v>
      </c>
      <c r="B71" s="28" t="s">
        <v>91</v>
      </c>
      <c r="C71" s="3">
        <f>SUM(C72:C82)</f>
        <v>73.38</v>
      </c>
      <c r="D71" s="3">
        <f t="shared" ref="D71:N71" si="18">SUM(D72:D82)</f>
        <v>8</v>
      </c>
      <c r="E71" s="3">
        <f t="shared" si="18"/>
        <v>0</v>
      </c>
      <c r="F71" s="3">
        <f t="shared" si="18"/>
        <v>0</v>
      </c>
      <c r="G71" s="3">
        <f t="shared" si="18"/>
        <v>65.38</v>
      </c>
      <c r="H71" s="36">
        <f t="shared" si="18"/>
        <v>0</v>
      </c>
      <c r="I71" s="3">
        <f t="shared" si="18"/>
        <v>26.5</v>
      </c>
      <c r="J71" s="3">
        <f t="shared" si="18"/>
        <v>6.5</v>
      </c>
      <c r="K71" s="3">
        <f t="shared" si="18"/>
        <v>1.5</v>
      </c>
      <c r="L71" s="3">
        <f t="shared" si="18"/>
        <v>12.3</v>
      </c>
      <c r="M71" s="3">
        <f t="shared" si="18"/>
        <v>6.1999999999999993</v>
      </c>
      <c r="N71" s="3">
        <f t="shared" si="18"/>
        <v>0</v>
      </c>
      <c r="O71" s="455"/>
      <c r="P71" s="456"/>
    </row>
    <row r="72" spans="1:16" ht="38.25" x14ac:dyDescent="0.2">
      <c r="A72" s="453">
        <v>17</v>
      </c>
      <c r="B72" s="454" t="s">
        <v>1309</v>
      </c>
      <c r="C72" s="441">
        <f t="shared" si="13"/>
        <v>16.13</v>
      </c>
      <c r="D72" s="61">
        <v>1.2</v>
      </c>
      <c r="E72" s="61"/>
      <c r="F72" s="61"/>
      <c r="G72" s="9">
        <v>14.93</v>
      </c>
      <c r="H72" s="1" t="s">
        <v>1308</v>
      </c>
      <c r="I72" s="9">
        <f t="shared" si="14"/>
        <v>3</v>
      </c>
      <c r="J72" s="61">
        <v>3</v>
      </c>
      <c r="K72" s="61"/>
      <c r="L72" s="61"/>
      <c r="M72" s="61"/>
      <c r="N72" s="61"/>
      <c r="O72" s="1"/>
      <c r="P72" s="456" t="s">
        <v>71</v>
      </c>
    </row>
    <row r="73" spans="1:16" x14ac:dyDescent="0.2">
      <c r="A73" s="453">
        <v>18</v>
      </c>
      <c r="B73" s="461" t="s">
        <v>1310</v>
      </c>
      <c r="C73" s="441">
        <f t="shared" si="13"/>
        <v>5.0999999999999996</v>
      </c>
      <c r="D73" s="61"/>
      <c r="E73" s="61"/>
      <c r="F73" s="61"/>
      <c r="G73" s="61">
        <v>5.0999999999999996</v>
      </c>
      <c r="H73" s="463" t="s">
        <v>1272</v>
      </c>
      <c r="I73" s="9">
        <f t="shared" si="14"/>
        <v>2</v>
      </c>
      <c r="J73" s="61">
        <v>2</v>
      </c>
      <c r="K73" s="61"/>
      <c r="L73" s="61"/>
      <c r="M73" s="61"/>
      <c r="N73" s="61"/>
      <c r="O73" s="456"/>
      <c r="P73" s="456" t="s">
        <v>71</v>
      </c>
    </row>
    <row r="74" spans="1:16" ht="25.5" x14ac:dyDescent="0.2">
      <c r="A74" s="453">
        <v>19</v>
      </c>
      <c r="B74" s="454" t="s">
        <v>1311</v>
      </c>
      <c r="C74" s="441">
        <f t="shared" si="13"/>
        <v>4.5</v>
      </c>
      <c r="D74" s="61">
        <v>1.5</v>
      </c>
      <c r="E74" s="61"/>
      <c r="F74" s="61"/>
      <c r="G74" s="61">
        <v>3</v>
      </c>
      <c r="H74" s="1" t="s">
        <v>1276</v>
      </c>
      <c r="I74" s="9">
        <f t="shared" si="14"/>
        <v>2.5</v>
      </c>
      <c r="J74" s="61"/>
      <c r="K74" s="61"/>
      <c r="L74" s="61"/>
      <c r="M74" s="61">
        <v>2.5</v>
      </c>
      <c r="N74" s="61"/>
      <c r="O74" s="455"/>
      <c r="P74" s="456" t="s">
        <v>71</v>
      </c>
    </row>
    <row r="75" spans="1:16" ht="25.5" x14ac:dyDescent="0.2">
      <c r="A75" s="453">
        <v>20</v>
      </c>
      <c r="B75" s="1" t="s">
        <v>1312</v>
      </c>
      <c r="C75" s="441">
        <f t="shared" si="13"/>
        <v>0.35</v>
      </c>
      <c r="D75" s="61"/>
      <c r="E75" s="61"/>
      <c r="F75" s="61"/>
      <c r="G75" s="61">
        <v>0.35</v>
      </c>
      <c r="H75" s="1" t="s">
        <v>1276</v>
      </c>
      <c r="I75" s="9">
        <f t="shared" si="14"/>
        <v>0.4</v>
      </c>
      <c r="J75" s="61"/>
      <c r="K75" s="61"/>
      <c r="L75" s="61"/>
      <c r="M75" s="61">
        <v>0.4</v>
      </c>
      <c r="N75" s="61"/>
      <c r="O75" s="455"/>
      <c r="P75" s="456" t="s">
        <v>71</v>
      </c>
    </row>
    <row r="76" spans="1:16" x14ac:dyDescent="0.2">
      <c r="A76" s="453">
        <v>21</v>
      </c>
      <c r="B76" s="461" t="s">
        <v>1313</v>
      </c>
      <c r="C76" s="441">
        <f t="shared" si="13"/>
        <v>3</v>
      </c>
      <c r="D76" s="61"/>
      <c r="E76" s="61"/>
      <c r="F76" s="61"/>
      <c r="G76" s="61">
        <v>3</v>
      </c>
      <c r="H76" s="456" t="s">
        <v>1294</v>
      </c>
      <c r="I76" s="9">
        <f t="shared" si="14"/>
        <v>1.5</v>
      </c>
      <c r="J76" s="61">
        <v>1.5</v>
      </c>
      <c r="K76" s="61"/>
      <c r="L76" s="61"/>
      <c r="M76" s="61"/>
      <c r="N76" s="61"/>
      <c r="O76" s="455"/>
      <c r="P76" s="456" t="s">
        <v>71</v>
      </c>
    </row>
    <row r="77" spans="1:16" x14ac:dyDescent="0.2">
      <c r="A77" s="453">
        <v>22</v>
      </c>
      <c r="B77" s="30" t="s">
        <v>1321</v>
      </c>
      <c r="C77" s="441">
        <f t="shared" si="13"/>
        <v>3.6</v>
      </c>
      <c r="D77" s="61"/>
      <c r="E77" s="61"/>
      <c r="F77" s="61"/>
      <c r="G77" s="61">
        <v>3.6</v>
      </c>
      <c r="H77" s="32" t="s">
        <v>1272</v>
      </c>
      <c r="I77" s="9">
        <f t="shared" si="14"/>
        <v>1.5</v>
      </c>
      <c r="J77" s="61"/>
      <c r="K77" s="61">
        <v>1.5</v>
      </c>
      <c r="L77" s="61"/>
      <c r="M77" s="61"/>
      <c r="N77" s="61"/>
      <c r="O77" s="456"/>
      <c r="P77" s="456" t="s">
        <v>71</v>
      </c>
    </row>
    <row r="78" spans="1:16" x14ac:dyDescent="0.2">
      <c r="A78" s="453">
        <v>23</v>
      </c>
      <c r="B78" s="1" t="s">
        <v>1322</v>
      </c>
      <c r="C78" s="441">
        <f t="shared" si="13"/>
        <v>0.5</v>
      </c>
      <c r="D78" s="61"/>
      <c r="E78" s="61"/>
      <c r="F78" s="61"/>
      <c r="G78" s="61">
        <v>0.5</v>
      </c>
      <c r="H78" s="32" t="s">
        <v>1276</v>
      </c>
      <c r="I78" s="9">
        <f t="shared" si="14"/>
        <v>0.3</v>
      </c>
      <c r="J78" s="61"/>
      <c r="K78" s="61"/>
      <c r="L78" s="61"/>
      <c r="M78" s="61">
        <v>0.3</v>
      </c>
      <c r="N78" s="61"/>
      <c r="O78" s="456"/>
      <c r="P78" s="456" t="s">
        <v>71</v>
      </c>
    </row>
    <row r="79" spans="1:16" ht="51" x14ac:dyDescent="0.2">
      <c r="A79" s="453">
        <v>24</v>
      </c>
      <c r="B79" s="464" t="s">
        <v>1323</v>
      </c>
      <c r="C79" s="441">
        <f t="shared" si="13"/>
        <v>1.4</v>
      </c>
      <c r="D79" s="61"/>
      <c r="E79" s="61"/>
      <c r="F79" s="61"/>
      <c r="G79" s="61">
        <v>1.4</v>
      </c>
      <c r="H79" s="465" t="s">
        <v>1294</v>
      </c>
      <c r="I79" s="9">
        <f t="shared" si="14"/>
        <v>1.3</v>
      </c>
      <c r="J79" s="61"/>
      <c r="K79" s="61"/>
      <c r="L79" s="61">
        <v>1.3</v>
      </c>
      <c r="M79" s="61"/>
      <c r="N79" s="61"/>
      <c r="O79" s="456"/>
      <c r="P79" s="456" t="s">
        <v>71</v>
      </c>
    </row>
    <row r="80" spans="1:16" ht="51" x14ac:dyDescent="0.2">
      <c r="A80" s="453">
        <v>25</v>
      </c>
      <c r="B80" s="464" t="s">
        <v>1324</v>
      </c>
      <c r="C80" s="441">
        <f t="shared" si="13"/>
        <v>22</v>
      </c>
      <c r="D80" s="61">
        <v>2</v>
      </c>
      <c r="E80" s="61"/>
      <c r="F80" s="61"/>
      <c r="G80" s="61">
        <v>20</v>
      </c>
      <c r="H80" s="465" t="s">
        <v>1296</v>
      </c>
      <c r="I80" s="9">
        <f t="shared" si="14"/>
        <v>5</v>
      </c>
      <c r="J80" s="61"/>
      <c r="K80" s="61"/>
      <c r="L80" s="61">
        <v>2</v>
      </c>
      <c r="M80" s="61">
        <v>3</v>
      </c>
      <c r="N80" s="61"/>
      <c r="O80" s="456"/>
      <c r="P80" s="456" t="s">
        <v>71</v>
      </c>
    </row>
    <row r="81" spans="1:16" ht="38.25" x14ac:dyDescent="0.2">
      <c r="A81" s="453">
        <v>26</v>
      </c>
      <c r="B81" s="464" t="s">
        <v>1325</v>
      </c>
      <c r="C81" s="441">
        <f t="shared" si="13"/>
        <v>9.3000000000000007</v>
      </c>
      <c r="D81" s="61">
        <v>0.3</v>
      </c>
      <c r="E81" s="61"/>
      <c r="F81" s="61"/>
      <c r="G81" s="61">
        <v>9</v>
      </c>
      <c r="H81" s="465" t="s">
        <v>1296</v>
      </c>
      <c r="I81" s="9">
        <f t="shared" si="14"/>
        <v>5</v>
      </c>
      <c r="J81" s="61"/>
      <c r="K81" s="61"/>
      <c r="L81" s="61">
        <v>5</v>
      </c>
      <c r="M81" s="61"/>
      <c r="N81" s="61"/>
      <c r="O81" s="456"/>
      <c r="P81" s="456" t="s">
        <v>71</v>
      </c>
    </row>
    <row r="82" spans="1:16" ht="38.25" x14ac:dyDescent="0.2">
      <c r="A82" s="453">
        <v>27</v>
      </c>
      <c r="B82" s="464" t="s">
        <v>1326</v>
      </c>
      <c r="C82" s="441">
        <f t="shared" si="13"/>
        <v>7.5</v>
      </c>
      <c r="D82" s="61">
        <v>3</v>
      </c>
      <c r="E82" s="61"/>
      <c r="F82" s="61"/>
      <c r="G82" s="61">
        <v>4.5</v>
      </c>
      <c r="H82" s="465" t="s">
        <v>1296</v>
      </c>
      <c r="I82" s="9">
        <f t="shared" si="14"/>
        <v>4</v>
      </c>
      <c r="J82" s="61"/>
      <c r="K82" s="61"/>
      <c r="L82" s="61">
        <v>4</v>
      </c>
      <c r="M82" s="61"/>
      <c r="N82" s="61"/>
      <c r="O82" s="456"/>
      <c r="P82" s="456" t="s">
        <v>71</v>
      </c>
    </row>
    <row r="83" spans="1:16" x14ac:dyDescent="0.2">
      <c r="A83" s="148" t="s">
        <v>138</v>
      </c>
      <c r="B83" s="462" t="s">
        <v>112</v>
      </c>
      <c r="C83" s="3">
        <f>SUM(C84:C86)</f>
        <v>10.309999999999999</v>
      </c>
      <c r="D83" s="3">
        <f t="shared" ref="D83:N83" si="19">SUM(D84:D86)</f>
        <v>0.41</v>
      </c>
      <c r="E83" s="3">
        <f t="shared" si="19"/>
        <v>6.85</v>
      </c>
      <c r="F83" s="3">
        <f t="shared" si="19"/>
        <v>0</v>
      </c>
      <c r="G83" s="3">
        <f t="shared" si="19"/>
        <v>3.05</v>
      </c>
      <c r="H83" s="36">
        <f t="shared" si="19"/>
        <v>0</v>
      </c>
      <c r="I83" s="3">
        <f t="shared" si="19"/>
        <v>4.49</v>
      </c>
      <c r="J83" s="3">
        <f t="shared" si="19"/>
        <v>0</v>
      </c>
      <c r="K83" s="3">
        <f t="shared" si="19"/>
        <v>0</v>
      </c>
      <c r="L83" s="3">
        <f t="shared" si="19"/>
        <v>0</v>
      </c>
      <c r="M83" s="3">
        <f t="shared" si="19"/>
        <v>0</v>
      </c>
      <c r="N83" s="3">
        <f t="shared" si="19"/>
        <v>4.49</v>
      </c>
      <c r="O83" s="455"/>
      <c r="P83" s="456"/>
    </row>
    <row r="84" spans="1:16" x14ac:dyDescent="0.2">
      <c r="A84" s="453">
        <v>28</v>
      </c>
      <c r="B84" s="1" t="s">
        <v>1624</v>
      </c>
      <c r="C84" s="441">
        <f t="shared" si="13"/>
        <v>0.02</v>
      </c>
      <c r="D84" s="61"/>
      <c r="E84" s="61"/>
      <c r="F84" s="61"/>
      <c r="G84" s="61">
        <v>0.02</v>
      </c>
      <c r="H84" s="1" t="s">
        <v>1272</v>
      </c>
      <c r="I84" s="9">
        <f t="shared" si="14"/>
        <v>0.04</v>
      </c>
      <c r="J84" s="61"/>
      <c r="K84" s="61"/>
      <c r="L84" s="61"/>
      <c r="M84" s="61"/>
      <c r="N84" s="61">
        <v>0.04</v>
      </c>
      <c r="O84" s="455"/>
      <c r="P84" s="456" t="s">
        <v>71</v>
      </c>
    </row>
    <row r="85" spans="1:16" ht="38.25" x14ac:dyDescent="0.2">
      <c r="A85" s="453">
        <v>29</v>
      </c>
      <c r="B85" s="1" t="s">
        <v>1328</v>
      </c>
      <c r="C85" s="441">
        <f t="shared" si="13"/>
        <v>10.27</v>
      </c>
      <c r="D85" s="9">
        <v>0.41</v>
      </c>
      <c r="E85" s="466">
        <v>6.85</v>
      </c>
      <c r="F85" s="466"/>
      <c r="G85" s="9">
        <v>3.01</v>
      </c>
      <c r="H85" s="29" t="s">
        <v>1329</v>
      </c>
      <c r="I85" s="9">
        <f t="shared" si="14"/>
        <v>3.95</v>
      </c>
      <c r="J85" s="467"/>
      <c r="K85" s="467"/>
      <c r="L85" s="467"/>
      <c r="M85" s="467"/>
      <c r="N85" s="35">
        <v>3.95</v>
      </c>
      <c r="O85" s="334"/>
      <c r="P85" s="468" t="s">
        <v>72</v>
      </c>
    </row>
    <row r="86" spans="1:16" ht="102" x14ac:dyDescent="0.2">
      <c r="A86" s="453">
        <v>30</v>
      </c>
      <c r="B86" s="334" t="s">
        <v>553</v>
      </c>
      <c r="C86" s="441">
        <f t="shared" si="13"/>
        <v>0.02</v>
      </c>
      <c r="D86" s="316"/>
      <c r="E86" s="316"/>
      <c r="F86" s="316"/>
      <c r="G86" s="316">
        <v>0.02</v>
      </c>
      <c r="H86" s="29" t="s">
        <v>1625</v>
      </c>
      <c r="I86" s="9">
        <f t="shared" si="14"/>
        <v>0.5</v>
      </c>
      <c r="J86" s="316"/>
      <c r="K86" s="316"/>
      <c r="L86" s="316"/>
      <c r="M86" s="316"/>
      <c r="N86" s="316">
        <v>0.5</v>
      </c>
      <c r="O86" s="334"/>
      <c r="P86" s="468" t="s">
        <v>72</v>
      </c>
    </row>
    <row r="87" spans="1:16" x14ac:dyDescent="0.2">
      <c r="A87" s="148" t="s">
        <v>141</v>
      </c>
      <c r="B87" s="28" t="s">
        <v>359</v>
      </c>
      <c r="C87" s="3">
        <f>SUM(C88:C90)</f>
        <v>30.109999999999996</v>
      </c>
      <c r="D87" s="3">
        <f t="shared" ref="D87:N87" si="20">SUM(D88:D90)</f>
        <v>6.8199999999999994</v>
      </c>
      <c r="E87" s="3">
        <f t="shared" si="20"/>
        <v>0</v>
      </c>
      <c r="F87" s="3">
        <f t="shared" si="20"/>
        <v>0</v>
      </c>
      <c r="G87" s="3">
        <f t="shared" si="20"/>
        <v>23.29</v>
      </c>
      <c r="H87" s="36">
        <f t="shared" si="20"/>
        <v>0</v>
      </c>
      <c r="I87" s="3">
        <f t="shared" si="20"/>
        <v>8.4</v>
      </c>
      <c r="J87" s="3">
        <f t="shared" si="20"/>
        <v>0</v>
      </c>
      <c r="K87" s="3">
        <f t="shared" si="20"/>
        <v>8.4</v>
      </c>
      <c r="L87" s="3">
        <f t="shared" si="20"/>
        <v>0</v>
      </c>
      <c r="M87" s="3">
        <f t="shared" si="20"/>
        <v>0</v>
      </c>
      <c r="N87" s="3">
        <f t="shared" si="20"/>
        <v>0</v>
      </c>
      <c r="O87" s="455"/>
      <c r="P87" s="456"/>
    </row>
    <row r="88" spans="1:16" ht="38.25" x14ac:dyDescent="0.2">
      <c r="A88" s="453">
        <v>31</v>
      </c>
      <c r="B88" s="454" t="s">
        <v>1314</v>
      </c>
      <c r="C88" s="441">
        <f t="shared" si="13"/>
        <v>5.2</v>
      </c>
      <c r="D88" s="61"/>
      <c r="E88" s="61"/>
      <c r="F88" s="61"/>
      <c r="G88" s="61">
        <v>5.2</v>
      </c>
      <c r="H88" s="1" t="s">
        <v>1276</v>
      </c>
      <c r="I88" s="9">
        <f t="shared" si="14"/>
        <v>1.7</v>
      </c>
      <c r="J88" s="61"/>
      <c r="K88" s="61">
        <v>1.7</v>
      </c>
      <c r="L88" s="61"/>
      <c r="M88" s="61"/>
      <c r="N88" s="61"/>
      <c r="O88" s="455"/>
      <c r="P88" s="456" t="s">
        <v>71</v>
      </c>
    </row>
    <row r="89" spans="1:16" ht="51" x14ac:dyDescent="0.2">
      <c r="A89" s="453">
        <v>32</v>
      </c>
      <c r="B89" s="1" t="s">
        <v>1315</v>
      </c>
      <c r="C89" s="441">
        <f t="shared" si="13"/>
        <v>24.009999999999998</v>
      </c>
      <c r="D89" s="61">
        <v>6.52</v>
      </c>
      <c r="E89" s="61"/>
      <c r="F89" s="61"/>
      <c r="G89" s="61">
        <v>17.489999999999998</v>
      </c>
      <c r="H89" s="1" t="s">
        <v>1291</v>
      </c>
      <c r="I89" s="9">
        <f t="shared" si="14"/>
        <v>6</v>
      </c>
      <c r="J89" s="61"/>
      <c r="K89" s="61">
        <v>6</v>
      </c>
      <c r="L89" s="61"/>
      <c r="M89" s="61"/>
      <c r="N89" s="61"/>
      <c r="O89" s="1"/>
      <c r="P89" s="456" t="s">
        <v>71</v>
      </c>
    </row>
    <row r="90" spans="1:16" ht="25.5" x14ac:dyDescent="0.2">
      <c r="A90" s="453">
        <v>33</v>
      </c>
      <c r="B90" s="455" t="s">
        <v>1327</v>
      </c>
      <c r="C90" s="441">
        <f t="shared" si="13"/>
        <v>0.89999999999999991</v>
      </c>
      <c r="D90" s="418">
        <v>0.3</v>
      </c>
      <c r="E90" s="418"/>
      <c r="F90" s="418"/>
      <c r="G90" s="418">
        <v>0.6</v>
      </c>
      <c r="H90" s="455" t="s">
        <v>1272</v>
      </c>
      <c r="I90" s="9">
        <f t="shared" si="14"/>
        <v>0.7</v>
      </c>
      <c r="J90" s="9"/>
      <c r="K90" s="9">
        <v>0.7</v>
      </c>
      <c r="L90" s="9"/>
      <c r="M90" s="9"/>
      <c r="N90" s="9"/>
      <c r="O90" s="456"/>
      <c r="P90" s="456" t="s">
        <v>71</v>
      </c>
    </row>
    <row r="91" spans="1:16" x14ac:dyDescent="0.2">
      <c r="A91" s="148" t="s">
        <v>328</v>
      </c>
      <c r="B91" s="469" t="s">
        <v>1515</v>
      </c>
      <c r="C91" s="3">
        <f>SUM(C92:C93)</f>
        <v>3.05</v>
      </c>
      <c r="D91" s="3">
        <f t="shared" ref="D91:N91" si="21">SUM(D92:D93)</f>
        <v>0</v>
      </c>
      <c r="E91" s="3">
        <f t="shared" si="21"/>
        <v>0</v>
      </c>
      <c r="F91" s="3">
        <f t="shared" si="21"/>
        <v>0</v>
      </c>
      <c r="G91" s="3">
        <f t="shared" si="21"/>
        <v>3.05</v>
      </c>
      <c r="H91" s="36">
        <f t="shared" si="21"/>
        <v>0</v>
      </c>
      <c r="I91" s="3">
        <f t="shared" si="21"/>
        <v>0.55000000000000004</v>
      </c>
      <c r="J91" s="3">
        <f t="shared" si="21"/>
        <v>0.5</v>
      </c>
      <c r="K91" s="3">
        <f t="shared" si="21"/>
        <v>0</v>
      </c>
      <c r="L91" s="3">
        <f t="shared" si="21"/>
        <v>0</v>
      </c>
      <c r="M91" s="3">
        <f t="shared" si="21"/>
        <v>0.05</v>
      </c>
      <c r="N91" s="3">
        <f t="shared" si="21"/>
        <v>0</v>
      </c>
      <c r="O91" s="455"/>
      <c r="P91" s="456"/>
    </row>
    <row r="92" spans="1:16" ht="25.5" x14ac:dyDescent="0.2">
      <c r="A92" s="453">
        <v>34</v>
      </c>
      <c r="B92" s="454" t="s">
        <v>1316</v>
      </c>
      <c r="C92" s="441">
        <f t="shared" si="13"/>
        <v>2.8</v>
      </c>
      <c r="D92" s="61"/>
      <c r="E92" s="61"/>
      <c r="F92" s="61"/>
      <c r="G92" s="61">
        <v>2.8</v>
      </c>
      <c r="H92" s="1" t="s">
        <v>1289</v>
      </c>
      <c r="I92" s="9">
        <f t="shared" si="14"/>
        <v>0.5</v>
      </c>
      <c r="J92" s="61">
        <v>0.5</v>
      </c>
      <c r="K92" s="61"/>
      <c r="L92" s="61"/>
      <c r="M92" s="61"/>
      <c r="N92" s="61"/>
      <c r="O92" s="455"/>
      <c r="P92" s="456" t="s">
        <v>71</v>
      </c>
    </row>
    <row r="93" spans="1:16" x14ac:dyDescent="0.2">
      <c r="A93" s="453">
        <v>35</v>
      </c>
      <c r="B93" s="454" t="s">
        <v>1317</v>
      </c>
      <c r="C93" s="441">
        <f t="shared" si="13"/>
        <v>0.25</v>
      </c>
      <c r="D93" s="61"/>
      <c r="E93" s="61"/>
      <c r="F93" s="61"/>
      <c r="G93" s="61">
        <v>0.25</v>
      </c>
      <c r="H93" s="1" t="s">
        <v>1291</v>
      </c>
      <c r="I93" s="9">
        <f t="shared" si="14"/>
        <v>0.05</v>
      </c>
      <c r="J93" s="61"/>
      <c r="K93" s="61"/>
      <c r="L93" s="61"/>
      <c r="M93" s="61">
        <v>0.05</v>
      </c>
      <c r="N93" s="61"/>
      <c r="O93" s="455"/>
      <c r="P93" s="456" t="s">
        <v>71</v>
      </c>
    </row>
    <row r="94" spans="1:16" x14ac:dyDescent="0.2">
      <c r="A94" s="148" t="s">
        <v>338</v>
      </c>
      <c r="B94" s="459" t="s">
        <v>33</v>
      </c>
      <c r="C94" s="3">
        <f>SUM(C95)</f>
        <v>0.3</v>
      </c>
      <c r="D94" s="3">
        <f t="shared" ref="D94:N94" si="22">SUM(D95)</f>
        <v>0</v>
      </c>
      <c r="E94" s="3">
        <f t="shared" si="22"/>
        <v>0</v>
      </c>
      <c r="F94" s="3">
        <f t="shared" si="22"/>
        <v>0</v>
      </c>
      <c r="G94" s="3">
        <f t="shared" si="22"/>
        <v>0.3</v>
      </c>
      <c r="H94" s="36">
        <f t="shared" si="22"/>
        <v>0</v>
      </c>
      <c r="I94" s="3">
        <f t="shared" si="22"/>
        <v>0.2</v>
      </c>
      <c r="J94" s="3">
        <f t="shared" si="22"/>
        <v>0</v>
      </c>
      <c r="K94" s="3">
        <f t="shared" si="22"/>
        <v>0</v>
      </c>
      <c r="L94" s="3">
        <f t="shared" si="22"/>
        <v>0</v>
      </c>
      <c r="M94" s="3">
        <f t="shared" si="22"/>
        <v>0.2</v>
      </c>
      <c r="N94" s="3">
        <f t="shared" si="22"/>
        <v>0</v>
      </c>
      <c r="O94" s="455"/>
      <c r="P94" s="456"/>
    </row>
    <row r="95" spans="1:16" x14ac:dyDescent="0.2">
      <c r="A95" s="453">
        <v>36</v>
      </c>
      <c r="B95" s="464" t="s">
        <v>1523</v>
      </c>
      <c r="C95" s="441">
        <f t="shared" si="13"/>
        <v>0.3</v>
      </c>
      <c r="D95" s="61"/>
      <c r="E95" s="61"/>
      <c r="F95" s="61"/>
      <c r="G95" s="61">
        <v>0.3</v>
      </c>
      <c r="H95" s="456" t="s">
        <v>1294</v>
      </c>
      <c r="I95" s="9">
        <f t="shared" si="14"/>
        <v>0.2</v>
      </c>
      <c r="J95" s="61"/>
      <c r="K95" s="61"/>
      <c r="L95" s="61"/>
      <c r="M95" s="61">
        <v>0.2</v>
      </c>
      <c r="N95" s="61"/>
      <c r="O95" s="455"/>
      <c r="P95" s="456" t="s">
        <v>71</v>
      </c>
    </row>
    <row r="96" spans="1:16" x14ac:dyDescent="0.2">
      <c r="A96" s="148" t="s">
        <v>607</v>
      </c>
      <c r="B96" s="469" t="s">
        <v>801</v>
      </c>
      <c r="C96" s="3">
        <f>SUM(C97)</f>
        <v>1.5</v>
      </c>
      <c r="D96" s="3">
        <f t="shared" ref="D96:N96" si="23">SUM(D97)</f>
        <v>0</v>
      </c>
      <c r="E96" s="3">
        <f t="shared" si="23"/>
        <v>0</v>
      </c>
      <c r="F96" s="3">
        <f t="shared" si="23"/>
        <v>0</v>
      </c>
      <c r="G96" s="3">
        <f t="shared" si="23"/>
        <v>1.5</v>
      </c>
      <c r="H96" s="36">
        <f t="shared" si="23"/>
        <v>0</v>
      </c>
      <c r="I96" s="3">
        <f t="shared" si="23"/>
        <v>1.2</v>
      </c>
      <c r="J96" s="3">
        <f t="shared" si="23"/>
        <v>0</v>
      </c>
      <c r="K96" s="3">
        <f t="shared" si="23"/>
        <v>1.2</v>
      </c>
      <c r="L96" s="3">
        <f t="shared" si="23"/>
        <v>0</v>
      </c>
      <c r="M96" s="3">
        <f t="shared" si="23"/>
        <v>0</v>
      </c>
      <c r="N96" s="3">
        <f t="shared" si="23"/>
        <v>0</v>
      </c>
      <c r="O96" s="83"/>
      <c r="P96" s="60"/>
    </row>
    <row r="97" spans="1:16" ht="25.5" x14ac:dyDescent="0.2">
      <c r="A97" s="453">
        <v>37</v>
      </c>
      <c r="B97" s="1" t="s">
        <v>1318</v>
      </c>
      <c r="C97" s="441">
        <f t="shared" si="13"/>
        <v>1.5</v>
      </c>
      <c r="D97" s="61"/>
      <c r="E97" s="61"/>
      <c r="F97" s="61"/>
      <c r="G97" s="61">
        <v>1.5</v>
      </c>
      <c r="H97" s="1" t="s">
        <v>1296</v>
      </c>
      <c r="I97" s="9">
        <f t="shared" si="14"/>
        <v>1.2</v>
      </c>
      <c r="J97" s="61"/>
      <c r="K97" s="61">
        <v>1.2</v>
      </c>
      <c r="L97" s="61"/>
      <c r="M97" s="61"/>
      <c r="N97" s="61"/>
      <c r="O97" s="455"/>
      <c r="P97" s="456" t="s">
        <v>71</v>
      </c>
    </row>
    <row r="98" spans="1:16" x14ac:dyDescent="0.2">
      <c r="A98" s="148" t="s">
        <v>608</v>
      </c>
      <c r="B98" s="83" t="s">
        <v>988</v>
      </c>
      <c r="C98" s="3">
        <f>SUM(C99)</f>
        <v>0.2</v>
      </c>
      <c r="D98" s="3">
        <f t="shared" ref="D98:N98" si="24">SUM(D99)</f>
        <v>0</v>
      </c>
      <c r="E98" s="3">
        <f t="shared" si="24"/>
        <v>0</v>
      </c>
      <c r="F98" s="3">
        <f t="shared" si="24"/>
        <v>0</v>
      </c>
      <c r="G98" s="3">
        <f t="shared" si="24"/>
        <v>0.2</v>
      </c>
      <c r="H98" s="36">
        <f t="shared" si="24"/>
        <v>0</v>
      </c>
      <c r="I98" s="3">
        <f t="shared" si="24"/>
        <v>0.15</v>
      </c>
      <c r="J98" s="3">
        <f t="shared" si="24"/>
        <v>0</v>
      </c>
      <c r="K98" s="3">
        <f t="shared" si="24"/>
        <v>0</v>
      </c>
      <c r="L98" s="3">
        <f t="shared" si="24"/>
        <v>0</v>
      </c>
      <c r="M98" s="3">
        <f t="shared" si="24"/>
        <v>0.15</v>
      </c>
      <c r="N98" s="3">
        <f t="shared" si="24"/>
        <v>0</v>
      </c>
      <c r="O98" s="60"/>
      <c r="P98" s="60"/>
    </row>
    <row r="99" spans="1:16" ht="25.5" x14ac:dyDescent="0.2">
      <c r="A99" s="453">
        <v>38</v>
      </c>
      <c r="B99" s="1" t="s">
        <v>1319</v>
      </c>
      <c r="C99" s="441">
        <f t="shared" si="13"/>
        <v>0.2</v>
      </c>
      <c r="D99" s="61"/>
      <c r="E99" s="61"/>
      <c r="F99" s="61"/>
      <c r="G99" s="61">
        <v>0.2</v>
      </c>
      <c r="H99" s="32" t="s">
        <v>1298</v>
      </c>
      <c r="I99" s="9">
        <f t="shared" si="14"/>
        <v>0.15</v>
      </c>
      <c r="J99" s="458"/>
      <c r="K99" s="9"/>
      <c r="L99" s="9"/>
      <c r="M99" s="9">
        <v>0.15</v>
      </c>
      <c r="N99" s="9"/>
      <c r="O99" s="456"/>
      <c r="P99" s="456" t="s">
        <v>71</v>
      </c>
    </row>
    <row r="100" spans="1:16" x14ac:dyDescent="0.2">
      <c r="A100" s="148" t="s">
        <v>612</v>
      </c>
      <c r="B100" s="28" t="s">
        <v>449</v>
      </c>
      <c r="C100" s="3">
        <f>SUM(C101)</f>
        <v>0.5</v>
      </c>
      <c r="D100" s="3">
        <f t="shared" ref="D100:N100" si="25">SUM(D101)</f>
        <v>0.5</v>
      </c>
      <c r="E100" s="3">
        <f t="shared" si="25"/>
        <v>0</v>
      </c>
      <c r="F100" s="3">
        <f t="shared" si="25"/>
        <v>0</v>
      </c>
      <c r="G100" s="3">
        <f t="shared" si="25"/>
        <v>0</v>
      </c>
      <c r="H100" s="36">
        <f t="shared" si="25"/>
        <v>0</v>
      </c>
      <c r="I100" s="3">
        <f t="shared" si="25"/>
        <v>0.5</v>
      </c>
      <c r="J100" s="3">
        <f t="shared" si="25"/>
        <v>0</v>
      </c>
      <c r="K100" s="3">
        <f t="shared" si="25"/>
        <v>0</v>
      </c>
      <c r="L100" s="3">
        <f t="shared" si="25"/>
        <v>0</v>
      </c>
      <c r="M100" s="3">
        <f t="shared" si="25"/>
        <v>0.5</v>
      </c>
      <c r="N100" s="3">
        <f t="shared" si="25"/>
        <v>0</v>
      </c>
      <c r="O100" s="60"/>
      <c r="P100" s="60"/>
    </row>
    <row r="101" spans="1:16" x14ac:dyDescent="0.2">
      <c r="A101" s="453">
        <v>39</v>
      </c>
      <c r="B101" s="30" t="s">
        <v>1320</v>
      </c>
      <c r="C101" s="441">
        <f t="shared" si="13"/>
        <v>0.5</v>
      </c>
      <c r="D101" s="9">
        <v>0.5</v>
      </c>
      <c r="E101" s="9"/>
      <c r="F101" s="9"/>
      <c r="G101" s="9"/>
      <c r="H101" s="32" t="s">
        <v>1296</v>
      </c>
      <c r="I101" s="9">
        <f t="shared" si="14"/>
        <v>0.5</v>
      </c>
      <c r="J101" s="9"/>
      <c r="K101" s="9"/>
      <c r="L101" s="9"/>
      <c r="M101" s="9">
        <v>0.5</v>
      </c>
      <c r="N101" s="9"/>
      <c r="O101" s="456"/>
      <c r="P101" s="456" t="s">
        <v>71</v>
      </c>
    </row>
    <row r="102" spans="1:16" x14ac:dyDescent="0.2">
      <c r="A102" s="148" t="s">
        <v>1047</v>
      </c>
      <c r="B102" s="83" t="s">
        <v>142</v>
      </c>
      <c r="C102" s="3">
        <f>SUM(C103:C104)</f>
        <v>0.27</v>
      </c>
      <c r="D102" s="3">
        <f t="shared" ref="D102:N102" si="26">SUM(D103:D104)</f>
        <v>0</v>
      </c>
      <c r="E102" s="3">
        <f t="shared" si="26"/>
        <v>0</v>
      </c>
      <c r="F102" s="3">
        <f t="shared" si="26"/>
        <v>0</v>
      </c>
      <c r="G102" s="3">
        <f t="shared" si="26"/>
        <v>0.27</v>
      </c>
      <c r="H102" s="36">
        <f t="shared" si="26"/>
        <v>0</v>
      </c>
      <c r="I102" s="3">
        <f t="shared" si="26"/>
        <v>0.4</v>
      </c>
      <c r="J102" s="3">
        <f t="shared" si="26"/>
        <v>0</v>
      </c>
      <c r="K102" s="3">
        <f t="shared" si="26"/>
        <v>0</v>
      </c>
      <c r="L102" s="3">
        <f t="shared" si="26"/>
        <v>0</v>
      </c>
      <c r="M102" s="3">
        <f t="shared" si="26"/>
        <v>0.4</v>
      </c>
      <c r="N102" s="3">
        <f t="shared" si="26"/>
        <v>0</v>
      </c>
      <c r="O102" s="60"/>
      <c r="P102" s="60"/>
    </row>
    <row r="103" spans="1:16" x14ac:dyDescent="0.2">
      <c r="A103" s="453">
        <v>40</v>
      </c>
      <c r="B103" s="454" t="s">
        <v>1524</v>
      </c>
      <c r="C103" s="441">
        <f t="shared" si="13"/>
        <v>0.15</v>
      </c>
      <c r="D103" s="470"/>
      <c r="E103" s="470"/>
      <c r="F103" s="470"/>
      <c r="G103" s="61">
        <v>0.15</v>
      </c>
      <c r="H103" s="456" t="s">
        <v>1294</v>
      </c>
      <c r="I103" s="9">
        <f t="shared" si="14"/>
        <v>0.1</v>
      </c>
      <c r="J103" s="61"/>
      <c r="K103" s="61"/>
      <c r="L103" s="61"/>
      <c r="M103" s="61">
        <v>0.1</v>
      </c>
      <c r="N103" s="61"/>
      <c r="O103" s="32"/>
      <c r="P103" s="456" t="s">
        <v>71</v>
      </c>
    </row>
    <row r="104" spans="1:16" x14ac:dyDescent="0.2">
      <c r="A104" s="453">
        <v>41</v>
      </c>
      <c r="B104" s="464" t="s">
        <v>1514</v>
      </c>
      <c r="C104" s="441">
        <f t="shared" si="13"/>
        <v>0.12</v>
      </c>
      <c r="D104" s="61"/>
      <c r="E104" s="61"/>
      <c r="F104" s="61"/>
      <c r="G104" s="61">
        <v>0.12</v>
      </c>
      <c r="H104" s="32" t="s">
        <v>1296</v>
      </c>
      <c r="I104" s="9">
        <f t="shared" si="14"/>
        <v>0.3</v>
      </c>
      <c r="J104" s="61"/>
      <c r="K104" s="61"/>
      <c r="L104" s="61"/>
      <c r="M104" s="61">
        <v>0.3</v>
      </c>
      <c r="N104" s="61"/>
      <c r="O104" s="455"/>
      <c r="P104" s="456" t="s">
        <v>71</v>
      </c>
    </row>
    <row r="105" spans="1:16" x14ac:dyDescent="0.2">
      <c r="A105" s="148">
        <v>41</v>
      </c>
      <c r="B105" s="28" t="s">
        <v>1143</v>
      </c>
      <c r="C105" s="361">
        <f>C102+C100+C98+C96+C94+C91+C87+C83+C71+C69+C67+C60+C51</f>
        <v>144.22</v>
      </c>
      <c r="D105" s="361">
        <f t="shared" ref="D105:N105" si="27">D102+D100+D98+D96+D94+D91+D87+D83+D71+D69+D67+D60+D51</f>
        <v>20.53</v>
      </c>
      <c r="E105" s="361">
        <f t="shared" si="27"/>
        <v>6.85</v>
      </c>
      <c r="F105" s="361">
        <f t="shared" si="27"/>
        <v>0</v>
      </c>
      <c r="G105" s="361">
        <f t="shared" si="27"/>
        <v>116.84</v>
      </c>
      <c r="H105" s="452">
        <f t="shared" si="27"/>
        <v>0</v>
      </c>
      <c r="I105" s="361">
        <f t="shared" si="27"/>
        <v>56.190000000000005</v>
      </c>
      <c r="J105" s="361">
        <f t="shared" si="27"/>
        <v>7</v>
      </c>
      <c r="K105" s="361">
        <f t="shared" si="27"/>
        <v>13.499999999999998</v>
      </c>
      <c r="L105" s="361">
        <f t="shared" si="27"/>
        <v>13.600000000000001</v>
      </c>
      <c r="M105" s="361">
        <f t="shared" si="27"/>
        <v>17.600000000000001</v>
      </c>
      <c r="N105" s="361">
        <f t="shared" si="27"/>
        <v>4.49</v>
      </c>
      <c r="O105" s="28"/>
      <c r="P105" s="28"/>
    </row>
    <row r="106" spans="1:16" x14ac:dyDescent="0.2">
      <c r="A106" s="390">
        <f>A105+A49</f>
        <v>73</v>
      </c>
      <c r="B106" s="387" t="s">
        <v>1823</v>
      </c>
      <c r="C106" s="361">
        <f>C105+C49</f>
        <v>198.23000000000002</v>
      </c>
      <c r="D106" s="361">
        <f t="shared" ref="D106:N106" si="28">D105+D49</f>
        <v>41.760000000000005</v>
      </c>
      <c r="E106" s="361">
        <f t="shared" si="28"/>
        <v>9.85</v>
      </c>
      <c r="F106" s="361">
        <f t="shared" si="28"/>
        <v>0</v>
      </c>
      <c r="G106" s="361">
        <f t="shared" si="28"/>
        <v>146.62</v>
      </c>
      <c r="H106" s="452">
        <f t="shared" si="28"/>
        <v>0</v>
      </c>
      <c r="I106" s="361">
        <f t="shared" si="28"/>
        <v>91.450000000000017</v>
      </c>
      <c r="J106" s="361">
        <f t="shared" si="28"/>
        <v>24.5</v>
      </c>
      <c r="K106" s="361">
        <f t="shared" si="28"/>
        <v>13.699999999999998</v>
      </c>
      <c r="L106" s="361">
        <f t="shared" si="28"/>
        <v>14.450000000000001</v>
      </c>
      <c r="M106" s="361">
        <f t="shared" si="28"/>
        <v>25.25</v>
      </c>
      <c r="N106" s="361">
        <f t="shared" si="28"/>
        <v>13.55</v>
      </c>
      <c r="O106" s="28"/>
      <c r="P106" s="28"/>
    </row>
    <row r="108" spans="1:16" ht="15.75" x14ac:dyDescent="0.2">
      <c r="J108" s="613" t="str">
        <f>'Tong 3'!J23:P23</f>
        <v xml:space="preserve">ỦY BAN NHÂN DÂN TỈNH </v>
      </c>
      <c r="K108" s="613"/>
      <c r="L108" s="613"/>
      <c r="M108" s="613"/>
      <c r="N108" s="613"/>
      <c r="O108" s="613"/>
      <c r="P108" s="613"/>
    </row>
  </sheetData>
  <mergeCells count="15">
    <mergeCell ref="J108:P108"/>
    <mergeCell ref="A8:P8"/>
    <mergeCell ref="A50:P50"/>
    <mergeCell ref="A1:O1"/>
    <mergeCell ref="A2:O2"/>
    <mergeCell ref="A3:P3"/>
    <mergeCell ref="J5:N5"/>
    <mergeCell ref="O5:O6"/>
    <mergeCell ref="P5:P6"/>
    <mergeCell ref="A5:A6"/>
    <mergeCell ref="B5:B6"/>
    <mergeCell ref="C5:C6"/>
    <mergeCell ref="D5:G5"/>
    <mergeCell ref="H5:H6"/>
    <mergeCell ref="I5:I6"/>
  </mergeCells>
  <pageMargins left="0.24" right="0.16" top="0.63" bottom="0.49" header="0.28000000000000003" footer="0.28999999999999998"/>
  <pageSetup paperSize="9" orientation="landscape" r:id="rId1"/>
  <headerFooter>
    <oddFooter>&amp;R&amp;P</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0"/>
  <sheetViews>
    <sheetView showZeros="0" zoomScaleNormal="100" workbookViewId="0">
      <pane xSplit="2" ySplit="8" topLeftCell="C69" activePane="bottomRight" state="frozen"/>
      <selection activeCell="R20" sqref="R20"/>
      <selection pane="topRight" activeCell="R20" sqref="R20"/>
      <selection pane="bottomLeft" activeCell="R20" sqref="R20"/>
      <selection pane="bottomRight" activeCell="J79" sqref="J79:P79"/>
    </sheetView>
  </sheetViews>
  <sheetFormatPr defaultRowHeight="12.75" x14ac:dyDescent="0.2"/>
  <cols>
    <col min="1" max="1" width="4.28515625" style="15" customWidth="1"/>
    <col min="2" max="2" width="26.5703125" style="15" customWidth="1"/>
    <col min="3" max="3" width="7.42578125" style="15" customWidth="1"/>
    <col min="4" max="5" width="5.85546875" style="15" customWidth="1"/>
    <col min="6" max="6" width="4.85546875" style="15" customWidth="1"/>
    <col min="7" max="7" width="5.85546875" style="15" customWidth="1"/>
    <col min="8" max="8" width="11.28515625" style="15" customWidth="1"/>
    <col min="9" max="9" width="9" style="15" customWidth="1"/>
    <col min="10" max="10" width="6.85546875" style="15" customWidth="1"/>
    <col min="11" max="11" width="6.42578125" style="15" customWidth="1"/>
    <col min="12" max="12" width="6" style="15" customWidth="1"/>
    <col min="13" max="13" width="5.85546875" style="15" customWidth="1"/>
    <col min="14" max="14" width="6.5703125" style="15" customWidth="1"/>
    <col min="15" max="15" width="24.5703125" style="15" customWidth="1"/>
    <col min="16" max="16" width="6.7109375" style="15" customWidth="1"/>
    <col min="17" max="16384" width="9.140625" style="15"/>
  </cols>
  <sheetData>
    <row r="1" spans="1:16" ht="15.75" x14ac:dyDescent="0.2">
      <c r="A1" s="654" t="s">
        <v>75</v>
      </c>
      <c r="B1" s="655"/>
      <c r="C1" s="655"/>
      <c r="D1" s="655"/>
      <c r="E1" s="655"/>
      <c r="F1" s="655"/>
      <c r="G1" s="655"/>
      <c r="H1" s="655"/>
      <c r="I1" s="655"/>
      <c r="J1" s="655"/>
      <c r="K1" s="655"/>
      <c r="L1" s="655"/>
      <c r="M1" s="655"/>
      <c r="N1" s="655"/>
      <c r="O1" s="655"/>
      <c r="P1" s="58"/>
    </row>
    <row r="2" spans="1:16" ht="15.75" x14ac:dyDescent="0.2">
      <c r="A2" s="654" t="s">
        <v>48</v>
      </c>
      <c r="B2" s="654"/>
      <c r="C2" s="654"/>
      <c r="D2" s="654"/>
      <c r="E2" s="654"/>
      <c r="F2" s="654"/>
      <c r="G2" s="654"/>
      <c r="H2" s="654"/>
      <c r="I2" s="654"/>
      <c r="J2" s="654"/>
      <c r="K2" s="654"/>
      <c r="L2" s="654"/>
      <c r="M2" s="654"/>
      <c r="N2" s="654"/>
      <c r="O2" s="654"/>
      <c r="P2" s="58"/>
    </row>
    <row r="3" spans="1:16" s="10" customFormat="1" ht="29.25" customHeight="1" x14ac:dyDescent="0.2">
      <c r="A3" s="618" t="str">
        <f>'Tong 3'!A4:P4</f>
        <v>( Kèm theo Tờ trình số 398/TTr-UBND ngày 05 tháng 12 năm 2017 của UBND tỉnh)</v>
      </c>
      <c r="B3" s="618"/>
      <c r="C3" s="618"/>
      <c r="D3" s="618"/>
      <c r="E3" s="618"/>
      <c r="F3" s="618"/>
      <c r="G3" s="618"/>
      <c r="H3" s="618"/>
      <c r="I3" s="618"/>
      <c r="J3" s="618"/>
      <c r="K3" s="618"/>
      <c r="L3" s="618"/>
      <c r="M3" s="618"/>
      <c r="N3" s="618"/>
      <c r="O3" s="618"/>
      <c r="P3" s="618"/>
    </row>
    <row r="5" spans="1:16" s="368" customFormat="1" ht="12" x14ac:dyDescent="0.2">
      <c r="A5" s="659" t="s">
        <v>0</v>
      </c>
      <c r="B5" s="647" t="s">
        <v>25</v>
      </c>
      <c r="C5" s="645" t="s">
        <v>9</v>
      </c>
      <c r="D5" s="645" t="s">
        <v>56</v>
      </c>
      <c r="E5" s="645"/>
      <c r="F5" s="645"/>
      <c r="G5" s="645"/>
      <c r="H5" s="647" t="s">
        <v>57</v>
      </c>
      <c r="I5" s="645" t="s">
        <v>28</v>
      </c>
      <c r="J5" s="657" t="s">
        <v>58</v>
      </c>
      <c r="K5" s="657"/>
      <c r="L5" s="657"/>
      <c r="M5" s="657"/>
      <c r="N5" s="657"/>
      <c r="O5" s="658" t="s">
        <v>1782</v>
      </c>
      <c r="P5" s="660" t="s">
        <v>40</v>
      </c>
    </row>
    <row r="6" spans="1:16" s="368" customFormat="1" ht="75.75" customHeight="1" x14ac:dyDescent="0.2">
      <c r="A6" s="659"/>
      <c r="B6" s="647"/>
      <c r="C6" s="645"/>
      <c r="D6" s="553" t="s">
        <v>2</v>
      </c>
      <c r="E6" s="553" t="s">
        <v>1</v>
      </c>
      <c r="F6" s="8" t="s">
        <v>60</v>
      </c>
      <c r="G6" s="8" t="s">
        <v>3</v>
      </c>
      <c r="H6" s="647"/>
      <c r="I6" s="645"/>
      <c r="J6" s="8" t="s">
        <v>10</v>
      </c>
      <c r="K6" s="8" t="s">
        <v>5</v>
      </c>
      <c r="L6" s="8" t="s">
        <v>6</v>
      </c>
      <c r="M6" s="8" t="s">
        <v>7</v>
      </c>
      <c r="N6" s="8" t="s">
        <v>8</v>
      </c>
      <c r="O6" s="657"/>
      <c r="P6" s="661"/>
    </row>
    <row r="7" spans="1:16" s="308" customFormat="1" ht="33.75" x14ac:dyDescent="0.2">
      <c r="A7" s="2">
        <v>-1</v>
      </c>
      <c r="B7" s="2">
        <v>-2</v>
      </c>
      <c r="C7" s="2" t="s">
        <v>11</v>
      </c>
      <c r="D7" s="307">
        <v>-4</v>
      </c>
      <c r="E7" s="307">
        <v>-5</v>
      </c>
      <c r="F7" s="2">
        <v>-6</v>
      </c>
      <c r="G7" s="2">
        <v>-7</v>
      </c>
      <c r="H7" s="2">
        <v>-8</v>
      </c>
      <c r="I7" s="2" t="s">
        <v>12</v>
      </c>
      <c r="J7" s="2">
        <v>-10</v>
      </c>
      <c r="K7" s="2">
        <v>-11</v>
      </c>
      <c r="L7" s="2">
        <v>-12</v>
      </c>
      <c r="M7" s="2">
        <v>-13</v>
      </c>
      <c r="N7" s="2">
        <v>-14</v>
      </c>
      <c r="O7" s="2">
        <v>-15</v>
      </c>
      <c r="P7" s="2">
        <v>-16</v>
      </c>
    </row>
    <row r="8" spans="1:16" ht="12.75" customHeight="1" x14ac:dyDescent="0.2">
      <c r="A8" s="635" t="s">
        <v>69</v>
      </c>
      <c r="B8" s="636"/>
      <c r="C8" s="636"/>
      <c r="D8" s="636"/>
      <c r="E8" s="636"/>
      <c r="F8" s="636"/>
      <c r="G8" s="636"/>
      <c r="H8" s="636"/>
      <c r="I8" s="636"/>
      <c r="J8" s="636"/>
      <c r="K8" s="636"/>
      <c r="L8" s="636"/>
      <c r="M8" s="636"/>
      <c r="N8" s="636"/>
      <c r="O8" s="636"/>
      <c r="P8" s="637"/>
    </row>
    <row r="9" spans="1:16" x14ac:dyDescent="0.2">
      <c r="A9" s="163" t="s">
        <v>34</v>
      </c>
      <c r="B9" s="146" t="s">
        <v>402</v>
      </c>
      <c r="C9" s="160">
        <f>SUM(C10:C14)</f>
        <v>24.66</v>
      </c>
      <c r="D9" s="160">
        <f t="shared" ref="D9:N9" si="0">SUM(D10:D14)</f>
        <v>12.34</v>
      </c>
      <c r="E9" s="160">
        <f t="shared" si="0"/>
        <v>0</v>
      </c>
      <c r="F9" s="160">
        <f t="shared" si="0"/>
        <v>0</v>
      </c>
      <c r="G9" s="160">
        <f t="shared" si="0"/>
        <v>12.32</v>
      </c>
      <c r="H9" s="160">
        <f t="shared" si="0"/>
        <v>0</v>
      </c>
      <c r="I9" s="160">
        <f t="shared" si="0"/>
        <v>33.65</v>
      </c>
      <c r="J9" s="160">
        <f t="shared" si="0"/>
        <v>0</v>
      </c>
      <c r="K9" s="160">
        <f t="shared" si="0"/>
        <v>33.65</v>
      </c>
      <c r="L9" s="160">
        <f t="shared" si="0"/>
        <v>0</v>
      </c>
      <c r="M9" s="160">
        <f t="shared" si="0"/>
        <v>0</v>
      </c>
      <c r="N9" s="160">
        <f t="shared" si="0"/>
        <v>0</v>
      </c>
      <c r="O9" s="160"/>
      <c r="P9" s="287"/>
    </row>
    <row r="10" spans="1:16" ht="25.5" x14ac:dyDescent="0.2">
      <c r="A10" s="649">
        <v>1</v>
      </c>
      <c r="B10" s="653" t="s">
        <v>403</v>
      </c>
      <c r="C10" s="161">
        <f>SUM(D10:G10)</f>
        <v>7.54</v>
      </c>
      <c r="D10" s="161">
        <v>3.34</v>
      </c>
      <c r="E10" s="161"/>
      <c r="F10" s="161"/>
      <c r="G10" s="161">
        <v>4.2</v>
      </c>
      <c r="H10" s="161" t="s">
        <v>404</v>
      </c>
      <c r="I10" s="648">
        <v>17</v>
      </c>
      <c r="J10" s="648"/>
      <c r="K10" s="648">
        <v>17</v>
      </c>
      <c r="L10" s="648"/>
      <c r="M10" s="648"/>
      <c r="N10" s="648"/>
      <c r="O10" s="656" t="s">
        <v>405</v>
      </c>
      <c r="P10" s="648"/>
    </row>
    <row r="11" spans="1:16" ht="14.25" customHeight="1" x14ac:dyDescent="0.2">
      <c r="A11" s="649"/>
      <c r="B11" s="653"/>
      <c r="C11" s="161">
        <f>SUM(D11:G11)</f>
        <v>3.1</v>
      </c>
      <c r="D11" s="161">
        <v>1.6</v>
      </c>
      <c r="E11" s="161"/>
      <c r="F11" s="161"/>
      <c r="G11" s="161">
        <v>1.5</v>
      </c>
      <c r="H11" s="161" t="s">
        <v>406</v>
      </c>
      <c r="I11" s="648"/>
      <c r="J11" s="648"/>
      <c r="K11" s="648"/>
      <c r="L11" s="648"/>
      <c r="M11" s="648"/>
      <c r="N11" s="648"/>
      <c r="O11" s="656"/>
      <c r="P11" s="648"/>
    </row>
    <row r="12" spans="1:16" ht="38.25" x14ac:dyDescent="0.2">
      <c r="A12" s="286">
        <v>2</v>
      </c>
      <c r="B12" s="165" t="s">
        <v>1543</v>
      </c>
      <c r="C12" s="161">
        <f>SUM(D12:G12)</f>
        <v>6.02</v>
      </c>
      <c r="D12" s="161">
        <v>3.4</v>
      </c>
      <c r="E12" s="161"/>
      <c r="F12" s="161"/>
      <c r="G12" s="161">
        <v>2.62</v>
      </c>
      <c r="H12" s="161" t="s">
        <v>404</v>
      </c>
      <c r="I12" s="177">
        <v>6.2</v>
      </c>
      <c r="J12" s="177"/>
      <c r="K12" s="177">
        <v>6.2</v>
      </c>
      <c r="L12" s="177"/>
      <c r="M12" s="177"/>
      <c r="N12" s="177"/>
      <c r="O12" s="309" t="s">
        <v>1544</v>
      </c>
      <c r="P12" s="177"/>
    </row>
    <row r="13" spans="1:16" ht="25.5" x14ac:dyDescent="0.2">
      <c r="A13" s="649">
        <v>3</v>
      </c>
      <c r="B13" s="653" t="s">
        <v>1543</v>
      </c>
      <c r="C13" s="161">
        <f>SUM(D13:G13)</f>
        <v>5.7</v>
      </c>
      <c r="D13" s="161">
        <v>2.75</v>
      </c>
      <c r="E13" s="161"/>
      <c r="F13" s="161"/>
      <c r="G13" s="161">
        <v>2.95</v>
      </c>
      <c r="H13" s="161" t="s">
        <v>404</v>
      </c>
      <c r="I13" s="648">
        <v>10.45</v>
      </c>
      <c r="J13" s="648"/>
      <c r="K13" s="648">
        <v>10.45</v>
      </c>
      <c r="L13" s="648"/>
      <c r="M13" s="648"/>
      <c r="N13" s="648"/>
      <c r="O13" s="653" t="s">
        <v>407</v>
      </c>
      <c r="P13" s="649"/>
    </row>
    <row r="14" spans="1:16" x14ac:dyDescent="0.2">
      <c r="A14" s="649"/>
      <c r="B14" s="653"/>
      <c r="C14" s="161">
        <f>SUM(D14:G14)</f>
        <v>2.2999999999999998</v>
      </c>
      <c r="D14" s="161">
        <v>1.25</v>
      </c>
      <c r="E14" s="161"/>
      <c r="F14" s="161"/>
      <c r="G14" s="161">
        <v>1.05</v>
      </c>
      <c r="H14" s="161" t="s">
        <v>406</v>
      </c>
      <c r="I14" s="648"/>
      <c r="J14" s="648"/>
      <c r="K14" s="648"/>
      <c r="L14" s="648"/>
      <c r="M14" s="648"/>
      <c r="N14" s="648"/>
      <c r="O14" s="653"/>
      <c r="P14" s="649"/>
    </row>
    <row r="15" spans="1:16" x14ac:dyDescent="0.2">
      <c r="A15" s="163" t="s">
        <v>36</v>
      </c>
      <c r="B15" s="285" t="s">
        <v>408</v>
      </c>
      <c r="C15" s="162">
        <f>SUM(C16:C21)</f>
        <v>0.95</v>
      </c>
      <c r="D15" s="162">
        <f t="shared" ref="D15:N15" si="1">SUM(D16:D21)</f>
        <v>0.25</v>
      </c>
      <c r="E15" s="162">
        <f t="shared" si="1"/>
        <v>0</v>
      </c>
      <c r="F15" s="162">
        <f t="shared" si="1"/>
        <v>0</v>
      </c>
      <c r="G15" s="162">
        <f t="shared" si="1"/>
        <v>0.7</v>
      </c>
      <c r="H15" s="162">
        <f t="shared" si="1"/>
        <v>0</v>
      </c>
      <c r="I15" s="162">
        <f t="shared" si="1"/>
        <v>1.2000000000000002</v>
      </c>
      <c r="J15" s="162">
        <f t="shared" si="1"/>
        <v>0</v>
      </c>
      <c r="K15" s="162">
        <f t="shared" si="1"/>
        <v>0</v>
      </c>
      <c r="L15" s="162">
        <f t="shared" si="1"/>
        <v>0.60000000000000009</v>
      </c>
      <c r="M15" s="162">
        <f t="shared" si="1"/>
        <v>0.6</v>
      </c>
      <c r="N15" s="162">
        <f t="shared" si="1"/>
        <v>0</v>
      </c>
      <c r="O15" s="287"/>
      <c r="P15" s="296"/>
    </row>
    <row r="16" spans="1:16" ht="25.5" x14ac:dyDescent="0.2">
      <c r="A16" s="286">
        <v>1</v>
      </c>
      <c r="B16" s="164" t="s">
        <v>409</v>
      </c>
      <c r="C16" s="161">
        <f t="shared" ref="C16:C21" si="2">SUM(D16:G16)</f>
        <v>0.1</v>
      </c>
      <c r="D16" s="161"/>
      <c r="E16" s="161"/>
      <c r="F16" s="161"/>
      <c r="G16" s="161">
        <v>0.1</v>
      </c>
      <c r="H16" s="161" t="s">
        <v>410</v>
      </c>
      <c r="I16" s="161">
        <v>0.2</v>
      </c>
      <c r="J16" s="161"/>
      <c r="K16" s="161"/>
      <c r="L16" s="161">
        <v>0.2</v>
      </c>
      <c r="M16" s="161"/>
      <c r="N16" s="161"/>
      <c r="O16" s="165"/>
      <c r="P16" s="296"/>
    </row>
    <row r="17" spans="1:16" ht="25.5" x14ac:dyDescent="0.2">
      <c r="A17" s="286">
        <v>2</v>
      </c>
      <c r="B17" s="164" t="s">
        <v>411</v>
      </c>
      <c r="C17" s="161">
        <f t="shared" si="2"/>
        <v>0.25</v>
      </c>
      <c r="D17" s="161">
        <v>0.25</v>
      </c>
      <c r="E17" s="161"/>
      <c r="F17" s="161"/>
      <c r="G17" s="161"/>
      <c r="H17" s="161" t="s">
        <v>406</v>
      </c>
      <c r="I17" s="161">
        <v>0.4</v>
      </c>
      <c r="J17" s="161"/>
      <c r="K17" s="161"/>
      <c r="L17" s="161">
        <v>0.4</v>
      </c>
      <c r="M17" s="161"/>
      <c r="N17" s="161"/>
      <c r="O17" s="165"/>
      <c r="P17" s="296"/>
    </row>
    <row r="18" spans="1:16" ht="25.5" x14ac:dyDescent="0.2">
      <c r="A18" s="286">
        <v>3</v>
      </c>
      <c r="B18" s="164" t="s">
        <v>412</v>
      </c>
      <c r="C18" s="161">
        <f t="shared" si="2"/>
        <v>0.1</v>
      </c>
      <c r="D18" s="161"/>
      <c r="E18" s="161"/>
      <c r="F18" s="161"/>
      <c r="G18" s="161">
        <v>0.1</v>
      </c>
      <c r="H18" s="161" t="s">
        <v>410</v>
      </c>
      <c r="I18" s="161">
        <v>0.1</v>
      </c>
      <c r="J18" s="161"/>
      <c r="K18" s="161"/>
      <c r="L18" s="161"/>
      <c r="M18" s="161">
        <v>0.1</v>
      </c>
      <c r="N18" s="161"/>
      <c r="O18" s="165" t="s">
        <v>413</v>
      </c>
      <c r="P18" s="296"/>
    </row>
    <row r="19" spans="1:16" ht="25.5" x14ac:dyDescent="0.2">
      <c r="A19" s="286">
        <v>4</v>
      </c>
      <c r="B19" s="164" t="s">
        <v>414</v>
      </c>
      <c r="C19" s="161">
        <f t="shared" si="2"/>
        <v>0.3</v>
      </c>
      <c r="D19" s="161"/>
      <c r="E19" s="161"/>
      <c r="F19" s="161"/>
      <c r="G19" s="161">
        <v>0.3</v>
      </c>
      <c r="H19" s="161" t="s">
        <v>406</v>
      </c>
      <c r="I19" s="161">
        <v>0.3</v>
      </c>
      <c r="J19" s="161"/>
      <c r="K19" s="161"/>
      <c r="L19" s="161"/>
      <c r="M19" s="161">
        <v>0.3</v>
      </c>
      <c r="N19" s="161"/>
      <c r="O19" s="165" t="s">
        <v>413</v>
      </c>
      <c r="P19" s="296"/>
    </row>
    <row r="20" spans="1:16" ht="25.5" x14ac:dyDescent="0.2">
      <c r="A20" s="286">
        <v>5</v>
      </c>
      <c r="B20" s="164" t="s">
        <v>415</v>
      </c>
      <c r="C20" s="161">
        <f t="shared" si="2"/>
        <v>0.1</v>
      </c>
      <c r="D20" s="161"/>
      <c r="E20" s="161"/>
      <c r="F20" s="161"/>
      <c r="G20" s="161">
        <v>0.1</v>
      </c>
      <c r="H20" s="161" t="s">
        <v>416</v>
      </c>
      <c r="I20" s="161">
        <v>0.1</v>
      </c>
      <c r="J20" s="161"/>
      <c r="K20" s="161"/>
      <c r="L20" s="161"/>
      <c r="M20" s="161">
        <v>0.1</v>
      </c>
      <c r="N20" s="161"/>
      <c r="O20" s="165" t="s">
        <v>413</v>
      </c>
      <c r="P20" s="296"/>
    </row>
    <row r="21" spans="1:16" ht="25.5" x14ac:dyDescent="0.2">
      <c r="A21" s="286">
        <v>6</v>
      </c>
      <c r="B21" s="164" t="s">
        <v>417</v>
      </c>
      <c r="C21" s="161">
        <f t="shared" si="2"/>
        <v>0.1</v>
      </c>
      <c r="D21" s="161"/>
      <c r="E21" s="161"/>
      <c r="F21" s="161"/>
      <c r="G21" s="161">
        <v>0.1</v>
      </c>
      <c r="H21" s="161" t="s">
        <v>418</v>
      </c>
      <c r="I21" s="161">
        <v>0.1</v>
      </c>
      <c r="J21" s="161"/>
      <c r="K21" s="161"/>
      <c r="L21" s="161"/>
      <c r="M21" s="161">
        <v>0.1</v>
      </c>
      <c r="N21" s="161"/>
      <c r="O21" s="165" t="s">
        <v>413</v>
      </c>
      <c r="P21" s="296"/>
    </row>
    <row r="22" spans="1:16" x14ac:dyDescent="0.2">
      <c r="A22" s="163" t="s">
        <v>37</v>
      </c>
      <c r="B22" s="285" t="s">
        <v>419</v>
      </c>
      <c r="C22" s="162">
        <f>SUM(C23:C24)</f>
        <v>2.5999999999999996</v>
      </c>
      <c r="D22" s="162">
        <f t="shared" ref="D22:N22" si="3">SUM(D23:D24)</f>
        <v>0</v>
      </c>
      <c r="E22" s="162">
        <f t="shared" si="3"/>
        <v>0</v>
      </c>
      <c r="F22" s="162">
        <f t="shared" si="3"/>
        <v>0</v>
      </c>
      <c r="G22" s="162">
        <f t="shared" si="3"/>
        <v>2.5999999999999996</v>
      </c>
      <c r="H22" s="162">
        <f t="shared" si="3"/>
        <v>0</v>
      </c>
      <c r="I22" s="162">
        <f t="shared" si="3"/>
        <v>1.3</v>
      </c>
      <c r="J22" s="162">
        <f t="shared" si="3"/>
        <v>0</v>
      </c>
      <c r="K22" s="162">
        <f t="shared" si="3"/>
        <v>0</v>
      </c>
      <c r="L22" s="162">
        <f t="shared" si="3"/>
        <v>0</v>
      </c>
      <c r="M22" s="162">
        <f t="shared" si="3"/>
        <v>1.3</v>
      </c>
      <c r="N22" s="162">
        <f t="shared" si="3"/>
        <v>0</v>
      </c>
      <c r="O22" s="287"/>
      <c r="P22" s="296"/>
    </row>
    <row r="23" spans="1:16" ht="25.5" x14ac:dyDescent="0.2">
      <c r="A23" s="286">
        <v>1</v>
      </c>
      <c r="B23" s="165" t="s">
        <v>420</v>
      </c>
      <c r="C23" s="161">
        <f>SUM(D23:G23)</f>
        <v>1.2999999999999998</v>
      </c>
      <c r="D23" s="161"/>
      <c r="E23" s="161"/>
      <c r="F23" s="161"/>
      <c r="G23" s="161">
        <v>1.2999999999999998</v>
      </c>
      <c r="H23" s="161" t="s">
        <v>421</v>
      </c>
      <c r="I23" s="161">
        <v>0.8</v>
      </c>
      <c r="J23" s="161"/>
      <c r="K23" s="161"/>
      <c r="L23" s="161"/>
      <c r="M23" s="161">
        <v>0.8</v>
      </c>
      <c r="N23" s="161"/>
      <c r="O23" s="165" t="s">
        <v>413</v>
      </c>
      <c r="P23" s="296"/>
    </row>
    <row r="24" spans="1:16" ht="25.5" x14ac:dyDescent="0.2">
      <c r="A24" s="286">
        <v>2</v>
      </c>
      <c r="B24" s="165" t="s">
        <v>422</v>
      </c>
      <c r="C24" s="161">
        <f>SUM(D24:G24)</f>
        <v>1.3</v>
      </c>
      <c r="D24" s="161"/>
      <c r="E24" s="161"/>
      <c r="F24" s="161"/>
      <c r="G24" s="161">
        <v>1.3</v>
      </c>
      <c r="H24" s="161" t="s">
        <v>423</v>
      </c>
      <c r="I24" s="161">
        <v>0.5</v>
      </c>
      <c r="J24" s="161"/>
      <c r="K24" s="161"/>
      <c r="L24" s="161"/>
      <c r="M24" s="161">
        <v>0.5</v>
      </c>
      <c r="N24" s="161"/>
      <c r="O24" s="165" t="s">
        <v>413</v>
      </c>
      <c r="P24" s="296"/>
    </row>
    <row r="25" spans="1:16" x14ac:dyDescent="0.2">
      <c r="A25" s="163" t="s">
        <v>38</v>
      </c>
      <c r="B25" s="287" t="s">
        <v>91</v>
      </c>
      <c r="C25" s="162">
        <f>C26</f>
        <v>1.4</v>
      </c>
      <c r="D25" s="162">
        <f t="shared" ref="D25:N25" si="4">D26</f>
        <v>0.8</v>
      </c>
      <c r="E25" s="162">
        <f t="shared" si="4"/>
        <v>0</v>
      </c>
      <c r="F25" s="162">
        <f t="shared" si="4"/>
        <v>0</v>
      </c>
      <c r="G25" s="162">
        <f t="shared" si="4"/>
        <v>0.6</v>
      </c>
      <c r="H25" s="162"/>
      <c r="I25" s="162">
        <f t="shared" si="4"/>
        <v>0.7</v>
      </c>
      <c r="J25" s="162">
        <f t="shared" si="4"/>
        <v>0</v>
      </c>
      <c r="K25" s="162">
        <f t="shared" si="4"/>
        <v>0</v>
      </c>
      <c r="L25" s="162">
        <f t="shared" si="4"/>
        <v>0.7</v>
      </c>
      <c r="M25" s="162">
        <f t="shared" si="4"/>
        <v>0</v>
      </c>
      <c r="N25" s="162">
        <f t="shared" si="4"/>
        <v>0</v>
      </c>
      <c r="O25" s="285"/>
      <c r="P25" s="296"/>
    </row>
    <row r="26" spans="1:16" ht="25.5" x14ac:dyDescent="0.2">
      <c r="A26" s="286">
        <v>1</v>
      </c>
      <c r="B26" s="164" t="s">
        <v>424</v>
      </c>
      <c r="C26" s="161">
        <f>SUM(D26:G26)</f>
        <v>1.4</v>
      </c>
      <c r="D26" s="161">
        <v>0.8</v>
      </c>
      <c r="E26" s="161"/>
      <c r="F26" s="161"/>
      <c r="G26" s="161">
        <v>0.6</v>
      </c>
      <c r="H26" s="161" t="s">
        <v>425</v>
      </c>
      <c r="I26" s="161">
        <v>0.7</v>
      </c>
      <c r="J26" s="161"/>
      <c r="K26" s="161"/>
      <c r="L26" s="161">
        <v>0.7</v>
      </c>
      <c r="M26" s="161"/>
      <c r="N26" s="161"/>
      <c r="O26" s="165"/>
      <c r="P26" s="296"/>
    </row>
    <row r="27" spans="1:16" x14ac:dyDescent="0.2">
      <c r="A27" s="163" t="s">
        <v>136</v>
      </c>
      <c r="B27" s="285" t="s">
        <v>112</v>
      </c>
      <c r="C27" s="162">
        <f>SUM(C28:C30)</f>
        <v>7.0000000000000007E-2</v>
      </c>
      <c r="D27" s="162">
        <f t="shared" ref="D27:N27" si="5">SUM(D28:D30)</f>
        <v>0.05</v>
      </c>
      <c r="E27" s="162">
        <f t="shared" si="5"/>
        <v>0</v>
      </c>
      <c r="F27" s="162">
        <f t="shared" si="5"/>
        <v>0</v>
      </c>
      <c r="G27" s="162">
        <f t="shared" si="5"/>
        <v>0.02</v>
      </c>
      <c r="H27" s="162">
        <f t="shared" si="5"/>
        <v>0</v>
      </c>
      <c r="I27" s="162">
        <f t="shared" si="5"/>
        <v>7.0000000000000007E-2</v>
      </c>
      <c r="J27" s="162">
        <f t="shared" si="5"/>
        <v>0</v>
      </c>
      <c r="K27" s="162">
        <f t="shared" si="5"/>
        <v>0</v>
      </c>
      <c r="L27" s="162">
        <f t="shared" si="5"/>
        <v>0</v>
      </c>
      <c r="M27" s="162">
        <f t="shared" si="5"/>
        <v>0</v>
      </c>
      <c r="N27" s="162">
        <f t="shared" si="5"/>
        <v>7.0000000000000007E-2</v>
      </c>
      <c r="O27" s="285"/>
      <c r="P27" s="296"/>
    </row>
    <row r="28" spans="1:16" x14ac:dyDescent="0.2">
      <c r="A28" s="286">
        <v>1</v>
      </c>
      <c r="B28" s="164" t="s">
        <v>426</v>
      </c>
      <c r="C28" s="161">
        <f>SUM(D28:G28)</f>
        <v>0.02</v>
      </c>
      <c r="D28" s="161">
        <v>0.02</v>
      </c>
      <c r="E28" s="161"/>
      <c r="F28" s="161"/>
      <c r="G28" s="161"/>
      <c r="H28" s="161" t="s">
        <v>427</v>
      </c>
      <c r="I28" s="161">
        <v>0.02</v>
      </c>
      <c r="J28" s="161"/>
      <c r="K28" s="161"/>
      <c r="L28" s="161"/>
      <c r="M28" s="161"/>
      <c r="N28" s="161">
        <v>0.02</v>
      </c>
      <c r="O28" s="165"/>
      <c r="P28" s="296"/>
    </row>
    <row r="29" spans="1:16" ht="57.75" customHeight="1" x14ac:dyDescent="0.2">
      <c r="A29" s="286">
        <v>2</v>
      </c>
      <c r="B29" s="164" t="s">
        <v>428</v>
      </c>
      <c r="C29" s="161">
        <f>SUM(D29:G29)</f>
        <v>0.02</v>
      </c>
      <c r="D29" s="161">
        <v>0.01</v>
      </c>
      <c r="E29" s="161"/>
      <c r="F29" s="161"/>
      <c r="G29" s="161">
        <v>0.01</v>
      </c>
      <c r="H29" s="161" t="s">
        <v>429</v>
      </c>
      <c r="I29" s="161">
        <v>0.02</v>
      </c>
      <c r="J29" s="161"/>
      <c r="K29" s="161"/>
      <c r="L29" s="161"/>
      <c r="M29" s="161"/>
      <c r="N29" s="161">
        <v>0.02</v>
      </c>
      <c r="O29" s="606" t="s">
        <v>1833</v>
      </c>
      <c r="P29" s="296"/>
    </row>
    <row r="30" spans="1:16" ht="76.5" x14ac:dyDescent="0.2">
      <c r="A30" s="286">
        <v>3</v>
      </c>
      <c r="B30" s="164" t="s">
        <v>430</v>
      </c>
      <c r="C30" s="161">
        <f>SUM(D30:G30)</f>
        <v>0.03</v>
      </c>
      <c r="D30" s="161">
        <v>0.02</v>
      </c>
      <c r="E30" s="161"/>
      <c r="F30" s="161"/>
      <c r="G30" s="161">
        <v>0.01</v>
      </c>
      <c r="H30" s="161" t="s">
        <v>431</v>
      </c>
      <c r="I30" s="161">
        <v>0.03</v>
      </c>
      <c r="J30" s="161"/>
      <c r="K30" s="161"/>
      <c r="L30" s="161"/>
      <c r="M30" s="161"/>
      <c r="N30" s="161">
        <v>0.03</v>
      </c>
      <c r="O30" s="606" t="s">
        <v>1833</v>
      </c>
      <c r="P30" s="296"/>
    </row>
    <row r="31" spans="1:16" x14ac:dyDescent="0.2">
      <c r="A31" s="163" t="s">
        <v>138</v>
      </c>
      <c r="B31" s="285" t="s">
        <v>432</v>
      </c>
      <c r="C31" s="162">
        <f>C32</f>
        <v>0.99</v>
      </c>
      <c r="D31" s="162">
        <f t="shared" ref="D31:N31" si="6">D32</f>
        <v>0.99</v>
      </c>
      <c r="E31" s="162">
        <f t="shared" si="6"/>
        <v>0</v>
      </c>
      <c r="F31" s="162">
        <f t="shared" si="6"/>
        <v>0</v>
      </c>
      <c r="G31" s="162">
        <f t="shared" si="6"/>
        <v>0</v>
      </c>
      <c r="H31" s="162"/>
      <c r="I31" s="162">
        <f t="shared" si="6"/>
        <v>0.6</v>
      </c>
      <c r="J31" s="162">
        <f t="shared" si="6"/>
        <v>0</v>
      </c>
      <c r="K31" s="162">
        <f t="shared" si="6"/>
        <v>0</v>
      </c>
      <c r="L31" s="162">
        <f t="shared" si="6"/>
        <v>0</v>
      </c>
      <c r="M31" s="162">
        <f t="shared" si="6"/>
        <v>0.6</v>
      </c>
      <c r="N31" s="162">
        <f t="shared" si="6"/>
        <v>0</v>
      </c>
      <c r="O31" s="287"/>
      <c r="P31" s="296"/>
    </row>
    <row r="32" spans="1:16" ht="25.5" x14ac:dyDescent="0.2">
      <c r="A32" s="286">
        <v>1</v>
      </c>
      <c r="B32" s="165" t="s">
        <v>433</v>
      </c>
      <c r="C32" s="161">
        <f>SUM(D32:G32)</f>
        <v>0.99</v>
      </c>
      <c r="D32" s="161">
        <v>0.99</v>
      </c>
      <c r="E32" s="161"/>
      <c r="F32" s="161"/>
      <c r="G32" s="161"/>
      <c r="H32" s="161" t="s">
        <v>421</v>
      </c>
      <c r="I32" s="161">
        <v>0.6</v>
      </c>
      <c r="J32" s="161"/>
      <c r="K32" s="161"/>
      <c r="L32" s="161"/>
      <c r="M32" s="161">
        <v>0.6</v>
      </c>
      <c r="N32" s="161"/>
      <c r="O32" s="165"/>
      <c r="P32" s="296"/>
    </row>
    <row r="33" spans="1:16" x14ac:dyDescent="0.2">
      <c r="A33" s="163" t="s">
        <v>141</v>
      </c>
      <c r="B33" s="285" t="s">
        <v>118</v>
      </c>
      <c r="C33" s="162">
        <f>SUM(C34:C41)</f>
        <v>29.85</v>
      </c>
      <c r="D33" s="162">
        <f t="shared" ref="D33:N33" si="7">SUM(D34:D41)</f>
        <v>4.5</v>
      </c>
      <c r="E33" s="162">
        <f t="shared" si="7"/>
        <v>0</v>
      </c>
      <c r="F33" s="162">
        <f t="shared" si="7"/>
        <v>0</v>
      </c>
      <c r="G33" s="162">
        <f t="shared" si="7"/>
        <v>25.35</v>
      </c>
      <c r="H33" s="162">
        <f t="shared" si="7"/>
        <v>0</v>
      </c>
      <c r="I33" s="162">
        <f t="shared" si="7"/>
        <v>27.25</v>
      </c>
      <c r="J33" s="162">
        <f t="shared" si="7"/>
        <v>0</v>
      </c>
      <c r="K33" s="162">
        <f t="shared" si="7"/>
        <v>0.6</v>
      </c>
      <c r="L33" s="162">
        <f t="shared" si="7"/>
        <v>0.2</v>
      </c>
      <c r="M33" s="162">
        <f t="shared" si="7"/>
        <v>4.13</v>
      </c>
      <c r="N33" s="162">
        <f t="shared" si="7"/>
        <v>22.32</v>
      </c>
      <c r="O33" s="310"/>
      <c r="P33" s="296"/>
    </row>
    <row r="34" spans="1:16" ht="25.5" x14ac:dyDescent="0.2">
      <c r="A34" s="286">
        <v>1</v>
      </c>
      <c r="B34" s="165" t="s">
        <v>434</v>
      </c>
      <c r="C34" s="161">
        <f t="shared" ref="C34:C41" si="8">SUM(D34:G34)</f>
        <v>3</v>
      </c>
      <c r="D34" s="161"/>
      <c r="E34" s="161"/>
      <c r="F34" s="161"/>
      <c r="G34" s="161">
        <v>3</v>
      </c>
      <c r="H34" s="161" t="s">
        <v>421</v>
      </c>
      <c r="I34" s="161">
        <v>2</v>
      </c>
      <c r="J34" s="161"/>
      <c r="K34" s="161"/>
      <c r="L34" s="161"/>
      <c r="M34" s="161">
        <v>2</v>
      </c>
      <c r="N34" s="161"/>
      <c r="O34" s="165"/>
      <c r="P34" s="296"/>
    </row>
    <row r="35" spans="1:16" x14ac:dyDescent="0.2">
      <c r="A35" s="286">
        <v>2</v>
      </c>
      <c r="B35" s="165" t="s">
        <v>435</v>
      </c>
      <c r="C35" s="161">
        <f t="shared" si="8"/>
        <v>1</v>
      </c>
      <c r="D35" s="161"/>
      <c r="E35" s="161"/>
      <c r="F35" s="161"/>
      <c r="G35" s="161">
        <v>1</v>
      </c>
      <c r="H35" s="161" t="s">
        <v>421</v>
      </c>
      <c r="I35" s="161">
        <v>0.6</v>
      </c>
      <c r="J35" s="161"/>
      <c r="K35" s="161"/>
      <c r="L35" s="161"/>
      <c r="M35" s="161">
        <v>0.6</v>
      </c>
      <c r="N35" s="161"/>
      <c r="O35" s="165"/>
      <c r="P35" s="296"/>
    </row>
    <row r="36" spans="1:16" x14ac:dyDescent="0.2">
      <c r="A36" s="286">
        <v>3</v>
      </c>
      <c r="B36" s="165" t="s">
        <v>436</v>
      </c>
      <c r="C36" s="161">
        <f t="shared" si="8"/>
        <v>0.53</v>
      </c>
      <c r="D36" s="161"/>
      <c r="E36" s="161"/>
      <c r="F36" s="161"/>
      <c r="G36" s="161">
        <v>0.53</v>
      </c>
      <c r="H36" s="161" t="s">
        <v>421</v>
      </c>
      <c r="I36" s="161">
        <v>0.53</v>
      </c>
      <c r="J36" s="161"/>
      <c r="K36" s="161"/>
      <c r="L36" s="161"/>
      <c r="M36" s="161">
        <v>0.53</v>
      </c>
      <c r="N36" s="161"/>
      <c r="O36" s="165"/>
      <c r="P36" s="296"/>
    </row>
    <row r="37" spans="1:16" x14ac:dyDescent="0.2">
      <c r="A37" s="286">
        <v>4</v>
      </c>
      <c r="B37" s="165" t="s">
        <v>437</v>
      </c>
      <c r="C37" s="161">
        <f t="shared" si="8"/>
        <v>1</v>
      </c>
      <c r="D37" s="161"/>
      <c r="E37" s="161"/>
      <c r="F37" s="161"/>
      <c r="G37" s="161">
        <v>1</v>
      </c>
      <c r="H37" s="161" t="s">
        <v>421</v>
      </c>
      <c r="I37" s="161">
        <v>0.6</v>
      </c>
      <c r="J37" s="161"/>
      <c r="K37" s="161"/>
      <c r="L37" s="161"/>
      <c r="M37" s="161">
        <v>0.6</v>
      </c>
      <c r="N37" s="161"/>
      <c r="O37" s="165"/>
      <c r="P37" s="296"/>
    </row>
    <row r="38" spans="1:16" ht="38.25" x14ac:dyDescent="0.2">
      <c r="A38" s="286">
        <v>5</v>
      </c>
      <c r="B38" s="164" t="s">
        <v>438</v>
      </c>
      <c r="C38" s="161">
        <f t="shared" si="8"/>
        <v>2</v>
      </c>
      <c r="D38" s="161">
        <v>0.5</v>
      </c>
      <c r="E38" s="161"/>
      <c r="F38" s="161"/>
      <c r="G38" s="161">
        <v>1.5</v>
      </c>
      <c r="H38" s="161" t="s">
        <v>439</v>
      </c>
      <c r="I38" s="161">
        <v>1.2</v>
      </c>
      <c r="J38" s="161"/>
      <c r="K38" s="161">
        <v>0.6</v>
      </c>
      <c r="L38" s="161">
        <v>0.2</v>
      </c>
      <c r="M38" s="161">
        <v>0.4</v>
      </c>
      <c r="N38" s="161"/>
      <c r="O38" s="165"/>
      <c r="P38" s="296"/>
    </row>
    <row r="39" spans="1:16" ht="51" x14ac:dyDescent="0.2">
      <c r="A39" s="286">
        <v>6</v>
      </c>
      <c r="B39" s="164" t="s">
        <v>1665</v>
      </c>
      <c r="C39" s="161">
        <f t="shared" si="8"/>
        <v>14</v>
      </c>
      <c r="D39" s="161">
        <v>3</v>
      </c>
      <c r="E39" s="161"/>
      <c r="F39" s="161"/>
      <c r="G39" s="161">
        <v>11</v>
      </c>
      <c r="H39" s="161" t="s">
        <v>440</v>
      </c>
      <c r="I39" s="161">
        <v>14</v>
      </c>
      <c r="J39" s="161"/>
      <c r="K39" s="161"/>
      <c r="L39" s="161"/>
      <c r="M39" s="161"/>
      <c r="N39" s="161">
        <v>14</v>
      </c>
      <c r="O39" s="514" t="s">
        <v>1817</v>
      </c>
      <c r="P39" s="296"/>
    </row>
    <row r="40" spans="1:16" ht="38.25" x14ac:dyDescent="0.2">
      <c r="A40" s="286">
        <v>7</v>
      </c>
      <c r="B40" s="164" t="s">
        <v>1790</v>
      </c>
      <c r="C40" s="161">
        <f t="shared" si="8"/>
        <v>3.82</v>
      </c>
      <c r="D40" s="161"/>
      <c r="E40" s="161"/>
      <c r="F40" s="161"/>
      <c r="G40" s="161">
        <v>3.82</v>
      </c>
      <c r="H40" s="161" t="s">
        <v>423</v>
      </c>
      <c r="I40" s="161">
        <v>3.82</v>
      </c>
      <c r="J40" s="161"/>
      <c r="K40" s="161"/>
      <c r="L40" s="161"/>
      <c r="M40" s="161"/>
      <c r="N40" s="161">
        <v>3.82</v>
      </c>
      <c r="O40" s="165" t="s">
        <v>1791</v>
      </c>
      <c r="P40" s="296"/>
    </row>
    <row r="41" spans="1:16" ht="25.5" x14ac:dyDescent="0.2">
      <c r="A41" s="286">
        <v>8</v>
      </c>
      <c r="B41" s="164" t="s">
        <v>441</v>
      </c>
      <c r="C41" s="161">
        <f t="shared" si="8"/>
        <v>4.5</v>
      </c>
      <c r="D41" s="161">
        <v>1</v>
      </c>
      <c r="E41" s="161"/>
      <c r="F41" s="161"/>
      <c r="G41" s="161">
        <v>3.5</v>
      </c>
      <c r="H41" s="161" t="s">
        <v>442</v>
      </c>
      <c r="I41" s="161">
        <v>4.5</v>
      </c>
      <c r="J41" s="161"/>
      <c r="K41" s="161"/>
      <c r="L41" s="161"/>
      <c r="M41" s="161"/>
      <c r="N41" s="161">
        <v>4.5</v>
      </c>
      <c r="O41" s="165"/>
      <c r="P41" s="296"/>
    </row>
    <row r="42" spans="1:16" x14ac:dyDescent="0.2">
      <c r="A42" s="163" t="s">
        <v>320</v>
      </c>
      <c r="B42" s="285" t="s">
        <v>139</v>
      </c>
      <c r="C42" s="162">
        <f>C43</f>
        <v>4</v>
      </c>
      <c r="D42" s="162">
        <f t="shared" ref="D42:N42" si="9">D43</f>
        <v>0</v>
      </c>
      <c r="E42" s="162">
        <f t="shared" si="9"/>
        <v>0</v>
      </c>
      <c r="F42" s="162">
        <f t="shared" si="9"/>
        <v>0</v>
      </c>
      <c r="G42" s="162">
        <f t="shared" si="9"/>
        <v>4</v>
      </c>
      <c r="H42" s="162"/>
      <c r="I42" s="162">
        <f t="shared" si="9"/>
        <v>1</v>
      </c>
      <c r="J42" s="162">
        <f t="shared" si="9"/>
        <v>0</v>
      </c>
      <c r="K42" s="162">
        <f t="shared" si="9"/>
        <v>0</v>
      </c>
      <c r="L42" s="162">
        <f t="shared" si="9"/>
        <v>0</v>
      </c>
      <c r="M42" s="162">
        <f t="shared" si="9"/>
        <v>1</v>
      </c>
      <c r="N42" s="162">
        <f t="shared" si="9"/>
        <v>0</v>
      </c>
      <c r="O42" s="287"/>
      <c r="P42" s="296"/>
    </row>
    <row r="43" spans="1:16" ht="25.5" x14ac:dyDescent="0.2">
      <c r="A43" s="286">
        <v>1</v>
      </c>
      <c r="B43" s="165" t="s">
        <v>443</v>
      </c>
      <c r="C43" s="161">
        <f>SUM(D43:G43)</f>
        <v>4</v>
      </c>
      <c r="D43" s="161"/>
      <c r="E43" s="161"/>
      <c r="F43" s="161"/>
      <c r="G43" s="161">
        <v>4</v>
      </c>
      <c r="H43" s="161" t="s">
        <v>421</v>
      </c>
      <c r="I43" s="161">
        <v>1</v>
      </c>
      <c r="J43" s="161"/>
      <c r="K43" s="161"/>
      <c r="L43" s="161"/>
      <c r="M43" s="161">
        <v>1</v>
      </c>
      <c r="N43" s="161"/>
      <c r="O43" s="165"/>
      <c r="P43" s="296"/>
    </row>
    <row r="44" spans="1:16" x14ac:dyDescent="0.2">
      <c r="A44" s="163" t="s">
        <v>328</v>
      </c>
      <c r="B44" s="287" t="s">
        <v>142</v>
      </c>
      <c r="C44" s="162">
        <f>SUM(C45:C48)</f>
        <v>0.8</v>
      </c>
      <c r="D44" s="162">
        <f t="shared" ref="D44:N44" si="10">SUM(D45:D48)</f>
        <v>0</v>
      </c>
      <c r="E44" s="162">
        <f t="shared" si="10"/>
        <v>0</v>
      </c>
      <c r="F44" s="162">
        <f t="shared" si="10"/>
        <v>0</v>
      </c>
      <c r="G44" s="162">
        <f t="shared" si="10"/>
        <v>0.8</v>
      </c>
      <c r="H44" s="162">
        <f t="shared" si="10"/>
        <v>0</v>
      </c>
      <c r="I44" s="162">
        <f t="shared" si="10"/>
        <v>0.8</v>
      </c>
      <c r="J44" s="162">
        <f t="shared" si="10"/>
        <v>0</v>
      </c>
      <c r="K44" s="162">
        <f t="shared" si="10"/>
        <v>0</v>
      </c>
      <c r="L44" s="162">
        <f t="shared" si="10"/>
        <v>0</v>
      </c>
      <c r="M44" s="162">
        <f t="shared" si="10"/>
        <v>0.8</v>
      </c>
      <c r="N44" s="162">
        <f t="shared" si="10"/>
        <v>0</v>
      </c>
      <c r="O44" s="285"/>
      <c r="P44" s="296"/>
    </row>
    <row r="45" spans="1:16" ht="25.5" x14ac:dyDescent="0.2">
      <c r="A45" s="286">
        <v>1</v>
      </c>
      <c r="B45" s="165" t="s">
        <v>444</v>
      </c>
      <c r="C45" s="161">
        <f>SUM(D45:G45)</f>
        <v>0.2</v>
      </c>
      <c r="D45" s="161"/>
      <c r="E45" s="161"/>
      <c r="F45" s="161"/>
      <c r="G45" s="161">
        <v>0.2</v>
      </c>
      <c r="H45" s="161" t="s">
        <v>421</v>
      </c>
      <c r="I45" s="161">
        <v>0.2</v>
      </c>
      <c r="J45" s="161"/>
      <c r="K45" s="161"/>
      <c r="L45" s="161"/>
      <c r="M45" s="161">
        <v>0.2</v>
      </c>
      <c r="N45" s="161"/>
      <c r="O45" s="165"/>
      <c r="P45" s="296"/>
    </row>
    <row r="46" spans="1:16" ht="25.5" x14ac:dyDescent="0.2">
      <c r="A46" s="286">
        <v>2</v>
      </c>
      <c r="B46" s="165" t="s">
        <v>445</v>
      </c>
      <c r="C46" s="161">
        <f>SUM(D46:G46)</f>
        <v>0.2</v>
      </c>
      <c r="D46" s="161"/>
      <c r="E46" s="161"/>
      <c r="F46" s="161"/>
      <c r="G46" s="161">
        <v>0.2</v>
      </c>
      <c r="H46" s="161" t="s">
        <v>421</v>
      </c>
      <c r="I46" s="161">
        <v>0.2</v>
      </c>
      <c r="J46" s="161"/>
      <c r="K46" s="161"/>
      <c r="L46" s="161"/>
      <c r="M46" s="161">
        <v>0.2</v>
      </c>
      <c r="N46" s="161"/>
      <c r="O46" s="165"/>
      <c r="P46" s="296"/>
    </row>
    <row r="47" spans="1:16" ht="25.5" x14ac:dyDescent="0.2">
      <c r="A47" s="286">
        <v>3</v>
      </c>
      <c r="B47" s="165" t="s">
        <v>446</v>
      </c>
      <c r="C47" s="161">
        <f>SUM(D47:G47)</f>
        <v>0.2</v>
      </c>
      <c r="D47" s="161"/>
      <c r="E47" s="161"/>
      <c r="F47" s="161"/>
      <c r="G47" s="161">
        <v>0.2</v>
      </c>
      <c r="H47" s="161" t="s">
        <v>421</v>
      </c>
      <c r="I47" s="161">
        <v>0.2</v>
      </c>
      <c r="J47" s="161"/>
      <c r="K47" s="161"/>
      <c r="L47" s="161"/>
      <c r="M47" s="161">
        <v>0.2</v>
      </c>
      <c r="N47" s="161"/>
      <c r="O47" s="165"/>
      <c r="P47" s="296"/>
    </row>
    <row r="48" spans="1:16" ht="25.5" x14ac:dyDescent="0.2">
      <c r="A48" s="286">
        <v>4</v>
      </c>
      <c r="B48" s="164" t="s">
        <v>447</v>
      </c>
      <c r="C48" s="161">
        <f>SUM(D48:G48)</f>
        <v>0.2</v>
      </c>
      <c r="D48" s="161"/>
      <c r="E48" s="161"/>
      <c r="F48" s="161"/>
      <c r="G48" s="161">
        <v>0.2</v>
      </c>
      <c r="H48" s="161" t="s">
        <v>421</v>
      </c>
      <c r="I48" s="161">
        <v>0.2</v>
      </c>
      <c r="J48" s="161"/>
      <c r="K48" s="161"/>
      <c r="L48" s="161"/>
      <c r="M48" s="161">
        <v>0.2</v>
      </c>
      <c r="N48" s="161"/>
      <c r="O48" s="165"/>
      <c r="P48" s="296"/>
    </row>
    <row r="49" spans="1:16" x14ac:dyDescent="0.2">
      <c r="A49" s="297">
        <f>A48+A43+A41+A32+A30+A26+A24+A21+A13</f>
        <v>29</v>
      </c>
      <c r="B49" s="282" t="s">
        <v>1824</v>
      </c>
      <c r="C49" s="166">
        <f>SUM(C9,C15,C22,C27,C25,C31,C33,C42,C44)</f>
        <v>65.319999999999993</v>
      </c>
      <c r="D49" s="166">
        <f t="shared" ref="D49:N49" si="11">SUM(D9,D15,D22,D27,D25,D31,D33,D42,D44)</f>
        <v>18.93</v>
      </c>
      <c r="E49" s="166">
        <f t="shared" si="11"/>
        <v>0</v>
      </c>
      <c r="F49" s="166">
        <f t="shared" si="11"/>
        <v>0</v>
      </c>
      <c r="G49" s="166">
        <f t="shared" si="11"/>
        <v>46.39</v>
      </c>
      <c r="H49" s="166">
        <f t="shared" si="11"/>
        <v>0</v>
      </c>
      <c r="I49" s="166">
        <f t="shared" si="11"/>
        <v>66.570000000000007</v>
      </c>
      <c r="J49" s="166">
        <f t="shared" si="11"/>
        <v>0</v>
      </c>
      <c r="K49" s="166">
        <f t="shared" si="11"/>
        <v>34.25</v>
      </c>
      <c r="L49" s="166">
        <f t="shared" si="11"/>
        <v>1.5</v>
      </c>
      <c r="M49" s="166">
        <f t="shared" si="11"/>
        <v>8.43</v>
      </c>
      <c r="N49" s="166">
        <f t="shared" si="11"/>
        <v>22.39</v>
      </c>
      <c r="O49" s="282"/>
      <c r="P49" s="296"/>
    </row>
    <row r="50" spans="1:16" ht="28.5" customHeight="1" x14ac:dyDescent="0.2">
      <c r="A50" s="650" t="str">
        <f>'TP Ha Tinh'!A54:O54</f>
        <v>B. Công trình, dự án cần thu hồi đất đã được HĐND tỉnh thông qua tại các Nghị quyết số 30/NQ-HĐND ngày 15/12/2016, Nghị quyết số 51/NQ-HĐND ngày 15/7/2017 nay chuyển sang thực hiện trong năm 2018</v>
      </c>
      <c r="B50" s="651"/>
      <c r="C50" s="651"/>
      <c r="D50" s="651"/>
      <c r="E50" s="651"/>
      <c r="F50" s="651"/>
      <c r="G50" s="651"/>
      <c r="H50" s="651"/>
      <c r="I50" s="651"/>
      <c r="J50" s="651"/>
      <c r="K50" s="651"/>
      <c r="L50" s="651"/>
      <c r="M50" s="651"/>
      <c r="N50" s="651"/>
      <c r="O50" s="651"/>
      <c r="P50" s="652"/>
    </row>
    <row r="51" spans="1:16" x14ac:dyDescent="0.2">
      <c r="A51" s="298" t="s">
        <v>34</v>
      </c>
      <c r="B51" s="146" t="s">
        <v>402</v>
      </c>
      <c r="C51" s="147">
        <f>C52</f>
        <v>2.6</v>
      </c>
      <c r="D51" s="147">
        <f t="shared" ref="D51:N51" si="12">D52</f>
        <v>0.8</v>
      </c>
      <c r="E51" s="147">
        <f t="shared" si="12"/>
        <v>0</v>
      </c>
      <c r="F51" s="147">
        <f t="shared" si="12"/>
        <v>0</v>
      </c>
      <c r="G51" s="147">
        <f t="shared" si="12"/>
        <v>1.8</v>
      </c>
      <c r="H51" s="147"/>
      <c r="I51" s="147">
        <f t="shared" si="12"/>
        <v>1.58</v>
      </c>
      <c r="J51" s="147">
        <f t="shared" si="12"/>
        <v>0</v>
      </c>
      <c r="K51" s="147">
        <f t="shared" si="12"/>
        <v>1.58</v>
      </c>
      <c r="L51" s="147">
        <f t="shared" si="12"/>
        <v>0</v>
      </c>
      <c r="M51" s="147">
        <f t="shared" si="12"/>
        <v>0</v>
      </c>
      <c r="N51" s="147">
        <f t="shared" si="12"/>
        <v>0</v>
      </c>
      <c r="O51" s="168"/>
      <c r="P51" s="299"/>
    </row>
    <row r="52" spans="1:16" ht="38.25" x14ac:dyDescent="0.2">
      <c r="A52" s="145">
        <v>1</v>
      </c>
      <c r="B52" s="143" t="s">
        <v>448</v>
      </c>
      <c r="C52" s="161">
        <f>SUM(D52:G52)</f>
        <v>2.6</v>
      </c>
      <c r="D52" s="141">
        <v>0.8</v>
      </c>
      <c r="E52" s="141"/>
      <c r="F52" s="141"/>
      <c r="G52" s="141">
        <v>1.8</v>
      </c>
      <c r="H52" s="169" t="s">
        <v>404</v>
      </c>
      <c r="I52" s="141">
        <v>1.58</v>
      </c>
      <c r="J52" s="141"/>
      <c r="K52" s="141">
        <v>1.58</v>
      </c>
      <c r="L52" s="141"/>
      <c r="M52" s="141"/>
      <c r="N52" s="141"/>
      <c r="O52" s="164" t="s">
        <v>1666</v>
      </c>
      <c r="P52" s="141" t="s">
        <v>374</v>
      </c>
    </row>
    <row r="53" spans="1:16" x14ac:dyDescent="0.2">
      <c r="A53" s="301" t="s">
        <v>36</v>
      </c>
      <c r="B53" s="285" t="s">
        <v>91</v>
      </c>
      <c r="C53" s="171">
        <f>SUM(C54:C64)</f>
        <v>70.089999999999989</v>
      </c>
      <c r="D53" s="171">
        <f t="shared" ref="D53:N53" si="13">SUM(D54:D64)</f>
        <v>35.959999999999994</v>
      </c>
      <c r="E53" s="171">
        <f t="shared" si="13"/>
        <v>18.11</v>
      </c>
      <c r="F53" s="171">
        <f t="shared" si="13"/>
        <v>0</v>
      </c>
      <c r="G53" s="171">
        <f t="shared" si="13"/>
        <v>16.02</v>
      </c>
      <c r="H53" s="171"/>
      <c r="I53" s="171">
        <f t="shared" si="13"/>
        <v>71.2</v>
      </c>
      <c r="J53" s="171">
        <f t="shared" si="13"/>
        <v>50.3</v>
      </c>
      <c r="K53" s="171">
        <f t="shared" si="13"/>
        <v>17.100000000000001</v>
      </c>
      <c r="L53" s="171">
        <f t="shared" si="13"/>
        <v>3.8</v>
      </c>
      <c r="M53" s="171">
        <f t="shared" si="13"/>
        <v>0</v>
      </c>
      <c r="N53" s="171">
        <f t="shared" si="13"/>
        <v>0</v>
      </c>
      <c r="O53" s="287"/>
      <c r="P53" s="159"/>
    </row>
    <row r="54" spans="1:16" ht="127.5" x14ac:dyDescent="0.2">
      <c r="A54" s="145">
        <v>1</v>
      </c>
      <c r="B54" s="143" t="s">
        <v>450</v>
      </c>
      <c r="C54" s="161">
        <f t="shared" ref="C54:C64" si="14">SUM(D54:G54)</f>
        <v>45.15</v>
      </c>
      <c r="D54" s="141">
        <v>34.36</v>
      </c>
      <c r="E54" s="141">
        <v>0.61</v>
      </c>
      <c r="F54" s="141"/>
      <c r="G54" s="141">
        <v>10.18</v>
      </c>
      <c r="H54" s="141" t="s">
        <v>451</v>
      </c>
      <c r="I54" s="527">
        <v>36.5</v>
      </c>
      <c r="J54" s="141">
        <v>36.5</v>
      </c>
      <c r="K54" s="141"/>
      <c r="L54" s="141"/>
      <c r="M54" s="141"/>
      <c r="N54" s="141"/>
      <c r="O54" s="143"/>
      <c r="P54" s="302" t="s">
        <v>71</v>
      </c>
    </row>
    <row r="55" spans="1:16" s="58" customFormat="1" ht="25.5" x14ac:dyDescent="0.2">
      <c r="A55" s="145">
        <v>2</v>
      </c>
      <c r="B55" s="144" t="s">
        <v>452</v>
      </c>
      <c r="C55" s="161">
        <f t="shared" si="14"/>
        <v>1.47</v>
      </c>
      <c r="D55" s="141"/>
      <c r="E55" s="141"/>
      <c r="F55" s="141"/>
      <c r="G55" s="141">
        <v>1.47</v>
      </c>
      <c r="H55" s="145" t="s">
        <v>418</v>
      </c>
      <c r="I55" s="528">
        <v>3.5</v>
      </c>
      <c r="J55" s="172"/>
      <c r="K55" s="172">
        <v>2.5</v>
      </c>
      <c r="L55" s="172">
        <v>1</v>
      </c>
      <c r="M55" s="172"/>
      <c r="N55" s="172"/>
      <c r="O55" s="144"/>
      <c r="P55" s="303" t="s">
        <v>71</v>
      </c>
    </row>
    <row r="56" spans="1:16" s="58" customFormat="1" ht="38.25" x14ac:dyDescent="0.2">
      <c r="A56" s="145">
        <v>3</v>
      </c>
      <c r="B56" s="144" t="s">
        <v>453</v>
      </c>
      <c r="C56" s="161">
        <f t="shared" si="14"/>
        <v>0.15</v>
      </c>
      <c r="D56" s="141"/>
      <c r="E56" s="141"/>
      <c r="F56" s="141"/>
      <c r="G56" s="141">
        <v>0.15</v>
      </c>
      <c r="H56" s="145" t="s">
        <v>454</v>
      </c>
      <c r="I56" s="528">
        <v>0.6</v>
      </c>
      <c r="J56" s="172"/>
      <c r="K56" s="172">
        <f>+I56</f>
        <v>0.6</v>
      </c>
      <c r="L56" s="172"/>
      <c r="M56" s="172"/>
      <c r="N56" s="172"/>
      <c r="O56" s="144"/>
      <c r="P56" s="303" t="s">
        <v>71</v>
      </c>
    </row>
    <row r="57" spans="1:16" ht="25.5" x14ac:dyDescent="0.2">
      <c r="A57" s="145">
        <v>4</v>
      </c>
      <c r="B57" s="144" t="s">
        <v>455</v>
      </c>
      <c r="C57" s="161">
        <f t="shared" si="14"/>
        <v>0.72</v>
      </c>
      <c r="D57" s="141"/>
      <c r="E57" s="141"/>
      <c r="F57" s="141"/>
      <c r="G57" s="141">
        <v>0.72</v>
      </c>
      <c r="H57" s="145" t="s">
        <v>456</v>
      </c>
      <c r="I57" s="528">
        <v>7</v>
      </c>
      <c r="J57" s="172"/>
      <c r="K57" s="172">
        <v>5</v>
      </c>
      <c r="L57" s="172">
        <v>2</v>
      </c>
      <c r="M57" s="172"/>
      <c r="N57" s="172"/>
      <c r="O57" s="144"/>
      <c r="P57" s="302" t="s">
        <v>71</v>
      </c>
    </row>
    <row r="58" spans="1:16" ht="102" x14ac:dyDescent="0.2">
      <c r="A58" s="145">
        <v>5</v>
      </c>
      <c r="B58" s="144" t="s">
        <v>457</v>
      </c>
      <c r="C58" s="161">
        <f t="shared" si="14"/>
        <v>12</v>
      </c>
      <c r="D58" s="141"/>
      <c r="E58" s="141">
        <v>11.5</v>
      </c>
      <c r="F58" s="141"/>
      <c r="G58" s="141">
        <v>0.5</v>
      </c>
      <c r="H58" s="145" t="s">
        <v>440</v>
      </c>
      <c r="I58" s="528">
        <v>2.8</v>
      </c>
      <c r="J58" s="172">
        <v>2.8</v>
      </c>
      <c r="K58" s="172"/>
      <c r="L58" s="172"/>
      <c r="M58" s="172"/>
      <c r="N58" s="172"/>
      <c r="O58" s="164" t="s">
        <v>1667</v>
      </c>
      <c r="P58" s="172" t="s">
        <v>374</v>
      </c>
    </row>
    <row r="59" spans="1:16" ht="51" x14ac:dyDescent="0.2">
      <c r="A59" s="145">
        <v>6</v>
      </c>
      <c r="B59" s="144" t="s">
        <v>458</v>
      </c>
      <c r="C59" s="161">
        <f t="shared" si="14"/>
        <v>0.1</v>
      </c>
      <c r="D59" s="141"/>
      <c r="E59" s="141"/>
      <c r="F59" s="141"/>
      <c r="G59" s="141">
        <v>0.1</v>
      </c>
      <c r="H59" s="145" t="s">
        <v>459</v>
      </c>
      <c r="I59" s="528">
        <v>3</v>
      </c>
      <c r="J59" s="172">
        <v>3</v>
      </c>
      <c r="K59" s="172"/>
      <c r="L59" s="172"/>
      <c r="M59" s="172"/>
      <c r="N59" s="172"/>
      <c r="O59" s="164" t="s">
        <v>1668</v>
      </c>
      <c r="P59" s="172" t="s">
        <v>374</v>
      </c>
    </row>
    <row r="60" spans="1:16" ht="38.25" x14ac:dyDescent="0.2">
      <c r="A60" s="145">
        <v>7</v>
      </c>
      <c r="B60" s="144" t="s">
        <v>460</v>
      </c>
      <c r="C60" s="161">
        <f t="shared" si="14"/>
        <v>2.7</v>
      </c>
      <c r="D60" s="141">
        <v>0.3</v>
      </c>
      <c r="E60" s="141">
        <v>1.8</v>
      </c>
      <c r="F60" s="141"/>
      <c r="G60" s="141">
        <v>0.60000000000000031</v>
      </c>
      <c r="H60" s="145" t="s">
        <v>461</v>
      </c>
      <c r="I60" s="528">
        <v>1.5</v>
      </c>
      <c r="J60" s="172"/>
      <c r="K60" s="172">
        <f>+I60</f>
        <v>1.5</v>
      </c>
      <c r="L60" s="172"/>
      <c r="M60" s="172"/>
      <c r="N60" s="172"/>
      <c r="O60" s="144"/>
      <c r="P60" s="302" t="s">
        <v>71</v>
      </c>
    </row>
    <row r="61" spans="1:16" ht="63.75" x14ac:dyDescent="0.2">
      <c r="A61" s="145">
        <v>8</v>
      </c>
      <c r="B61" s="173" t="s">
        <v>1669</v>
      </c>
      <c r="C61" s="161">
        <f t="shared" si="14"/>
        <v>4.5</v>
      </c>
      <c r="D61" s="141">
        <v>0.8</v>
      </c>
      <c r="E61" s="141">
        <v>3</v>
      </c>
      <c r="F61" s="141"/>
      <c r="G61" s="141">
        <v>0.7</v>
      </c>
      <c r="H61" s="174" t="s">
        <v>1670</v>
      </c>
      <c r="I61" s="528">
        <v>8</v>
      </c>
      <c r="J61" s="175">
        <v>8</v>
      </c>
      <c r="K61" s="172"/>
      <c r="L61" s="172"/>
      <c r="M61" s="172"/>
      <c r="N61" s="172"/>
      <c r="O61" s="144"/>
      <c r="P61" s="302" t="s">
        <v>71</v>
      </c>
    </row>
    <row r="62" spans="1:16" ht="38.25" x14ac:dyDescent="0.2">
      <c r="A62" s="145">
        <v>9</v>
      </c>
      <c r="B62" s="173" t="s">
        <v>1671</v>
      </c>
      <c r="C62" s="161">
        <f t="shared" si="14"/>
        <v>1.7</v>
      </c>
      <c r="D62" s="141">
        <v>0.5</v>
      </c>
      <c r="E62" s="141">
        <v>0.7</v>
      </c>
      <c r="F62" s="141"/>
      <c r="G62" s="141">
        <v>0.5</v>
      </c>
      <c r="H62" s="145" t="s">
        <v>1672</v>
      </c>
      <c r="I62" s="528">
        <v>1.5</v>
      </c>
      <c r="J62" s="172"/>
      <c r="K62" s="172">
        <v>1.5</v>
      </c>
      <c r="L62" s="172"/>
      <c r="M62" s="172"/>
      <c r="N62" s="172"/>
      <c r="O62" s="144"/>
      <c r="P62" s="302" t="s">
        <v>71</v>
      </c>
    </row>
    <row r="63" spans="1:16" ht="25.5" x14ac:dyDescent="0.2">
      <c r="A63" s="145">
        <v>10</v>
      </c>
      <c r="B63" s="144" t="s">
        <v>462</v>
      </c>
      <c r="C63" s="161">
        <f t="shared" si="14"/>
        <v>1</v>
      </c>
      <c r="D63" s="141"/>
      <c r="E63" s="141">
        <v>0.5</v>
      </c>
      <c r="F63" s="141"/>
      <c r="G63" s="141">
        <v>0.5</v>
      </c>
      <c r="H63" s="145" t="s">
        <v>439</v>
      </c>
      <c r="I63" s="528">
        <v>6</v>
      </c>
      <c r="J63" s="172"/>
      <c r="K63" s="172">
        <v>6</v>
      </c>
      <c r="L63" s="172"/>
      <c r="M63" s="172"/>
      <c r="N63" s="172"/>
      <c r="O63" s="144"/>
      <c r="P63" s="302" t="s">
        <v>71</v>
      </c>
    </row>
    <row r="64" spans="1:16" ht="38.25" x14ac:dyDescent="0.2">
      <c r="A64" s="145">
        <v>11</v>
      </c>
      <c r="B64" s="143" t="s">
        <v>463</v>
      </c>
      <c r="C64" s="161">
        <f t="shared" si="14"/>
        <v>0.6</v>
      </c>
      <c r="D64" s="141"/>
      <c r="E64" s="141"/>
      <c r="F64" s="141"/>
      <c r="G64" s="141">
        <v>0.6</v>
      </c>
      <c r="H64" s="170" t="s">
        <v>464</v>
      </c>
      <c r="I64" s="141">
        <v>0.8</v>
      </c>
      <c r="J64" s="141"/>
      <c r="K64" s="141"/>
      <c r="L64" s="141">
        <v>0.8</v>
      </c>
      <c r="M64" s="141"/>
      <c r="N64" s="141"/>
      <c r="O64" s="143"/>
      <c r="P64" s="302" t="s">
        <v>71</v>
      </c>
    </row>
    <row r="65" spans="1:16" x14ac:dyDescent="0.2">
      <c r="A65" s="301" t="s">
        <v>37</v>
      </c>
      <c r="B65" s="146" t="s">
        <v>465</v>
      </c>
      <c r="C65" s="171">
        <f>C66</f>
        <v>1.05</v>
      </c>
      <c r="D65" s="171">
        <f t="shared" ref="D65:N65" si="15">D66</f>
        <v>0</v>
      </c>
      <c r="E65" s="171">
        <f t="shared" si="15"/>
        <v>0</v>
      </c>
      <c r="F65" s="171">
        <f t="shared" si="15"/>
        <v>0</v>
      </c>
      <c r="G65" s="171">
        <f t="shared" si="15"/>
        <v>1.05</v>
      </c>
      <c r="H65" s="171"/>
      <c r="I65" s="171">
        <f t="shared" si="15"/>
        <v>1.05</v>
      </c>
      <c r="J65" s="171">
        <f t="shared" si="15"/>
        <v>0</v>
      </c>
      <c r="K65" s="171">
        <f t="shared" si="15"/>
        <v>0</v>
      </c>
      <c r="L65" s="171">
        <f t="shared" si="15"/>
        <v>0</v>
      </c>
      <c r="M65" s="171">
        <f t="shared" si="15"/>
        <v>0</v>
      </c>
      <c r="N65" s="171">
        <f t="shared" si="15"/>
        <v>1.05</v>
      </c>
      <c r="O65" s="311"/>
      <c r="P65" s="159"/>
    </row>
    <row r="66" spans="1:16" ht="63" customHeight="1" x14ac:dyDescent="0.2">
      <c r="A66" s="304">
        <v>1</v>
      </c>
      <c r="B66" s="176" t="s">
        <v>466</v>
      </c>
      <c r="C66" s="161">
        <f>SUM(D66:G66)</f>
        <v>1.05</v>
      </c>
      <c r="D66" s="177"/>
      <c r="E66" s="177"/>
      <c r="F66" s="177"/>
      <c r="G66" s="305">
        <v>1.05</v>
      </c>
      <c r="H66" s="177" t="s">
        <v>1792</v>
      </c>
      <c r="I66" s="177">
        <f>SUM(J66:N66)</f>
        <v>1.05</v>
      </c>
      <c r="J66" s="177"/>
      <c r="K66" s="177"/>
      <c r="L66" s="177"/>
      <c r="M66" s="177"/>
      <c r="N66" s="177">
        <v>1.05</v>
      </c>
      <c r="O66" s="165"/>
      <c r="P66" s="300" t="s">
        <v>72</v>
      </c>
    </row>
    <row r="67" spans="1:16" x14ac:dyDescent="0.2">
      <c r="A67" s="306" t="s">
        <v>38</v>
      </c>
      <c r="B67" s="146" t="s">
        <v>33</v>
      </c>
      <c r="C67" s="162">
        <f>SUM(C68:C69)</f>
        <v>2.1</v>
      </c>
      <c r="D67" s="162">
        <f t="shared" ref="D67:N67" si="16">SUM(D68:D69)</f>
        <v>0</v>
      </c>
      <c r="E67" s="162">
        <f t="shared" si="16"/>
        <v>0</v>
      </c>
      <c r="F67" s="162">
        <f t="shared" si="16"/>
        <v>0</v>
      </c>
      <c r="G67" s="162">
        <f t="shared" si="16"/>
        <v>2.1</v>
      </c>
      <c r="H67" s="162"/>
      <c r="I67" s="162">
        <f t="shared" si="16"/>
        <v>11</v>
      </c>
      <c r="J67" s="162">
        <f t="shared" si="16"/>
        <v>0</v>
      </c>
      <c r="K67" s="162">
        <f t="shared" si="16"/>
        <v>0</v>
      </c>
      <c r="L67" s="162">
        <f t="shared" si="16"/>
        <v>0</v>
      </c>
      <c r="M67" s="162">
        <f t="shared" si="16"/>
        <v>0</v>
      </c>
      <c r="N67" s="162">
        <f t="shared" si="16"/>
        <v>11</v>
      </c>
      <c r="O67" s="287"/>
      <c r="P67" s="159"/>
    </row>
    <row r="68" spans="1:16" x14ac:dyDescent="0.2">
      <c r="A68" s="145">
        <v>1</v>
      </c>
      <c r="B68" s="143" t="s">
        <v>467</v>
      </c>
      <c r="C68" s="161">
        <f>SUM(D68:G68)</f>
        <v>0.1</v>
      </c>
      <c r="D68" s="141"/>
      <c r="E68" s="141"/>
      <c r="F68" s="141"/>
      <c r="G68" s="141">
        <v>0.1</v>
      </c>
      <c r="H68" s="141" t="s">
        <v>406</v>
      </c>
      <c r="I68" s="141">
        <v>1</v>
      </c>
      <c r="J68" s="141"/>
      <c r="K68" s="141"/>
      <c r="L68" s="141"/>
      <c r="M68" s="141"/>
      <c r="N68" s="141">
        <v>1</v>
      </c>
      <c r="O68" s="143"/>
      <c r="P68" s="302" t="s">
        <v>71</v>
      </c>
    </row>
    <row r="69" spans="1:16" ht="25.5" x14ac:dyDescent="0.2">
      <c r="A69" s="145">
        <v>2</v>
      </c>
      <c r="B69" s="143" t="s">
        <v>468</v>
      </c>
      <c r="C69" s="161">
        <f>SUM(D69:G69)</f>
        <v>2</v>
      </c>
      <c r="D69" s="141"/>
      <c r="E69" s="141"/>
      <c r="F69" s="141"/>
      <c r="G69" s="141">
        <v>2</v>
      </c>
      <c r="H69" s="141" t="s">
        <v>410</v>
      </c>
      <c r="I69" s="141">
        <v>10</v>
      </c>
      <c r="J69" s="141"/>
      <c r="K69" s="141"/>
      <c r="L69" s="141"/>
      <c r="M69" s="141"/>
      <c r="N69" s="141">
        <v>10</v>
      </c>
      <c r="O69" s="143"/>
      <c r="P69" s="302" t="s">
        <v>71</v>
      </c>
    </row>
    <row r="70" spans="1:16" x14ac:dyDescent="0.2">
      <c r="A70" s="301" t="s">
        <v>136</v>
      </c>
      <c r="B70" s="146" t="s">
        <v>118</v>
      </c>
      <c r="C70" s="147">
        <f>SUM(C71:C73)</f>
        <v>1.9300000000000002</v>
      </c>
      <c r="D70" s="147">
        <f t="shared" ref="D70:N70" si="17">SUM(D71:D73)</f>
        <v>0</v>
      </c>
      <c r="E70" s="147">
        <f t="shared" si="17"/>
        <v>0</v>
      </c>
      <c r="F70" s="147">
        <f t="shared" si="17"/>
        <v>0</v>
      </c>
      <c r="G70" s="147">
        <f t="shared" si="17"/>
        <v>1.9300000000000002</v>
      </c>
      <c r="H70" s="147"/>
      <c r="I70" s="147">
        <f t="shared" si="17"/>
        <v>1.03</v>
      </c>
      <c r="J70" s="147">
        <f t="shared" si="17"/>
        <v>0</v>
      </c>
      <c r="K70" s="147">
        <f t="shared" si="17"/>
        <v>0.45</v>
      </c>
      <c r="L70" s="147">
        <f t="shared" si="17"/>
        <v>0.5</v>
      </c>
      <c r="M70" s="147">
        <f t="shared" si="17"/>
        <v>0.08</v>
      </c>
      <c r="N70" s="147">
        <f t="shared" si="17"/>
        <v>0</v>
      </c>
      <c r="O70" s="146"/>
      <c r="P70" s="167"/>
    </row>
    <row r="71" spans="1:16" ht="38.25" x14ac:dyDescent="0.2">
      <c r="A71" s="145">
        <v>1</v>
      </c>
      <c r="B71" s="143" t="s">
        <v>469</v>
      </c>
      <c r="C71" s="161">
        <f>SUM(D71:G71)</f>
        <v>0.33</v>
      </c>
      <c r="D71" s="141"/>
      <c r="E71" s="141"/>
      <c r="F71" s="141"/>
      <c r="G71" s="141">
        <v>0.33</v>
      </c>
      <c r="H71" s="141" t="s">
        <v>470</v>
      </c>
      <c r="I71" s="141">
        <v>0.08</v>
      </c>
      <c r="J71" s="141"/>
      <c r="K71" s="141"/>
      <c r="L71" s="141"/>
      <c r="M71" s="141">
        <v>0.08</v>
      </c>
      <c r="N71" s="141"/>
      <c r="O71" s="164" t="s">
        <v>1673</v>
      </c>
      <c r="P71" s="141" t="s">
        <v>374</v>
      </c>
    </row>
    <row r="72" spans="1:16" ht="25.5" x14ac:dyDescent="0.2">
      <c r="A72" s="145">
        <v>2</v>
      </c>
      <c r="B72" s="143" t="s">
        <v>471</v>
      </c>
      <c r="C72" s="161">
        <f>SUM(D72:G72)</f>
        <v>0.7</v>
      </c>
      <c r="D72" s="141"/>
      <c r="E72" s="141"/>
      <c r="F72" s="141"/>
      <c r="G72" s="141">
        <v>0.7</v>
      </c>
      <c r="H72" s="169" t="s">
        <v>439</v>
      </c>
      <c r="I72" s="141">
        <v>0.45</v>
      </c>
      <c r="J72" s="141"/>
      <c r="K72" s="141">
        <v>0.45</v>
      </c>
      <c r="L72" s="141"/>
      <c r="M72" s="141"/>
      <c r="N72" s="141"/>
      <c r="O72" s="143"/>
      <c r="P72" s="302" t="s">
        <v>71</v>
      </c>
    </row>
    <row r="73" spans="1:16" ht="25.5" x14ac:dyDescent="0.2">
      <c r="A73" s="145">
        <v>3</v>
      </c>
      <c r="B73" s="143" t="s">
        <v>472</v>
      </c>
      <c r="C73" s="161">
        <f>SUM(D73:G73)</f>
        <v>0.9</v>
      </c>
      <c r="D73" s="141"/>
      <c r="E73" s="141"/>
      <c r="F73" s="141"/>
      <c r="G73" s="141">
        <v>0.9</v>
      </c>
      <c r="H73" s="170" t="s">
        <v>464</v>
      </c>
      <c r="I73" s="169">
        <v>0.5</v>
      </c>
      <c r="J73" s="169"/>
      <c r="K73" s="169"/>
      <c r="L73" s="169">
        <v>0.5</v>
      </c>
      <c r="M73" s="170"/>
      <c r="N73" s="170"/>
      <c r="O73" s="143"/>
      <c r="P73" s="302" t="s">
        <v>71</v>
      </c>
    </row>
    <row r="74" spans="1:16" x14ac:dyDescent="0.2">
      <c r="A74" s="306" t="s">
        <v>138</v>
      </c>
      <c r="B74" s="178" t="s">
        <v>339</v>
      </c>
      <c r="C74" s="171">
        <f>C75</f>
        <v>4</v>
      </c>
      <c r="D74" s="171">
        <f t="shared" ref="D74:N74" si="18">D75</f>
        <v>0</v>
      </c>
      <c r="E74" s="171">
        <f t="shared" si="18"/>
        <v>0</v>
      </c>
      <c r="F74" s="171">
        <f t="shared" si="18"/>
        <v>0</v>
      </c>
      <c r="G74" s="171">
        <f t="shared" si="18"/>
        <v>4</v>
      </c>
      <c r="H74" s="171"/>
      <c r="I74" s="171">
        <f t="shared" si="18"/>
        <v>2.92</v>
      </c>
      <c r="J74" s="171">
        <f t="shared" si="18"/>
        <v>0</v>
      </c>
      <c r="K74" s="171">
        <f t="shared" si="18"/>
        <v>0</v>
      </c>
      <c r="L74" s="171">
        <f t="shared" si="18"/>
        <v>0</v>
      </c>
      <c r="M74" s="171">
        <f t="shared" si="18"/>
        <v>0</v>
      </c>
      <c r="N74" s="171">
        <f t="shared" si="18"/>
        <v>2.92</v>
      </c>
      <c r="O74" s="287"/>
      <c r="P74" s="159"/>
    </row>
    <row r="75" spans="1:16" ht="25.5" x14ac:dyDescent="0.2">
      <c r="A75" s="304">
        <v>1</v>
      </c>
      <c r="B75" s="143" t="s">
        <v>473</v>
      </c>
      <c r="C75" s="161">
        <f>SUM(D75:G75)</f>
        <v>4</v>
      </c>
      <c r="D75" s="141"/>
      <c r="E75" s="141"/>
      <c r="F75" s="141"/>
      <c r="G75" s="141">
        <v>4</v>
      </c>
      <c r="H75" s="141" t="s">
        <v>474</v>
      </c>
      <c r="I75" s="141">
        <v>2.92</v>
      </c>
      <c r="J75" s="141"/>
      <c r="K75" s="141"/>
      <c r="L75" s="141"/>
      <c r="M75" s="141"/>
      <c r="N75" s="141">
        <v>2.92</v>
      </c>
      <c r="O75" s="143"/>
      <c r="P75" s="302" t="s">
        <v>71</v>
      </c>
    </row>
    <row r="76" spans="1:16" x14ac:dyDescent="0.2">
      <c r="A76" s="159">
        <v>19</v>
      </c>
      <c r="B76" s="285" t="s">
        <v>1143</v>
      </c>
      <c r="C76" s="166">
        <f>SUM(C53,C65,C67,C70,C74,C51)</f>
        <v>81.769999999999982</v>
      </c>
      <c r="D76" s="166">
        <f t="shared" ref="D76:N76" si="19">SUM(D53,D65,D67,D70,D74,D51)</f>
        <v>36.759999999999991</v>
      </c>
      <c r="E76" s="166">
        <f t="shared" si="19"/>
        <v>18.11</v>
      </c>
      <c r="F76" s="166">
        <f t="shared" si="19"/>
        <v>0</v>
      </c>
      <c r="G76" s="166">
        <f t="shared" si="19"/>
        <v>26.900000000000002</v>
      </c>
      <c r="H76" s="166">
        <f t="shared" si="19"/>
        <v>0</v>
      </c>
      <c r="I76" s="166">
        <f t="shared" si="19"/>
        <v>88.78</v>
      </c>
      <c r="J76" s="166">
        <f t="shared" si="19"/>
        <v>50.3</v>
      </c>
      <c r="K76" s="166">
        <f t="shared" si="19"/>
        <v>19.130000000000003</v>
      </c>
      <c r="L76" s="166">
        <f t="shared" si="19"/>
        <v>4.3</v>
      </c>
      <c r="M76" s="166">
        <f t="shared" si="19"/>
        <v>0.08</v>
      </c>
      <c r="N76" s="166">
        <f t="shared" si="19"/>
        <v>14.97</v>
      </c>
      <c r="O76" s="282"/>
      <c r="P76" s="167"/>
    </row>
    <row r="77" spans="1:16" x14ac:dyDescent="0.2">
      <c r="A77" s="159">
        <f>A76+A49</f>
        <v>48</v>
      </c>
      <c r="B77" s="285" t="s">
        <v>1823</v>
      </c>
      <c r="C77" s="162">
        <f>C76+C49</f>
        <v>147.08999999999997</v>
      </c>
      <c r="D77" s="162">
        <f t="shared" ref="D77:N77" si="20">D76+D49</f>
        <v>55.689999999999991</v>
      </c>
      <c r="E77" s="162">
        <f t="shared" si="20"/>
        <v>18.11</v>
      </c>
      <c r="F77" s="162">
        <f t="shared" si="20"/>
        <v>0</v>
      </c>
      <c r="G77" s="162">
        <f t="shared" si="20"/>
        <v>73.290000000000006</v>
      </c>
      <c r="H77" s="162">
        <f t="shared" si="20"/>
        <v>0</v>
      </c>
      <c r="I77" s="162">
        <f t="shared" si="20"/>
        <v>155.35000000000002</v>
      </c>
      <c r="J77" s="162">
        <f t="shared" si="20"/>
        <v>50.3</v>
      </c>
      <c r="K77" s="162">
        <f t="shared" si="20"/>
        <v>53.38</v>
      </c>
      <c r="L77" s="162">
        <f t="shared" si="20"/>
        <v>5.8</v>
      </c>
      <c r="M77" s="162">
        <f t="shared" si="20"/>
        <v>8.51</v>
      </c>
      <c r="N77" s="162">
        <f t="shared" si="20"/>
        <v>37.36</v>
      </c>
      <c r="O77" s="285"/>
      <c r="P77" s="285"/>
    </row>
    <row r="79" spans="1:16" ht="15.75" x14ac:dyDescent="0.2">
      <c r="J79" s="613" t="str">
        <f>'Tong 3'!J23:P23</f>
        <v xml:space="preserve">ỦY BAN NHÂN DÂN TỈNH </v>
      </c>
      <c r="K79" s="613"/>
      <c r="L79" s="613"/>
      <c r="M79" s="613"/>
      <c r="N79" s="613"/>
      <c r="O79" s="613"/>
      <c r="P79" s="613"/>
    </row>
    <row r="80" spans="1:16" x14ac:dyDescent="0.2">
      <c r="A80" s="38"/>
    </row>
  </sheetData>
  <mergeCells count="35">
    <mergeCell ref="J79:P79"/>
    <mergeCell ref="C5:C6"/>
    <mergeCell ref="D5:G5"/>
    <mergeCell ref="N13:N14"/>
    <mergeCell ref="O13:O14"/>
    <mergeCell ref="A8:P8"/>
    <mergeCell ref="A5:A6"/>
    <mergeCell ref="K13:K14"/>
    <mergeCell ref="A10:A11"/>
    <mergeCell ref="P5:P6"/>
    <mergeCell ref="M10:M11"/>
    <mergeCell ref="P10:P11"/>
    <mergeCell ref="A1:O1"/>
    <mergeCell ref="A2:O2"/>
    <mergeCell ref="A3:P3"/>
    <mergeCell ref="H5:H6"/>
    <mergeCell ref="I5:I6"/>
    <mergeCell ref="J5:N5"/>
    <mergeCell ref="O5:O6"/>
    <mergeCell ref="B5:B6"/>
    <mergeCell ref="J13:J14"/>
    <mergeCell ref="P13:P14"/>
    <mergeCell ref="A50:P50"/>
    <mergeCell ref="I10:I11"/>
    <mergeCell ref="J10:J11"/>
    <mergeCell ref="A13:A14"/>
    <mergeCell ref="M13:M14"/>
    <mergeCell ref="B13:B14"/>
    <mergeCell ref="I13:I14"/>
    <mergeCell ref="B10:B11"/>
    <mergeCell ref="K10:K11"/>
    <mergeCell ref="L10:L11"/>
    <mergeCell ref="L13:L14"/>
    <mergeCell ref="N10:N11"/>
    <mergeCell ref="O10:O11"/>
  </mergeCells>
  <pageMargins left="0.2" right="0.2" top="0.67" bottom="0.51" header="0.28000000000000003" footer="0.28999999999999998"/>
  <pageSetup paperSize="9" orientation="landscape" r:id="rId1"/>
  <headerFooter>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5"/>
  <sheetViews>
    <sheetView showZeros="0" topLeftCell="A154" zoomScaleNormal="100" workbookViewId="0">
      <selection activeCell="J205" sqref="J205:P205"/>
    </sheetView>
  </sheetViews>
  <sheetFormatPr defaultRowHeight="15.75" x14ac:dyDescent="0.2"/>
  <cols>
    <col min="1" max="1" width="5.42578125" style="560" customWidth="1"/>
    <col min="2" max="2" width="30" style="46" customWidth="1"/>
    <col min="3" max="3" width="5.85546875" style="561" customWidth="1"/>
    <col min="4" max="7" width="5.85546875" style="560" customWidth="1"/>
    <col min="8" max="8" width="17.140625" style="560" customWidth="1"/>
    <col min="9" max="9" width="8.28515625" style="46" customWidth="1"/>
    <col min="10" max="13" width="5.5703125" style="46" customWidth="1"/>
    <col min="14" max="14" width="5.85546875" style="46" customWidth="1"/>
    <col min="15" max="15" width="21.28515625" style="388" customWidth="1"/>
    <col min="16" max="16" width="6.7109375" style="388" customWidth="1"/>
    <col min="17" max="17" width="9.140625" style="388"/>
    <col min="18" max="16384" width="9.140625" style="389"/>
  </cols>
  <sheetData>
    <row r="1" spans="1:17" x14ac:dyDescent="0.2">
      <c r="A1" s="616" t="s">
        <v>76</v>
      </c>
      <c r="B1" s="617"/>
      <c r="C1" s="617"/>
      <c r="D1" s="617"/>
      <c r="E1" s="617"/>
      <c r="F1" s="617"/>
      <c r="G1" s="617"/>
      <c r="H1" s="617"/>
      <c r="I1" s="617"/>
      <c r="J1" s="617"/>
      <c r="K1" s="617"/>
      <c r="L1" s="617"/>
      <c r="M1" s="617"/>
      <c r="N1" s="617"/>
      <c r="O1" s="617"/>
      <c r="P1" s="39"/>
      <c r="Q1" s="39"/>
    </row>
    <row r="2" spans="1:17" x14ac:dyDescent="0.2">
      <c r="A2" s="616" t="s">
        <v>64</v>
      </c>
      <c r="B2" s="616"/>
      <c r="C2" s="616"/>
      <c r="D2" s="616"/>
      <c r="E2" s="616"/>
      <c r="F2" s="616"/>
      <c r="G2" s="616"/>
      <c r="H2" s="616"/>
      <c r="I2" s="616"/>
      <c r="J2" s="616"/>
      <c r="K2" s="616"/>
      <c r="L2" s="616"/>
      <c r="M2" s="616"/>
      <c r="N2" s="616"/>
      <c r="O2" s="616"/>
      <c r="P2" s="39"/>
      <c r="Q2" s="39"/>
    </row>
    <row r="3" spans="1:17" x14ac:dyDescent="0.2">
      <c r="A3" s="618" t="str">
        <f>'Tong 3'!A4:P4</f>
        <v>( Kèm theo Tờ trình số 398/TTr-UBND ngày 05 tháng 12 năm 2017 của UBND tỉnh)</v>
      </c>
      <c r="B3" s="618"/>
      <c r="C3" s="618"/>
      <c r="D3" s="618"/>
      <c r="E3" s="618"/>
      <c r="F3" s="618"/>
      <c r="G3" s="618"/>
      <c r="H3" s="618"/>
      <c r="I3" s="618"/>
      <c r="J3" s="618"/>
      <c r="K3" s="618"/>
      <c r="L3" s="618"/>
      <c r="M3" s="618"/>
      <c r="N3" s="618"/>
      <c r="O3" s="618"/>
      <c r="P3" s="618"/>
      <c r="Q3" s="389"/>
    </row>
    <row r="5" spans="1:17" s="559" customFormat="1" ht="12" x14ac:dyDescent="0.2">
      <c r="A5" s="664" t="s">
        <v>0</v>
      </c>
      <c r="B5" s="663" t="s">
        <v>1151</v>
      </c>
      <c r="C5" s="645" t="s">
        <v>9</v>
      </c>
      <c r="D5" s="663" t="s">
        <v>1152</v>
      </c>
      <c r="E5" s="663"/>
      <c r="F5" s="663"/>
      <c r="G5" s="663"/>
      <c r="H5" s="663" t="s">
        <v>1756</v>
      </c>
      <c r="I5" s="645" t="s">
        <v>28</v>
      </c>
      <c r="J5" s="645" t="s">
        <v>58</v>
      </c>
      <c r="K5" s="645"/>
      <c r="L5" s="645"/>
      <c r="M5" s="645"/>
      <c r="N5" s="645"/>
      <c r="O5" s="663" t="s">
        <v>927</v>
      </c>
      <c r="P5" s="645" t="s">
        <v>4</v>
      </c>
      <c r="Q5" s="558"/>
    </row>
    <row r="6" spans="1:17" s="559" customFormat="1" ht="89.25" customHeight="1" x14ac:dyDescent="0.2">
      <c r="A6" s="664"/>
      <c r="B6" s="663"/>
      <c r="C6" s="645"/>
      <c r="D6" s="557" t="s">
        <v>2</v>
      </c>
      <c r="E6" s="557" t="s">
        <v>1</v>
      </c>
      <c r="F6" s="557" t="s">
        <v>60</v>
      </c>
      <c r="G6" s="557" t="s">
        <v>3</v>
      </c>
      <c r="H6" s="663"/>
      <c r="I6" s="645"/>
      <c r="J6" s="8" t="s">
        <v>10</v>
      </c>
      <c r="K6" s="8" t="s">
        <v>5</v>
      </c>
      <c r="L6" s="8" t="s">
        <v>342</v>
      </c>
      <c r="M6" s="8" t="s">
        <v>61</v>
      </c>
      <c r="N6" s="8" t="s">
        <v>8</v>
      </c>
      <c r="O6" s="663"/>
      <c r="P6" s="645"/>
      <c r="Q6" s="558"/>
    </row>
    <row r="7" spans="1:17" s="559" customFormat="1" ht="48" x14ac:dyDescent="0.2">
      <c r="A7" s="189">
        <v>-1</v>
      </c>
      <c r="B7" s="189">
        <v>-2</v>
      </c>
      <c r="C7" s="189" t="s">
        <v>11</v>
      </c>
      <c r="D7" s="189">
        <v>-4</v>
      </c>
      <c r="E7" s="189">
        <v>-5</v>
      </c>
      <c r="F7" s="189">
        <v>-6</v>
      </c>
      <c r="G7" s="189">
        <v>-7</v>
      </c>
      <c r="H7" s="189">
        <v>-8</v>
      </c>
      <c r="I7" s="189" t="s">
        <v>12</v>
      </c>
      <c r="J7" s="189">
        <v>-10</v>
      </c>
      <c r="K7" s="189">
        <v>-11</v>
      </c>
      <c r="L7" s="189">
        <v>-12</v>
      </c>
      <c r="M7" s="189">
        <v>-13</v>
      </c>
      <c r="N7" s="189">
        <v>-14</v>
      </c>
      <c r="O7" s="189">
        <v>-15</v>
      </c>
      <c r="P7" s="189">
        <v>-16</v>
      </c>
      <c r="Q7" s="558"/>
    </row>
    <row r="8" spans="1:17" x14ac:dyDescent="0.2">
      <c r="A8" s="642" t="s">
        <v>69</v>
      </c>
      <c r="B8" s="643"/>
      <c r="C8" s="643"/>
      <c r="D8" s="643"/>
      <c r="E8" s="643"/>
      <c r="F8" s="643"/>
      <c r="G8" s="643"/>
      <c r="H8" s="643"/>
      <c r="I8" s="643"/>
      <c r="J8" s="643"/>
      <c r="K8" s="643"/>
      <c r="L8" s="643"/>
      <c r="M8" s="643"/>
      <c r="N8" s="643"/>
      <c r="O8" s="643"/>
      <c r="P8" s="644"/>
    </row>
    <row r="9" spans="1:17" x14ac:dyDescent="0.2">
      <c r="A9" s="369" t="s">
        <v>34</v>
      </c>
      <c r="B9" s="370" t="s">
        <v>449</v>
      </c>
      <c r="C9" s="371">
        <f>C10</f>
        <v>0.14000000000000001</v>
      </c>
      <c r="D9" s="371">
        <f>D10</f>
        <v>0.14000000000000001</v>
      </c>
      <c r="E9" s="371">
        <f>E10</f>
        <v>0</v>
      </c>
      <c r="F9" s="371">
        <f>F10</f>
        <v>0</v>
      </c>
      <c r="G9" s="371">
        <f>G10</f>
        <v>0</v>
      </c>
      <c r="H9" s="372"/>
      <c r="I9" s="373">
        <f>I10</f>
        <v>0.166992</v>
      </c>
      <c r="J9" s="373">
        <f>J10</f>
        <v>0</v>
      </c>
      <c r="K9" s="373">
        <f>K10</f>
        <v>0</v>
      </c>
      <c r="L9" s="373">
        <f>L10</f>
        <v>0</v>
      </c>
      <c r="M9" s="373">
        <f>M10</f>
        <v>0.166992</v>
      </c>
      <c r="N9" s="373">
        <v>0</v>
      </c>
      <c r="O9" s="374"/>
      <c r="P9" s="369"/>
    </row>
    <row r="10" spans="1:17" ht="76.5" x14ac:dyDescent="0.2">
      <c r="A10" s="375">
        <v>1</v>
      </c>
      <c r="B10" s="376" t="s">
        <v>1154</v>
      </c>
      <c r="C10" s="377">
        <f>SUM(D10:G10)</f>
        <v>0.14000000000000001</v>
      </c>
      <c r="D10" s="377">
        <v>0.14000000000000001</v>
      </c>
      <c r="E10" s="375"/>
      <c r="F10" s="375"/>
      <c r="G10" s="378">
        <v>0</v>
      </c>
      <c r="H10" s="379" t="s">
        <v>1155</v>
      </c>
      <c r="I10" s="378">
        <f>SUM(J10:N10)</f>
        <v>0.166992</v>
      </c>
      <c r="J10" s="375"/>
      <c r="K10" s="375"/>
      <c r="L10" s="375"/>
      <c r="M10" s="378">
        <v>0.166992</v>
      </c>
      <c r="N10" s="375"/>
      <c r="O10" s="380" t="s">
        <v>1774</v>
      </c>
      <c r="P10" s="375"/>
    </row>
    <row r="11" spans="1:17" x14ac:dyDescent="0.2">
      <c r="A11" s="369" t="s">
        <v>36</v>
      </c>
      <c r="B11" s="381" t="s">
        <v>809</v>
      </c>
      <c r="C11" s="371">
        <f>SUM(C12:C14)</f>
        <v>1.5499999999999998</v>
      </c>
      <c r="D11" s="371">
        <f>SUM(D12:D14)</f>
        <v>1.3499999999999999</v>
      </c>
      <c r="E11" s="371">
        <f>SUM(E12:E14)</f>
        <v>0</v>
      </c>
      <c r="F11" s="371">
        <f>SUM(F12:F14)</f>
        <v>0</v>
      </c>
      <c r="G11" s="371">
        <f>SUM(G12:G14)</f>
        <v>0.2</v>
      </c>
      <c r="H11" s="382">
        <v>0</v>
      </c>
      <c r="I11" s="371">
        <f>I12+I13+I14</f>
        <v>1.8102799999999999</v>
      </c>
      <c r="J11" s="371">
        <f>J12+J13+J14</f>
        <v>0</v>
      </c>
      <c r="K11" s="371">
        <f>K12+K13+K14</f>
        <v>0</v>
      </c>
      <c r="L11" s="371">
        <f>L12+L13+L14</f>
        <v>0</v>
      </c>
      <c r="M11" s="371">
        <f>M12+M13+M14</f>
        <v>1.8102799999999999</v>
      </c>
      <c r="N11" s="382">
        <v>0</v>
      </c>
      <c r="O11" s="374"/>
      <c r="P11" s="369"/>
    </row>
    <row r="12" spans="1:17" ht="76.5" x14ac:dyDescent="0.2">
      <c r="A12" s="375">
        <v>1</v>
      </c>
      <c r="B12" s="376" t="s">
        <v>1156</v>
      </c>
      <c r="C12" s="377">
        <f>SUM(D12:G12)</f>
        <v>0.15</v>
      </c>
      <c r="D12" s="377">
        <v>0.15</v>
      </c>
      <c r="E12" s="378"/>
      <c r="F12" s="378"/>
      <c r="G12" s="378">
        <v>0</v>
      </c>
      <c r="H12" s="379" t="s">
        <v>1155</v>
      </c>
      <c r="I12" s="378">
        <f>SUM(J12:N12)</f>
        <v>0.17892</v>
      </c>
      <c r="J12" s="375"/>
      <c r="K12" s="375"/>
      <c r="L12" s="375"/>
      <c r="M12" s="378">
        <v>0.17892</v>
      </c>
      <c r="N12" s="375"/>
      <c r="O12" s="380" t="s">
        <v>1699</v>
      </c>
      <c r="P12" s="375"/>
    </row>
    <row r="13" spans="1:17" ht="38.25" x14ac:dyDescent="0.2">
      <c r="A13" s="375">
        <v>2</v>
      </c>
      <c r="B13" s="383" t="s">
        <v>1157</v>
      </c>
      <c r="C13" s="377">
        <f t="shared" ref="C13:C77" si="0">SUM(D13:G13)</f>
        <v>1.2</v>
      </c>
      <c r="D13" s="377">
        <v>1.2</v>
      </c>
      <c r="E13" s="378"/>
      <c r="F13" s="378"/>
      <c r="G13" s="378">
        <v>0</v>
      </c>
      <c r="H13" s="379" t="s">
        <v>1158</v>
      </c>
      <c r="I13" s="378">
        <f>SUM(J13:N13)</f>
        <v>1.43136</v>
      </c>
      <c r="J13" s="375"/>
      <c r="K13" s="375"/>
      <c r="L13" s="375"/>
      <c r="M13" s="378">
        <v>1.43136</v>
      </c>
      <c r="N13" s="375"/>
      <c r="O13" s="380" t="s">
        <v>1757</v>
      </c>
      <c r="P13" s="375"/>
    </row>
    <row r="14" spans="1:17" ht="51" x14ac:dyDescent="0.2">
      <c r="A14" s="375">
        <v>3</v>
      </c>
      <c r="B14" s="380" t="s">
        <v>1159</v>
      </c>
      <c r="C14" s="377">
        <f t="shared" si="0"/>
        <v>0.2</v>
      </c>
      <c r="D14" s="377">
        <v>0</v>
      </c>
      <c r="E14" s="375"/>
      <c r="F14" s="375"/>
      <c r="G14" s="378">
        <v>0.2</v>
      </c>
      <c r="H14" s="379" t="s">
        <v>1160</v>
      </c>
      <c r="I14" s="378">
        <f>SUM(J14:N14)</f>
        <v>0.2</v>
      </c>
      <c r="J14" s="375"/>
      <c r="K14" s="375"/>
      <c r="L14" s="375"/>
      <c r="M14" s="378">
        <v>0.2</v>
      </c>
      <c r="N14" s="375"/>
      <c r="O14" s="380" t="s">
        <v>1758</v>
      </c>
      <c r="P14" s="375"/>
    </row>
    <row r="15" spans="1:17" x14ac:dyDescent="0.2">
      <c r="A15" s="369" t="s">
        <v>37</v>
      </c>
      <c r="B15" s="374" t="s">
        <v>811</v>
      </c>
      <c r="C15" s="371">
        <f>C16+C17</f>
        <v>2</v>
      </c>
      <c r="D15" s="371">
        <f>D16+D17</f>
        <v>2</v>
      </c>
      <c r="E15" s="371">
        <f>E16+E17</f>
        <v>0</v>
      </c>
      <c r="F15" s="371">
        <f>F16+F17</f>
        <v>0</v>
      </c>
      <c r="G15" s="371">
        <f>G16+G17</f>
        <v>0</v>
      </c>
      <c r="H15" s="382">
        <v>0</v>
      </c>
      <c r="I15" s="371">
        <f>I16+I17</f>
        <v>2.3856000000000002</v>
      </c>
      <c r="J15" s="371">
        <f>J16+J17</f>
        <v>0</v>
      </c>
      <c r="K15" s="371">
        <f>K16+K17</f>
        <v>0</v>
      </c>
      <c r="L15" s="371">
        <f>L16+L17</f>
        <v>0</v>
      </c>
      <c r="M15" s="371">
        <f>M16+M17</f>
        <v>2.3856000000000002</v>
      </c>
      <c r="N15" s="382">
        <v>0</v>
      </c>
      <c r="O15" s="374"/>
      <c r="P15" s="369"/>
    </row>
    <row r="16" spans="1:17" ht="25.5" x14ac:dyDescent="0.2">
      <c r="A16" s="375">
        <v>1</v>
      </c>
      <c r="B16" s="380" t="s">
        <v>1161</v>
      </c>
      <c r="C16" s="377">
        <f t="shared" si="0"/>
        <v>1.3</v>
      </c>
      <c r="D16" s="377">
        <v>1.3</v>
      </c>
      <c r="E16" s="378"/>
      <c r="F16" s="378"/>
      <c r="G16" s="378">
        <v>0</v>
      </c>
      <c r="H16" s="375" t="s">
        <v>1162</v>
      </c>
      <c r="I16" s="378">
        <f>SUM(J16:N16)</f>
        <v>1.55064</v>
      </c>
      <c r="J16" s="375"/>
      <c r="K16" s="375"/>
      <c r="L16" s="375"/>
      <c r="M16" s="378">
        <v>1.55064</v>
      </c>
      <c r="N16" s="375"/>
      <c r="O16" s="380"/>
      <c r="P16" s="375"/>
    </row>
    <row r="17" spans="1:17" ht="25.5" x14ac:dyDescent="0.2">
      <c r="A17" s="375">
        <v>2</v>
      </c>
      <c r="B17" s="383" t="s">
        <v>1163</v>
      </c>
      <c r="C17" s="377">
        <f t="shared" si="0"/>
        <v>0.7</v>
      </c>
      <c r="D17" s="377">
        <v>0.7</v>
      </c>
      <c r="E17" s="375"/>
      <c r="F17" s="375"/>
      <c r="G17" s="378">
        <v>0</v>
      </c>
      <c r="H17" s="375" t="s">
        <v>1164</v>
      </c>
      <c r="I17" s="378">
        <f>SUM(J17:N17)</f>
        <v>0.83495999999999992</v>
      </c>
      <c r="J17" s="375"/>
      <c r="K17" s="375"/>
      <c r="L17" s="375"/>
      <c r="M17" s="378">
        <v>0.83495999999999992</v>
      </c>
      <c r="N17" s="375"/>
      <c r="O17" s="380"/>
      <c r="P17" s="380"/>
    </row>
    <row r="18" spans="1:17" x14ac:dyDescent="0.2">
      <c r="A18" s="369" t="s">
        <v>38</v>
      </c>
      <c r="B18" s="370" t="s">
        <v>91</v>
      </c>
      <c r="C18" s="371">
        <f>SUM(C19:C21)</f>
        <v>3.1500000000000004</v>
      </c>
      <c r="D18" s="371">
        <f>SUM(D19:D21)</f>
        <v>0.9</v>
      </c>
      <c r="E18" s="371">
        <f>SUM(E19:E21)</f>
        <v>0</v>
      </c>
      <c r="F18" s="371">
        <f>SUM(F19:F21)</f>
        <v>0</v>
      </c>
      <c r="G18" s="371">
        <f>SUM(G19:G21)</f>
        <v>2.25</v>
      </c>
      <c r="H18" s="371">
        <v>0</v>
      </c>
      <c r="I18" s="371">
        <f>SUM(I19:I21)</f>
        <v>1.8953250000000001</v>
      </c>
      <c r="J18" s="371">
        <f>SUM(J19:J21)</f>
        <v>0</v>
      </c>
      <c r="K18" s="371">
        <f>SUM(K19:K21)</f>
        <v>0.66</v>
      </c>
      <c r="L18" s="371">
        <f>SUM(L19:L21)</f>
        <v>1.235325</v>
      </c>
      <c r="M18" s="371">
        <f>SUM(M19:M21)</f>
        <v>0</v>
      </c>
      <c r="N18" s="371">
        <v>0</v>
      </c>
      <c r="O18" s="374"/>
      <c r="P18" s="369"/>
    </row>
    <row r="19" spans="1:17" ht="102" x14ac:dyDescent="0.2">
      <c r="A19" s="375">
        <v>1</v>
      </c>
      <c r="B19" s="384" t="s">
        <v>1165</v>
      </c>
      <c r="C19" s="377">
        <f t="shared" si="0"/>
        <v>0.23</v>
      </c>
      <c r="D19" s="377">
        <v>0</v>
      </c>
      <c r="E19" s="378"/>
      <c r="F19" s="378"/>
      <c r="G19" s="378">
        <v>0.23</v>
      </c>
      <c r="H19" s="379" t="s">
        <v>1166</v>
      </c>
      <c r="I19" s="378">
        <f>SUM(J19:N19)</f>
        <v>0.161805</v>
      </c>
      <c r="J19" s="375"/>
      <c r="K19" s="375"/>
      <c r="L19" s="378">
        <v>0.161805</v>
      </c>
      <c r="M19" s="375"/>
      <c r="N19" s="375"/>
      <c r="O19" s="380" t="s">
        <v>1759</v>
      </c>
      <c r="P19" s="375"/>
    </row>
    <row r="20" spans="1:17" ht="38.25" x14ac:dyDescent="0.2">
      <c r="A20" s="375">
        <v>2</v>
      </c>
      <c r="B20" s="383" t="s">
        <v>1679</v>
      </c>
      <c r="C20" s="377">
        <f t="shared" si="0"/>
        <v>1.1200000000000001</v>
      </c>
      <c r="D20" s="377"/>
      <c r="E20" s="375"/>
      <c r="F20" s="375"/>
      <c r="G20" s="378">
        <v>1.1200000000000001</v>
      </c>
      <c r="H20" s="379" t="s">
        <v>1785</v>
      </c>
      <c r="I20" s="378">
        <f>SUM(J20:N20)</f>
        <v>0.66</v>
      </c>
      <c r="J20" s="378"/>
      <c r="K20" s="375">
        <v>0.66</v>
      </c>
      <c r="L20" s="375"/>
      <c r="M20" s="375"/>
      <c r="N20" s="375"/>
      <c r="O20" s="375" t="s">
        <v>1760</v>
      </c>
      <c r="P20" s="375"/>
    </row>
    <row r="21" spans="1:17" ht="51" x14ac:dyDescent="0.2">
      <c r="A21" s="375">
        <v>3</v>
      </c>
      <c r="B21" s="383" t="s">
        <v>1167</v>
      </c>
      <c r="C21" s="377">
        <f t="shared" si="0"/>
        <v>1.8</v>
      </c>
      <c r="D21" s="377">
        <v>0.9</v>
      </c>
      <c r="E21" s="375"/>
      <c r="F21" s="375"/>
      <c r="G21" s="378">
        <v>0.9</v>
      </c>
      <c r="H21" s="379" t="s">
        <v>1689</v>
      </c>
      <c r="I21" s="378">
        <f>SUM(J21:N21)</f>
        <v>1.07352</v>
      </c>
      <c r="J21" s="378"/>
      <c r="K21" s="375"/>
      <c r="L21" s="378">
        <v>1.07352</v>
      </c>
      <c r="M21" s="375"/>
      <c r="N21" s="375"/>
      <c r="O21" s="375" t="s">
        <v>1761</v>
      </c>
      <c r="P21" s="375"/>
    </row>
    <row r="22" spans="1:17" x14ac:dyDescent="0.2">
      <c r="A22" s="369" t="s">
        <v>136</v>
      </c>
      <c r="B22" s="370" t="s">
        <v>359</v>
      </c>
      <c r="C22" s="371">
        <f>SUM(C23:C26)</f>
        <v>3.2</v>
      </c>
      <c r="D22" s="371">
        <f>SUM(D23:D26)</f>
        <v>0.82000000000000006</v>
      </c>
      <c r="E22" s="371">
        <f>SUM(E23:E26)</f>
        <v>0</v>
      </c>
      <c r="F22" s="371">
        <f>SUM(F23:F26)</f>
        <v>0</v>
      </c>
      <c r="G22" s="371">
        <f>SUM(G23:G26)</f>
        <v>2.38</v>
      </c>
      <c r="H22" s="371">
        <v>0</v>
      </c>
      <c r="I22" s="371">
        <f>SUM(I23:I26)</f>
        <v>2.0439499999999997</v>
      </c>
      <c r="J22" s="371">
        <f>SUM(J23:J26)</f>
        <v>0</v>
      </c>
      <c r="K22" s="371">
        <f>SUM(K23:K26)</f>
        <v>1.19</v>
      </c>
      <c r="L22" s="371">
        <f>SUM(L23:L26)</f>
        <v>0</v>
      </c>
      <c r="M22" s="371">
        <f>SUM(M23:M26)</f>
        <v>0.85394999999999999</v>
      </c>
      <c r="N22" s="371">
        <v>0</v>
      </c>
      <c r="O22" s="374"/>
      <c r="P22" s="369"/>
    </row>
    <row r="23" spans="1:17" ht="78" x14ac:dyDescent="0.2">
      <c r="A23" s="375">
        <v>1</v>
      </c>
      <c r="B23" s="380" t="s">
        <v>1168</v>
      </c>
      <c r="C23" s="377">
        <f t="shared" si="0"/>
        <v>1</v>
      </c>
      <c r="D23" s="377">
        <v>0.5</v>
      </c>
      <c r="E23" s="375"/>
      <c r="F23" s="375"/>
      <c r="G23" s="378">
        <v>0.5</v>
      </c>
      <c r="H23" s="379" t="s">
        <v>1169</v>
      </c>
      <c r="I23" s="378">
        <f>SUM(J23:N23)</f>
        <v>0.66674999999999995</v>
      </c>
      <c r="J23" s="375"/>
      <c r="K23" s="375"/>
      <c r="L23" s="378"/>
      <c r="M23" s="378">
        <v>0.66674999999999995</v>
      </c>
      <c r="N23" s="375"/>
      <c r="O23" s="375" t="s">
        <v>1793</v>
      </c>
      <c r="P23" s="375"/>
    </row>
    <row r="24" spans="1:17" ht="25.5" x14ac:dyDescent="0.2">
      <c r="A24" s="375">
        <v>2</v>
      </c>
      <c r="B24" s="380" t="s">
        <v>1170</v>
      </c>
      <c r="C24" s="377">
        <f t="shared" si="0"/>
        <v>0.8</v>
      </c>
      <c r="D24" s="377"/>
      <c r="E24" s="375"/>
      <c r="F24" s="375"/>
      <c r="G24" s="378">
        <v>0.8</v>
      </c>
      <c r="H24" s="379" t="s">
        <v>1171</v>
      </c>
      <c r="I24" s="378">
        <f>SUM(J24:N24)</f>
        <v>0.18720000000000001</v>
      </c>
      <c r="J24" s="375"/>
      <c r="K24" s="375"/>
      <c r="L24" s="378"/>
      <c r="M24" s="378">
        <v>0.18720000000000001</v>
      </c>
      <c r="N24" s="375"/>
      <c r="O24" s="375"/>
      <c r="P24" s="375"/>
    </row>
    <row r="25" spans="1:17" ht="38.25" x14ac:dyDescent="0.2">
      <c r="A25" s="375">
        <v>3</v>
      </c>
      <c r="B25" s="380" t="s">
        <v>1680</v>
      </c>
      <c r="C25" s="377">
        <f t="shared" si="0"/>
        <v>0.8</v>
      </c>
      <c r="D25" s="377">
        <v>0.32</v>
      </c>
      <c r="E25" s="375"/>
      <c r="F25" s="375"/>
      <c r="G25" s="378">
        <v>0.48</v>
      </c>
      <c r="H25" s="379" t="s">
        <v>1681</v>
      </c>
      <c r="I25" s="378">
        <f>SUM(J25:N25)</f>
        <v>0.89</v>
      </c>
      <c r="J25" s="375"/>
      <c r="K25" s="375">
        <v>0.89</v>
      </c>
      <c r="L25" s="378"/>
      <c r="M25" s="378"/>
      <c r="N25" s="375"/>
      <c r="O25" s="375" t="s">
        <v>1760</v>
      </c>
      <c r="P25" s="375"/>
    </row>
    <row r="26" spans="1:17" ht="38.25" x14ac:dyDescent="0.2">
      <c r="A26" s="375">
        <v>4</v>
      </c>
      <c r="B26" s="380" t="s">
        <v>1682</v>
      </c>
      <c r="C26" s="377">
        <f t="shared" si="0"/>
        <v>0.6</v>
      </c>
      <c r="D26" s="377"/>
      <c r="E26" s="375"/>
      <c r="F26" s="375"/>
      <c r="G26" s="378">
        <v>0.6</v>
      </c>
      <c r="H26" s="379" t="s">
        <v>1185</v>
      </c>
      <c r="I26" s="378">
        <f>SUM(J26:N26)</f>
        <v>0.3</v>
      </c>
      <c r="J26" s="375"/>
      <c r="K26" s="375">
        <v>0.3</v>
      </c>
      <c r="L26" s="378"/>
      <c r="M26" s="378"/>
      <c r="N26" s="375"/>
      <c r="O26" s="375" t="s">
        <v>1762</v>
      </c>
      <c r="P26" s="375"/>
    </row>
    <row r="27" spans="1:17" x14ac:dyDescent="0.2">
      <c r="A27" s="369" t="s">
        <v>138</v>
      </c>
      <c r="B27" s="385" t="s">
        <v>369</v>
      </c>
      <c r="C27" s="371">
        <f>C28+C30+C29</f>
        <v>0.13</v>
      </c>
      <c r="D27" s="371">
        <f t="shared" ref="D27:N27" si="1">D28+D30+D29</f>
        <v>7.0000000000000007E-2</v>
      </c>
      <c r="E27" s="371">
        <f t="shared" si="1"/>
        <v>0</v>
      </c>
      <c r="F27" s="371">
        <f t="shared" si="1"/>
        <v>0</v>
      </c>
      <c r="G27" s="371">
        <f t="shared" si="1"/>
        <v>0.06</v>
      </c>
      <c r="H27" s="371"/>
      <c r="I27" s="371">
        <f t="shared" si="1"/>
        <v>0.32</v>
      </c>
      <c r="J27" s="371">
        <f t="shared" si="1"/>
        <v>0</v>
      </c>
      <c r="K27" s="371">
        <f t="shared" si="1"/>
        <v>0</v>
      </c>
      <c r="L27" s="371">
        <f t="shared" si="1"/>
        <v>0.02</v>
      </c>
      <c r="M27" s="371">
        <f t="shared" si="1"/>
        <v>0</v>
      </c>
      <c r="N27" s="371">
        <f t="shared" si="1"/>
        <v>0.3</v>
      </c>
      <c r="O27" s="374"/>
      <c r="P27" s="369"/>
    </row>
    <row r="28" spans="1:17" ht="51" x14ac:dyDescent="0.2">
      <c r="A28" s="375">
        <v>1</v>
      </c>
      <c r="B28" s="380" t="s">
        <v>553</v>
      </c>
      <c r="C28" s="377">
        <f t="shared" si="0"/>
        <v>0.01</v>
      </c>
      <c r="D28" s="377">
        <v>0.01</v>
      </c>
      <c r="E28" s="378"/>
      <c r="F28" s="378"/>
      <c r="G28" s="378">
        <v>0</v>
      </c>
      <c r="H28" s="375" t="s">
        <v>1172</v>
      </c>
      <c r="I28" s="378">
        <f>SUM(J28:N28)</f>
        <v>0.01</v>
      </c>
      <c r="J28" s="375"/>
      <c r="K28" s="375"/>
      <c r="L28" s="377">
        <v>0.01</v>
      </c>
      <c r="M28" s="375"/>
      <c r="N28" s="375"/>
      <c r="O28" s="334" t="s">
        <v>1763</v>
      </c>
      <c r="P28" s="375"/>
    </row>
    <row r="29" spans="1:17" s="20" customFormat="1" ht="209.25" customHeight="1" x14ac:dyDescent="0.2">
      <c r="A29" s="375">
        <v>2</v>
      </c>
      <c r="B29" s="1" t="s">
        <v>1848</v>
      </c>
      <c r="C29" s="9">
        <f>SUM(D29:G29)</f>
        <v>0.11</v>
      </c>
      <c r="D29" s="9">
        <v>0.05</v>
      </c>
      <c r="E29" s="9"/>
      <c r="F29" s="9"/>
      <c r="G29" s="9">
        <v>0.06</v>
      </c>
      <c r="H29" s="9" t="s">
        <v>1849</v>
      </c>
      <c r="I29" s="9">
        <f>SUM(J29:N29)</f>
        <v>0.3</v>
      </c>
      <c r="J29" s="9"/>
      <c r="K29" s="9"/>
      <c r="L29" s="9"/>
      <c r="M29" s="9"/>
      <c r="N29" s="9">
        <v>0.3</v>
      </c>
      <c r="O29" s="9" t="s">
        <v>1850</v>
      </c>
      <c r="P29" s="9"/>
      <c r="Q29" s="21"/>
    </row>
    <row r="30" spans="1:17" ht="51" x14ac:dyDescent="0.2">
      <c r="A30" s="375">
        <v>3</v>
      </c>
      <c r="B30" s="380" t="s">
        <v>553</v>
      </c>
      <c r="C30" s="377">
        <f t="shared" si="0"/>
        <v>0.01</v>
      </c>
      <c r="D30" s="377">
        <v>0.01</v>
      </c>
      <c r="E30" s="378"/>
      <c r="F30" s="378"/>
      <c r="G30" s="378">
        <v>0</v>
      </c>
      <c r="H30" s="375" t="s">
        <v>1173</v>
      </c>
      <c r="I30" s="378">
        <f>SUM(J30:N30)</f>
        <v>0.01</v>
      </c>
      <c r="J30" s="375"/>
      <c r="K30" s="375"/>
      <c r="L30" s="377">
        <v>0.01</v>
      </c>
      <c r="M30" s="375"/>
      <c r="N30" s="375"/>
      <c r="O30" s="334" t="s">
        <v>1763</v>
      </c>
      <c r="P30" s="375"/>
    </row>
    <row r="31" spans="1:17" x14ac:dyDescent="0.2">
      <c r="A31" s="369" t="s">
        <v>141</v>
      </c>
      <c r="B31" s="374" t="s">
        <v>957</v>
      </c>
      <c r="C31" s="371">
        <f>SUM(C32:C89)</f>
        <v>12.790000000000003</v>
      </c>
      <c r="D31" s="371">
        <f>SUM(D32:D89)</f>
        <v>5.4600000000000009</v>
      </c>
      <c r="E31" s="371">
        <f>SUM(E32:E89)</f>
        <v>0</v>
      </c>
      <c r="F31" s="371">
        <f>SUM(F32:F89)</f>
        <v>0</v>
      </c>
      <c r="G31" s="371">
        <f>SUM(G32:G89)</f>
        <v>7.3299999999999992</v>
      </c>
      <c r="H31" s="371">
        <v>0</v>
      </c>
      <c r="I31" s="371">
        <f>SUM(I32:I89)</f>
        <v>21.710832999999997</v>
      </c>
      <c r="J31" s="371">
        <f>SUM(J32:J89)</f>
        <v>0</v>
      </c>
      <c r="K31" s="371">
        <f>SUM(K32:K89)</f>
        <v>0</v>
      </c>
      <c r="L31" s="371">
        <f>SUM(L32:L89)</f>
        <v>0</v>
      </c>
      <c r="M31" s="371">
        <f>SUM(M32:M89)</f>
        <v>21.710832999999997</v>
      </c>
      <c r="N31" s="382">
        <v>0</v>
      </c>
      <c r="O31" s="374"/>
      <c r="P31" s="369"/>
    </row>
    <row r="32" spans="1:17" ht="25.5" x14ac:dyDescent="0.2">
      <c r="A32" s="375">
        <v>1</v>
      </c>
      <c r="B32" s="380" t="s">
        <v>957</v>
      </c>
      <c r="C32" s="377">
        <f t="shared" si="0"/>
        <v>0.12</v>
      </c>
      <c r="D32" s="377">
        <v>0</v>
      </c>
      <c r="E32" s="378"/>
      <c r="F32" s="378"/>
      <c r="G32" s="378">
        <v>0.12</v>
      </c>
      <c r="H32" s="379" t="s">
        <v>1175</v>
      </c>
      <c r="I32" s="378">
        <f t="shared" ref="I32:I89" si="2">SUM(J32:N32)</f>
        <v>0.14000000000000001</v>
      </c>
      <c r="J32" s="375"/>
      <c r="K32" s="375"/>
      <c r="L32" s="375"/>
      <c r="M32" s="378">
        <v>0.14000000000000001</v>
      </c>
      <c r="N32" s="375"/>
      <c r="O32" s="665" t="s">
        <v>1176</v>
      </c>
      <c r="P32" s="375"/>
    </row>
    <row r="33" spans="1:16" ht="25.5" x14ac:dyDescent="0.2">
      <c r="A33" s="375">
        <v>2</v>
      </c>
      <c r="B33" s="380" t="s">
        <v>957</v>
      </c>
      <c r="C33" s="377">
        <f t="shared" si="0"/>
        <v>0.05</v>
      </c>
      <c r="D33" s="377">
        <v>0</v>
      </c>
      <c r="E33" s="378"/>
      <c r="F33" s="378"/>
      <c r="G33" s="378">
        <v>0.05</v>
      </c>
      <c r="H33" s="379" t="s">
        <v>1177</v>
      </c>
      <c r="I33" s="378">
        <f t="shared" si="2"/>
        <v>0.05</v>
      </c>
      <c r="J33" s="375"/>
      <c r="K33" s="375"/>
      <c r="L33" s="375"/>
      <c r="M33" s="378">
        <v>0.05</v>
      </c>
      <c r="N33" s="375"/>
      <c r="O33" s="666"/>
      <c r="P33" s="375"/>
    </row>
    <row r="34" spans="1:16" ht="25.5" x14ac:dyDescent="0.2">
      <c r="A34" s="375">
        <v>3</v>
      </c>
      <c r="B34" s="380" t="s">
        <v>1183</v>
      </c>
      <c r="C34" s="377">
        <f t="shared" si="0"/>
        <v>0.05</v>
      </c>
      <c r="D34" s="377">
        <v>0</v>
      </c>
      <c r="E34" s="378"/>
      <c r="F34" s="378"/>
      <c r="G34" s="378">
        <v>0.05</v>
      </c>
      <c r="H34" s="379" t="s">
        <v>1775</v>
      </c>
      <c r="I34" s="378">
        <f t="shared" si="2"/>
        <v>0.05</v>
      </c>
      <c r="J34" s="375"/>
      <c r="K34" s="375"/>
      <c r="L34" s="375"/>
      <c r="M34" s="378">
        <v>0.05</v>
      </c>
      <c r="N34" s="375"/>
      <c r="O34" s="666"/>
      <c r="P34" s="375"/>
    </row>
    <row r="35" spans="1:16" ht="25.5" x14ac:dyDescent="0.2">
      <c r="A35" s="375">
        <v>4</v>
      </c>
      <c r="B35" s="383" t="s">
        <v>957</v>
      </c>
      <c r="C35" s="377">
        <f t="shared" si="0"/>
        <v>0.16</v>
      </c>
      <c r="D35" s="377">
        <v>0</v>
      </c>
      <c r="E35" s="375"/>
      <c r="F35" s="375"/>
      <c r="G35" s="378">
        <v>0.16</v>
      </c>
      <c r="H35" s="375" t="s">
        <v>1696</v>
      </c>
      <c r="I35" s="378">
        <f t="shared" si="2"/>
        <v>0.19084799999999999</v>
      </c>
      <c r="J35" s="375"/>
      <c r="K35" s="375"/>
      <c r="L35" s="375"/>
      <c r="M35" s="378">
        <v>0.19084799999999999</v>
      </c>
      <c r="N35" s="375"/>
      <c r="O35" s="666"/>
      <c r="P35" s="375"/>
    </row>
    <row r="36" spans="1:16" ht="25.5" x14ac:dyDescent="0.2">
      <c r="A36" s="375">
        <v>5</v>
      </c>
      <c r="B36" s="383" t="s">
        <v>957</v>
      </c>
      <c r="C36" s="377">
        <f t="shared" si="0"/>
        <v>0.09</v>
      </c>
      <c r="D36" s="377">
        <v>0</v>
      </c>
      <c r="E36" s="378"/>
      <c r="F36" s="378"/>
      <c r="G36" s="378">
        <v>0.09</v>
      </c>
      <c r="H36" s="379" t="s">
        <v>1184</v>
      </c>
      <c r="I36" s="378">
        <f t="shared" si="2"/>
        <v>0.107352</v>
      </c>
      <c r="J36" s="375"/>
      <c r="K36" s="375"/>
      <c r="L36" s="375"/>
      <c r="M36" s="378">
        <v>0.107352</v>
      </c>
      <c r="N36" s="375"/>
      <c r="O36" s="666"/>
      <c r="P36" s="375"/>
    </row>
    <row r="37" spans="1:16" ht="25.5" x14ac:dyDescent="0.2">
      <c r="A37" s="375">
        <v>6</v>
      </c>
      <c r="B37" s="383" t="s">
        <v>957</v>
      </c>
      <c r="C37" s="377">
        <f t="shared" si="0"/>
        <v>7.0000000000000007E-2</v>
      </c>
      <c r="D37" s="377">
        <v>0</v>
      </c>
      <c r="E37" s="378"/>
      <c r="F37" s="378"/>
      <c r="G37" s="378">
        <v>7.0000000000000007E-2</v>
      </c>
      <c r="H37" s="379" t="s">
        <v>1690</v>
      </c>
      <c r="I37" s="378">
        <f t="shared" si="2"/>
        <v>8.3496000000000001E-2</v>
      </c>
      <c r="J37" s="375"/>
      <c r="K37" s="375"/>
      <c r="L37" s="375"/>
      <c r="M37" s="378">
        <v>8.3496000000000001E-2</v>
      </c>
      <c r="N37" s="375"/>
      <c r="O37" s="666"/>
      <c r="P37" s="375"/>
    </row>
    <row r="38" spans="1:16" ht="38.25" x14ac:dyDescent="0.2">
      <c r="A38" s="375">
        <v>7</v>
      </c>
      <c r="B38" s="383" t="s">
        <v>957</v>
      </c>
      <c r="C38" s="377">
        <f t="shared" si="0"/>
        <v>0.18</v>
      </c>
      <c r="D38" s="377">
        <v>0</v>
      </c>
      <c r="E38" s="378"/>
      <c r="F38" s="378"/>
      <c r="G38" s="378">
        <v>0.18</v>
      </c>
      <c r="H38" s="379" t="s">
        <v>1186</v>
      </c>
      <c r="I38" s="378">
        <f t="shared" si="2"/>
        <v>0.05</v>
      </c>
      <c r="J38" s="375"/>
      <c r="K38" s="375"/>
      <c r="L38" s="375"/>
      <c r="M38" s="378">
        <v>0.05</v>
      </c>
      <c r="N38" s="375"/>
      <c r="O38" s="666"/>
      <c r="P38" s="375"/>
    </row>
    <row r="39" spans="1:16" ht="25.5" x14ac:dyDescent="0.2">
      <c r="A39" s="375">
        <v>8</v>
      </c>
      <c r="B39" s="383" t="s">
        <v>957</v>
      </c>
      <c r="C39" s="377">
        <f t="shared" si="0"/>
        <v>0.32</v>
      </c>
      <c r="D39" s="377">
        <v>0</v>
      </c>
      <c r="E39" s="378"/>
      <c r="F39" s="378"/>
      <c r="G39" s="378">
        <v>0.32</v>
      </c>
      <c r="H39" s="379" t="s">
        <v>1690</v>
      </c>
      <c r="I39" s="378">
        <f t="shared" si="2"/>
        <v>0.1</v>
      </c>
      <c r="J39" s="375"/>
      <c r="K39" s="375"/>
      <c r="L39" s="375"/>
      <c r="M39" s="378">
        <v>0.1</v>
      </c>
      <c r="N39" s="375"/>
      <c r="O39" s="666"/>
      <c r="P39" s="375"/>
    </row>
    <row r="40" spans="1:16" ht="25.5" x14ac:dyDescent="0.2">
      <c r="A40" s="375">
        <v>9</v>
      </c>
      <c r="B40" s="380" t="s">
        <v>957</v>
      </c>
      <c r="C40" s="377">
        <f t="shared" si="0"/>
        <v>0.16</v>
      </c>
      <c r="D40" s="377">
        <v>0.1</v>
      </c>
      <c r="E40" s="375"/>
      <c r="F40" s="375"/>
      <c r="G40" s="378">
        <v>0.06</v>
      </c>
      <c r="H40" s="379" t="s">
        <v>1187</v>
      </c>
      <c r="I40" s="378">
        <f t="shared" si="2"/>
        <v>2.0754719999999995</v>
      </c>
      <c r="J40" s="375"/>
      <c r="K40" s="375"/>
      <c r="L40" s="375"/>
      <c r="M40" s="378">
        <v>2.0754719999999995</v>
      </c>
      <c r="N40" s="375"/>
      <c r="O40" s="666"/>
      <c r="P40" s="375"/>
    </row>
    <row r="41" spans="1:16" ht="25.5" x14ac:dyDescent="0.2">
      <c r="A41" s="375">
        <v>10</v>
      </c>
      <c r="B41" s="380" t="s">
        <v>1188</v>
      </c>
      <c r="C41" s="377">
        <f t="shared" si="0"/>
        <v>0.15</v>
      </c>
      <c r="D41" s="377">
        <v>0</v>
      </c>
      <c r="E41" s="378"/>
      <c r="F41" s="378"/>
      <c r="G41" s="378">
        <v>0.15</v>
      </c>
      <c r="H41" s="379" t="s">
        <v>1189</v>
      </c>
      <c r="I41" s="378">
        <f t="shared" si="2"/>
        <v>0.27373499999999995</v>
      </c>
      <c r="J41" s="375"/>
      <c r="K41" s="375"/>
      <c r="L41" s="375"/>
      <c r="M41" s="378">
        <v>0.27373499999999995</v>
      </c>
      <c r="N41" s="375"/>
      <c r="O41" s="666"/>
      <c r="P41" s="375"/>
    </row>
    <row r="42" spans="1:16" ht="25.5" x14ac:dyDescent="0.2">
      <c r="A42" s="375">
        <v>11</v>
      </c>
      <c r="B42" s="380" t="s">
        <v>1190</v>
      </c>
      <c r="C42" s="377">
        <f t="shared" si="0"/>
        <v>0.2</v>
      </c>
      <c r="D42" s="377">
        <v>0</v>
      </c>
      <c r="E42" s="378"/>
      <c r="F42" s="378"/>
      <c r="G42" s="378">
        <v>0.2</v>
      </c>
      <c r="H42" s="379" t="s">
        <v>1189</v>
      </c>
      <c r="I42" s="378">
        <f t="shared" si="2"/>
        <v>0.1</v>
      </c>
      <c r="J42" s="375"/>
      <c r="K42" s="375"/>
      <c r="L42" s="375"/>
      <c r="M42" s="378">
        <v>0.1</v>
      </c>
      <c r="N42" s="375"/>
      <c r="O42" s="666"/>
      <c r="P42" s="375"/>
    </row>
    <row r="43" spans="1:16" ht="25.5" x14ac:dyDescent="0.2">
      <c r="A43" s="375">
        <v>12</v>
      </c>
      <c r="B43" s="383" t="s">
        <v>957</v>
      </c>
      <c r="C43" s="377">
        <f t="shared" si="0"/>
        <v>0.25</v>
      </c>
      <c r="D43" s="377"/>
      <c r="E43" s="378"/>
      <c r="F43" s="378"/>
      <c r="G43" s="378">
        <v>0.25</v>
      </c>
      <c r="H43" s="379" t="s">
        <v>1776</v>
      </c>
      <c r="I43" s="378">
        <f t="shared" si="2"/>
        <v>0.1</v>
      </c>
      <c r="J43" s="375"/>
      <c r="K43" s="375"/>
      <c r="L43" s="375"/>
      <c r="M43" s="378">
        <v>0.1</v>
      </c>
      <c r="N43" s="375"/>
      <c r="O43" s="666"/>
      <c r="P43" s="375"/>
    </row>
    <row r="44" spans="1:16" ht="25.5" x14ac:dyDescent="0.2">
      <c r="A44" s="375">
        <v>13</v>
      </c>
      <c r="B44" s="383" t="s">
        <v>957</v>
      </c>
      <c r="C44" s="377">
        <f t="shared" si="0"/>
        <v>0.15</v>
      </c>
      <c r="D44" s="377">
        <v>0</v>
      </c>
      <c r="E44" s="378"/>
      <c r="F44" s="378"/>
      <c r="G44" s="378">
        <v>0.15</v>
      </c>
      <c r="H44" s="379" t="s">
        <v>1191</v>
      </c>
      <c r="I44" s="378">
        <f t="shared" si="2"/>
        <v>0.1</v>
      </c>
      <c r="J44" s="375"/>
      <c r="K44" s="375"/>
      <c r="L44" s="375"/>
      <c r="M44" s="378">
        <v>0.1</v>
      </c>
      <c r="N44" s="375"/>
      <c r="O44" s="666"/>
      <c r="P44" s="369"/>
    </row>
    <row r="45" spans="1:16" ht="25.5" x14ac:dyDescent="0.2">
      <c r="A45" s="375">
        <v>14</v>
      </c>
      <c r="B45" s="383" t="s">
        <v>957</v>
      </c>
      <c r="C45" s="377">
        <f t="shared" si="0"/>
        <v>0.3</v>
      </c>
      <c r="D45" s="377">
        <v>0.18</v>
      </c>
      <c r="E45" s="378"/>
      <c r="F45" s="378"/>
      <c r="G45" s="378">
        <v>0.12</v>
      </c>
      <c r="H45" s="379" t="s">
        <v>1691</v>
      </c>
      <c r="I45" s="378">
        <f t="shared" si="2"/>
        <v>0.21470400000000001</v>
      </c>
      <c r="J45" s="375"/>
      <c r="K45" s="375"/>
      <c r="L45" s="375"/>
      <c r="M45" s="378">
        <v>0.21470400000000001</v>
      </c>
      <c r="N45" s="375"/>
      <c r="O45" s="666"/>
      <c r="P45" s="369"/>
    </row>
    <row r="46" spans="1:16" ht="25.5" x14ac:dyDescent="0.2">
      <c r="A46" s="375">
        <v>15</v>
      </c>
      <c r="B46" s="380" t="s">
        <v>957</v>
      </c>
      <c r="C46" s="377">
        <f t="shared" si="0"/>
        <v>0.1</v>
      </c>
      <c r="D46" s="377">
        <v>0</v>
      </c>
      <c r="E46" s="375"/>
      <c r="F46" s="375"/>
      <c r="G46" s="378">
        <v>0.1</v>
      </c>
      <c r="H46" s="379" t="s">
        <v>1178</v>
      </c>
      <c r="I46" s="378">
        <f t="shared" si="2"/>
        <v>0.38169599999999998</v>
      </c>
      <c r="J46" s="375"/>
      <c r="K46" s="375"/>
      <c r="L46" s="375"/>
      <c r="M46" s="378">
        <v>0.38169599999999998</v>
      </c>
      <c r="N46" s="375"/>
      <c r="O46" s="666"/>
      <c r="P46" s="375"/>
    </row>
    <row r="47" spans="1:16" ht="25.5" x14ac:dyDescent="0.2">
      <c r="A47" s="375">
        <v>16</v>
      </c>
      <c r="B47" s="380" t="s">
        <v>957</v>
      </c>
      <c r="C47" s="377">
        <f t="shared" si="0"/>
        <v>0.1</v>
      </c>
      <c r="D47" s="377">
        <v>0</v>
      </c>
      <c r="E47" s="377"/>
      <c r="F47" s="377"/>
      <c r="G47" s="378">
        <v>0.1</v>
      </c>
      <c r="H47" s="379" t="s">
        <v>1179</v>
      </c>
      <c r="I47" s="378">
        <f t="shared" si="2"/>
        <v>0.23855999999999997</v>
      </c>
      <c r="J47" s="375"/>
      <c r="K47" s="375"/>
      <c r="L47" s="375"/>
      <c r="M47" s="378">
        <v>0.23855999999999997</v>
      </c>
      <c r="N47" s="375"/>
      <c r="O47" s="666"/>
      <c r="P47" s="375"/>
    </row>
    <row r="48" spans="1:16" ht="25.5" x14ac:dyDescent="0.2">
      <c r="A48" s="375">
        <v>17</v>
      </c>
      <c r="B48" s="380" t="s">
        <v>1192</v>
      </c>
      <c r="C48" s="377">
        <f t="shared" si="0"/>
        <v>0.1</v>
      </c>
      <c r="D48" s="377">
        <v>0</v>
      </c>
      <c r="E48" s="377"/>
      <c r="F48" s="377"/>
      <c r="G48" s="378">
        <v>0.1</v>
      </c>
      <c r="H48" s="379" t="s">
        <v>1777</v>
      </c>
      <c r="I48" s="378">
        <f t="shared" si="2"/>
        <v>0.05</v>
      </c>
      <c r="J48" s="375"/>
      <c r="K48" s="375"/>
      <c r="L48" s="375"/>
      <c r="M48" s="378">
        <v>0.05</v>
      </c>
      <c r="N48" s="375"/>
      <c r="O48" s="666"/>
      <c r="P48" s="375"/>
    </row>
    <row r="49" spans="1:16" ht="25.5" x14ac:dyDescent="0.2">
      <c r="A49" s="375">
        <v>18</v>
      </c>
      <c r="B49" s="383" t="s">
        <v>957</v>
      </c>
      <c r="C49" s="377">
        <f t="shared" si="0"/>
        <v>0.6</v>
      </c>
      <c r="D49" s="377">
        <v>0.5</v>
      </c>
      <c r="E49" s="375"/>
      <c r="F49" s="375"/>
      <c r="G49" s="378">
        <v>0.1</v>
      </c>
      <c r="H49" s="379" t="s">
        <v>1193</v>
      </c>
      <c r="I49" s="378">
        <f t="shared" si="2"/>
        <v>0.60639999999999983</v>
      </c>
      <c r="J49" s="375"/>
      <c r="K49" s="375"/>
      <c r="L49" s="375"/>
      <c r="M49" s="378">
        <v>0.60639999999999983</v>
      </c>
      <c r="N49" s="375"/>
      <c r="O49" s="666"/>
      <c r="P49" s="375"/>
    </row>
    <row r="50" spans="1:16" ht="25.5" x14ac:dyDescent="0.2">
      <c r="A50" s="375">
        <v>19</v>
      </c>
      <c r="B50" s="383" t="s">
        <v>957</v>
      </c>
      <c r="C50" s="377">
        <f t="shared" si="0"/>
        <v>0.1</v>
      </c>
      <c r="D50" s="377">
        <v>0</v>
      </c>
      <c r="E50" s="375"/>
      <c r="F50" s="375"/>
      <c r="G50" s="378">
        <v>0.1</v>
      </c>
      <c r="H50" s="379" t="s">
        <v>1194</v>
      </c>
      <c r="I50" s="378">
        <f t="shared" si="2"/>
        <v>0.21570400000000001</v>
      </c>
      <c r="J50" s="375"/>
      <c r="K50" s="375"/>
      <c r="L50" s="375"/>
      <c r="M50" s="378">
        <v>0.21570400000000001</v>
      </c>
      <c r="N50" s="375"/>
      <c r="O50" s="666"/>
      <c r="P50" s="375"/>
    </row>
    <row r="51" spans="1:16" ht="25.5" x14ac:dyDescent="0.2">
      <c r="A51" s="375">
        <v>20</v>
      </c>
      <c r="B51" s="380" t="s">
        <v>957</v>
      </c>
      <c r="C51" s="377">
        <f t="shared" si="0"/>
        <v>0.1</v>
      </c>
      <c r="D51" s="377">
        <v>0</v>
      </c>
      <c r="E51" s="378"/>
      <c r="F51" s="378"/>
      <c r="G51" s="378">
        <v>0.1</v>
      </c>
      <c r="H51" s="379" t="s">
        <v>1195</v>
      </c>
      <c r="I51" s="378">
        <f t="shared" si="2"/>
        <v>0.05</v>
      </c>
      <c r="J51" s="375"/>
      <c r="K51" s="375"/>
      <c r="L51" s="375"/>
      <c r="M51" s="378">
        <v>0.05</v>
      </c>
      <c r="N51" s="375"/>
      <c r="O51" s="666"/>
      <c r="P51" s="375"/>
    </row>
    <row r="52" spans="1:16" ht="51" x14ac:dyDescent="0.2">
      <c r="A52" s="375">
        <v>21</v>
      </c>
      <c r="B52" s="380" t="s">
        <v>1683</v>
      </c>
      <c r="C52" s="377">
        <f t="shared" si="0"/>
        <v>1</v>
      </c>
      <c r="D52" s="377">
        <v>0</v>
      </c>
      <c r="E52" s="375"/>
      <c r="F52" s="375"/>
      <c r="G52" s="378">
        <v>1</v>
      </c>
      <c r="H52" s="379" t="s">
        <v>1778</v>
      </c>
      <c r="I52" s="378">
        <f t="shared" si="2"/>
        <v>1.1927999999999999</v>
      </c>
      <c r="J52" s="375"/>
      <c r="K52" s="375"/>
      <c r="L52" s="375"/>
      <c r="M52" s="378">
        <v>1.1927999999999999</v>
      </c>
      <c r="N52" s="375"/>
      <c r="O52" s="666"/>
      <c r="P52" s="375"/>
    </row>
    <row r="53" spans="1:16" ht="25.5" x14ac:dyDescent="0.2">
      <c r="A53" s="375">
        <v>22</v>
      </c>
      <c r="B53" s="380" t="s">
        <v>957</v>
      </c>
      <c r="C53" s="377">
        <f t="shared" si="0"/>
        <v>0.2</v>
      </c>
      <c r="D53" s="377">
        <v>0</v>
      </c>
      <c r="E53" s="378"/>
      <c r="F53" s="378"/>
      <c r="G53" s="378">
        <v>0.2</v>
      </c>
      <c r="H53" s="375" t="s">
        <v>1692</v>
      </c>
      <c r="I53" s="378">
        <f t="shared" si="2"/>
        <v>1.07352</v>
      </c>
      <c r="J53" s="375"/>
      <c r="K53" s="375"/>
      <c r="L53" s="375"/>
      <c r="M53" s="378">
        <v>1.07352</v>
      </c>
      <c r="N53" s="375"/>
      <c r="O53" s="666"/>
      <c r="P53" s="375"/>
    </row>
    <row r="54" spans="1:16" ht="25.5" x14ac:dyDescent="0.2">
      <c r="A54" s="375">
        <v>23</v>
      </c>
      <c r="B54" s="380" t="s">
        <v>957</v>
      </c>
      <c r="C54" s="377">
        <f t="shared" si="0"/>
        <v>0.2</v>
      </c>
      <c r="D54" s="377">
        <v>0.2</v>
      </c>
      <c r="E54" s="378"/>
      <c r="F54" s="378"/>
      <c r="G54" s="378">
        <v>0</v>
      </c>
      <c r="H54" s="375" t="s">
        <v>1693</v>
      </c>
      <c r="I54" s="378">
        <f t="shared" si="2"/>
        <v>1.0735199999999998</v>
      </c>
      <c r="J54" s="375"/>
      <c r="K54" s="375"/>
      <c r="L54" s="375"/>
      <c r="M54" s="378">
        <v>1.0735199999999998</v>
      </c>
      <c r="N54" s="375"/>
      <c r="O54" s="666"/>
      <c r="P54" s="375"/>
    </row>
    <row r="55" spans="1:16" ht="25.5" x14ac:dyDescent="0.2">
      <c r="A55" s="375">
        <v>24</v>
      </c>
      <c r="B55" s="380" t="s">
        <v>957</v>
      </c>
      <c r="C55" s="377">
        <f t="shared" si="0"/>
        <v>0.2</v>
      </c>
      <c r="D55" s="377">
        <v>0</v>
      </c>
      <c r="E55" s="378"/>
      <c r="F55" s="378"/>
      <c r="G55" s="378">
        <v>0.2</v>
      </c>
      <c r="H55" s="375" t="s">
        <v>1694</v>
      </c>
      <c r="I55" s="378">
        <f t="shared" si="2"/>
        <v>2.9820000000000002</v>
      </c>
      <c r="J55" s="375"/>
      <c r="K55" s="375"/>
      <c r="L55" s="375"/>
      <c r="M55" s="378">
        <v>2.9820000000000002</v>
      </c>
      <c r="N55" s="375"/>
      <c r="O55" s="666"/>
      <c r="P55" s="375"/>
    </row>
    <row r="56" spans="1:16" ht="25.5" x14ac:dyDescent="0.2">
      <c r="A56" s="375">
        <v>25</v>
      </c>
      <c r="B56" s="383" t="s">
        <v>957</v>
      </c>
      <c r="C56" s="377">
        <f t="shared" si="0"/>
        <v>0.17</v>
      </c>
      <c r="D56" s="377">
        <v>0</v>
      </c>
      <c r="E56" s="375"/>
      <c r="F56" s="375"/>
      <c r="G56" s="378">
        <v>0.17</v>
      </c>
      <c r="H56" s="375" t="s">
        <v>1216</v>
      </c>
      <c r="I56" s="378">
        <f t="shared" si="2"/>
        <v>0.1</v>
      </c>
      <c r="J56" s="375"/>
      <c r="K56" s="375"/>
      <c r="L56" s="375"/>
      <c r="M56" s="378">
        <v>0.1</v>
      </c>
      <c r="N56" s="375"/>
      <c r="O56" s="666"/>
      <c r="P56" s="375"/>
    </row>
    <row r="57" spans="1:16" ht="25.5" x14ac:dyDescent="0.2">
      <c r="A57" s="375">
        <v>26</v>
      </c>
      <c r="B57" s="383" t="s">
        <v>957</v>
      </c>
      <c r="C57" s="377">
        <f t="shared" si="0"/>
        <v>0.5</v>
      </c>
      <c r="D57" s="377">
        <v>0.5</v>
      </c>
      <c r="E57" s="375"/>
      <c r="F57" s="375"/>
      <c r="G57" s="378">
        <v>0</v>
      </c>
      <c r="H57" s="379" t="s">
        <v>1196</v>
      </c>
      <c r="I57" s="378">
        <f t="shared" si="2"/>
        <v>0.59639999999999993</v>
      </c>
      <c r="J57" s="375"/>
      <c r="K57" s="375"/>
      <c r="L57" s="375"/>
      <c r="M57" s="378">
        <v>0.59639999999999993</v>
      </c>
      <c r="N57" s="375"/>
      <c r="O57" s="666"/>
      <c r="P57" s="375"/>
    </row>
    <row r="58" spans="1:16" x14ac:dyDescent="0.2">
      <c r="A58" s="375">
        <v>27</v>
      </c>
      <c r="B58" s="383" t="s">
        <v>957</v>
      </c>
      <c r="C58" s="377">
        <f t="shared" si="0"/>
        <v>0.22999999999999998</v>
      </c>
      <c r="D58" s="377">
        <v>0.15</v>
      </c>
      <c r="E58" s="378"/>
      <c r="F58" s="378"/>
      <c r="G58" s="378">
        <v>0.08</v>
      </c>
      <c r="H58" s="379" t="s">
        <v>1197</v>
      </c>
      <c r="I58" s="378">
        <f t="shared" si="2"/>
        <v>0.17892</v>
      </c>
      <c r="J58" s="375"/>
      <c r="K58" s="375"/>
      <c r="L58" s="375"/>
      <c r="M58" s="378">
        <v>0.17892</v>
      </c>
      <c r="N58" s="375"/>
      <c r="O58" s="666"/>
      <c r="P58" s="375"/>
    </row>
    <row r="59" spans="1:16" ht="25.5" x14ac:dyDescent="0.2">
      <c r="A59" s="375">
        <v>28</v>
      </c>
      <c r="B59" s="383" t="s">
        <v>957</v>
      </c>
      <c r="C59" s="377">
        <f t="shared" si="0"/>
        <v>0.1</v>
      </c>
      <c r="D59" s="377">
        <v>0.1</v>
      </c>
      <c r="E59" s="378"/>
      <c r="F59" s="378"/>
      <c r="G59" s="378">
        <v>0</v>
      </c>
      <c r="H59" s="379" t="s">
        <v>1164</v>
      </c>
      <c r="I59" s="378">
        <f t="shared" si="2"/>
        <v>0.11927999999999998</v>
      </c>
      <c r="J59" s="375"/>
      <c r="K59" s="375"/>
      <c r="L59" s="375"/>
      <c r="M59" s="378">
        <v>0.11927999999999998</v>
      </c>
      <c r="N59" s="375"/>
      <c r="O59" s="666"/>
      <c r="P59" s="375"/>
    </row>
    <row r="60" spans="1:16" ht="25.5" x14ac:dyDescent="0.2">
      <c r="A60" s="375">
        <v>29</v>
      </c>
      <c r="B60" s="383" t="s">
        <v>957</v>
      </c>
      <c r="C60" s="377">
        <f t="shared" si="0"/>
        <v>0.36</v>
      </c>
      <c r="D60" s="377">
        <v>0.36</v>
      </c>
      <c r="E60" s="378"/>
      <c r="F60" s="378"/>
      <c r="G60" s="378">
        <v>0</v>
      </c>
      <c r="H60" s="379" t="s">
        <v>1198</v>
      </c>
      <c r="I60" s="378">
        <f t="shared" si="2"/>
        <v>0.42940800000000001</v>
      </c>
      <c r="J60" s="375"/>
      <c r="K60" s="375"/>
      <c r="L60" s="375"/>
      <c r="M60" s="378">
        <v>0.42940800000000001</v>
      </c>
      <c r="N60" s="375"/>
      <c r="O60" s="666"/>
      <c r="P60" s="375"/>
    </row>
    <row r="61" spans="1:16" ht="25.5" x14ac:dyDescent="0.2">
      <c r="A61" s="375">
        <v>30</v>
      </c>
      <c r="B61" s="380" t="s">
        <v>957</v>
      </c>
      <c r="C61" s="377">
        <f t="shared" si="0"/>
        <v>0.18</v>
      </c>
      <c r="D61" s="377">
        <v>0.18</v>
      </c>
      <c r="E61" s="375"/>
      <c r="F61" s="375"/>
      <c r="G61" s="378">
        <v>0</v>
      </c>
      <c r="H61" s="379" t="s">
        <v>1199</v>
      </c>
      <c r="I61" s="378">
        <f t="shared" si="2"/>
        <v>0.21470400000000001</v>
      </c>
      <c r="J61" s="375"/>
      <c r="K61" s="375"/>
      <c r="L61" s="375"/>
      <c r="M61" s="378">
        <v>0.21470400000000001</v>
      </c>
      <c r="N61" s="375"/>
      <c r="O61" s="666"/>
      <c r="P61" s="375"/>
    </row>
    <row r="62" spans="1:16" ht="38.25" x14ac:dyDescent="0.2">
      <c r="A62" s="375">
        <v>31</v>
      </c>
      <c r="B62" s="380" t="s">
        <v>957</v>
      </c>
      <c r="C62" s="377">
        <f t="shared" si="0"/>
        <v>0.2</v>
      </c>
      <c r="D62" s="377">
        <v>0</v>
      </c>
      <c r="E62" s="375"/>
      <c r="F62" s="375"/>
      <c r="G62" s="378">
        <v>0.2</v>
      </c>
      <c r="H62" s="379" t="s">
        <v>1200</v>
      </c>
      <c r="I62" s="378">
        <f t="shared" si="2"/>
        <v>0.36854999999999999</v>
      </c>
      <c r="J62" s="375"/>
      <c r="K62" s="375"/>
      <c r="L62" s="375"/>
      <c r="M62" s="378">
        <v>0.36854999999999999</v>
      </c>
      <c r="N62" s="375"/>
      <c r="O62" s="666"/>
      <c r="P62" s="375"/>
    </row>
    <row r="63" spans="1:16" ht="25.5" x14ac:dyDescent="0.2">
      <c r="A63" s="375">
        <v>32</v>
      </c>
      <c r="B63" s="380" t="s">
        <v>957</v>
      </c>
      <c r="C63" s="377">
        <f t="shared" si="0"/>
        <v>0.15</v>
      </c>
      <c r="D63" s="377">
        <v>0</v>
      </c>
      <c r="E63" s="378"/>
      <c r="F63" s="378"/>
      <c r="G63" s="378">
        <v>0.15</v>
      </c>
      <c r="H63" s="379" t="s">
        <v>1180</v>
      </c>
      <c r="I63" s="378">
        <f t="shared" si="2"/>
        <v>2.1059999999999999E-2</v>
      </c>
      <c r="J63" s="375"/>
      <c r="K63" s="375"/>
      <c r="L63" s="375"/>
      <c r="M63" s="378">
        <v>2.1059999999999999E-2</v>
      </c>
      <c r="N63" s="375"/>
      <c r="O63" s="666"/>
      <c r="P63" s="375"/>
    </row>
    <row r="64" spans="1:16" x14ac:dyDescent="0.2">
      <c r="A64" s="375">
        <v>33</v>
      </c>
      <c r="B64" s="380" t="s">
        <v>1218</v>
      </c>
      <c r="C64" s="377">
        <f t="shared" si="0"/>
        <v>1</v>
      </c>
      <c r="D64" s="377">
        <v>0.6</v>
      </c>
      <c r="E64" s="375"/>
      <c r="F64" s="375"/>
      <c r="G64" s="378">
        <v>0.4</v>
      </c>
      <c r="H64" s="379" t="s">
        <v>1219</v>
      </c>
      <c r="I64" s="378">
        <f t="shared" si="2"/>
        <v>1.5156799999999999</v>
      </c>
      <c r="J64" s="375"/>
      <c r="K64" s="375"/>
      <c r="L64" s="375"/>
      <c r="M64" s="378">
        <v>1.5156799999999999</v>
      </c>
      <c r="N64" s="375"/>
      <c r="O64" s="666"/>
      <c r="P64" s="375"/>
    </row>
    <row r="65" spans="1:16" ht="25.5" x14ac:dyDescent="0.2">
      <c r="A65" s="375">
        <v>34</v>
      </c>
      <c r="B65" s="380" t="s">
        <v>957</v>
      </c>
      <c r="C65" s="377">
        <f t="shared" si="0"/>
        <v>0.15</v>
      </c>
      <c r="D65" s="377">
        <v>0.09</v>
      </c>
      <c r="E65" s="375"/>
      <c r="F65" s="375"/>
      <c r="G65" s="378">
        <v>0.06</v>
      </c>
      <c r="H65" s="379" t="s">
        <v>1201</v>
      </c>
      <c r="I65" s="378">
        <f t="shared" si="2"/>
        <v>0.14313600000000001</v>
      </c>
      <c r="J65" s="375"/>
      <c r="K65" s="375"/>
      <c r="L65" s="375"/>
      <c r="M65" s="378">
        <v>0.14313600000000001</v>
      </c>
      <c r="N65" s="375"/>
      <c r="O65" s="666"/>
      <c r="P65" s="375"/>
    </row>
    <row r="66" spans="1:16" ht="25.5" x14ac:dyDescent="0.2">
      <c r="A66" s="375">
        <v>35</v>
      </c>
      <c r="B66" s="380" t="s">
        <v>957</v>
      </c>
      <c r="C66" s="377">
        <f t="shared" si="0"/>
        <v>0.30000000000000004</v>
      </c>
      <c r="D66" s="377">
        <v>0.2</v>
      </c>
      <c r="E66" s="375"/>
      <c r="F66" s="375"/>
      <c r="G66" s="378">
        <v>0.1</v>
      </c>
      <c r="H66" s="379" t="s">
        <v>1202</v>
      </c>
      <c r="I66" s="378">
        <f t="shared" si="2"/>
        <v>0.85881600000000002</v>
      </c>
      <c r="J66" s="375"/>
      <c r="K66" s="375"/>
      <c r="L66" s="375"/>
      <c r="M66" s="378">
        <v>0.85881600000000002</v>
      </c>
      <c r="N66" s="375"/>
      <c r="O66" s="666"/>
      <c r="P66" s="375"/>
    </row>
    <row r="67" spans="1:16" ht="25.5" x14ac:dyDescent="0.2">
      <c r="A67" s="375">
        <v>36</v>
      </c>
      <c r="B67" s="380" t="s">
        <v>957</v>
      </c>
      <c r="C67" s="377">
        <f t="shared" si="0"/>
        <v>0.2</v>
      </c>
      <c r="D67" s="377">
        <v>0.15</v>
      </c>
      <c r="E67" s="375"/>
      <c r="F67" s="375"/>
      <c r="G67" s="378">
        <v>0.05</v>
      </c>
      <c r="H67" s="379" t="s">
        <v>1203</v>
      </c>
      <c r="I67" s="378">
        <f t="shared" si="2"/>
        <v>0.53676000000000001</v>
      </c>
      <c r="J67" s="375"/>
      <c r="K67" s="375"/>
      <c r="L67" s="375"/>
      <c r="M67" s="378">
        <v>0.53676000000000001</v>
      </c>
      <c r="N67" s="375"/>
      <c r="O67" s="666"/>
      <c r="P67" s="375"/>
    </row>
    <row r="68" spans="1:16" ht="25.5" x14ac:dyDescent="0.2">
      <c r="A68" s="375">
        <v>37</v>
      </c>
      <c r="B68" s="380" t="s">
        <v>957</v>
      </c>
      <c r="C68" s="377">
        <f t="shared" si="0"/>
        <v>0.22</v>
      </c>
      <c r="D68" s="377">
        <v>0.2</v>
      </c>
      <c r="E68" s="375"/>
      <c r="F68" s="375"/>
      <c r="G68" s="378">
        <v>0.02</v>
      </c>
      <c r="H68" s="379" t="s">
        <v>1204</v>
      </c>
      <c r="I68" s="378">
        <f t="shared" si="2"/>
        <v>0.23855999999999997</v>
      </c>
      <c r="J68" s="375"/>
      <c r="K68" s="375"/>
      <c r="L68" s="375"/>
      <c r="M68" s="378">
        <v>0.23855999999999997</v>
      </c>
      <c r="N68" s="375"/>
      <c r="O68" s="666"/>
      <c r="P68" s="375"/>
    </row>
    <row r="69" spans="1:16" ht="25.5" x14ac:dyDescent="0.2">
      <c r="A69" s="375">
        <v>38</v>
      </c>
      <c r="B69" s="380" t="s">
        <v>957</v>
      </c>
      <c r="C69" s="377">
        <f t="shared" si="0"/>
        <v>0.24000000000000002</v>
      </c>
      <c r="D69" s="377">
        <v>0.2</v>
      </c>
      <c r="E69" s="375"/>
      <c r="F69" s="375"/>
      <c r="G69" s="378">
        <v>0.04</v>
      </c>
      <c r="H69" s="379" t="s">
        <v>1205</v>
      </c>
      <c r="I69" s="378">
        <f t="shared" si="2"/>
        <v>0.23855999999999997</v>
      </c>
      <c r="J69" s="375"/>
      <c r="K69" s="375"/>
      <c r="L69" s="375"/>
      <c r="M69" s="378">
        <v>0.23855999999999997</v>
      </c>
      <c r="N69" s="375"/>
      <c r="O69" s="666"/>
      <c r="P69" s="375"/>
    </row>
    <row r="70" spans="1:16" ht="25.5" x14ac:dyDescent="0.2">
      <c r="A70" s="375">
        <v>39</v>
      </c>
      <c r="B70" s="383" t="s">
        <v>957</v>
      </c>
      <c r="C70" s="377">
        <f t="shared" si="0"/>
        <v>0.06</v>
      </c>
      <c r="D70" s="377">
        <v>0</v>
      </c>
      <c r="E70" s="378"/>
      <c r="F70" s="378"/>
      <c r="G70" s="378">
        <v>0.06</v>
      </c>
      <c r="H70" s="379" t="s">
        <v>1206</v>
      </c>
      <c r="I70" s="378">
        <f t="shared" si="2"/>
        <v>1.404E-2</v>
      </c>
      <c r="J70" s="375"/>
      <c r="K70" s="375"/>
      <c r="L70" s="375"/>
      <c r="M70" s="378">
        <v>1.404E-2</v>
      </c>
      <c r="N70" s="375"/>
      <c r="O70" s="666"/>
      <c r="P70" s="375"/>
    </row>
    <row r="71" spans="1:16" ht="25.5" x14ac:dyDescent="0.2">
      <c r="A71" s="375">
        <v>40</v>
      </c>
      <c r="B71" s="383" t="s">
        <v>957</v>
      </c>
      <c r="C71" s="377">
        <f t="shared" si="0"/>
        <v>0.3</v>
      </c>
      <c r="D71" s="377">
        <v>0</v>
      </c>
      <c r="E71" s="378"/>
      <c r="F71" s="378"/>
      <c r="G71" s="378">
        <v>0.3</v>
      </c>
      <c r="H71" s="379" t="s">
        <v>1207</v>
      </c>
      <c r="I71" s="378">
        <f t="shared" si="2"/>
        <v>0.35783999999999999</v>
      </c>
      <c r="J71" s="375"/>
      <c r="K71" s="375"/>
      <c r="L71" s="375"/>
      <c r="M71" s="378">
        <v>0.35783999999999999</v>
      </c>
      <c r="N71" s="375"/>
      <c r="O71" s="666"/>
      <c r="P71" s="375"/>
    </row>
    <row r="72" spans="1:16" ht="25.5" x14ac:dyDescent="0.2">
      <c r="A72" s="375">
        <v>41</v>
      </c>
      <c r="B72" s="383" t="s">
        <v>957</v>
      </c>
      <c r="C72" s="377">
        <f t="shared" si="0"/>
        <v>0.3</v>
      </c>
      <c r="D72" s="377">
        <v>0</v>
      </c>
      <c r="E72" s="378"/>
      <c r="F72" s="378"/>
      <c r="G72" s="378">
        <v>0.3</v>
      </c>
      <c r="H72" s="379" t="s">
        <v>1208</v>
      </c>
      <c r="I72" s="378">
        <f t="shared" si="2"/>
        <v>0.69182399999999999</v>
      </c>
      <c r="J72" s="375"/>
      <c r="K72" s="375"/>
      <c r="L72" s="375"/>
      <c r="M72" s="378">
        <v>0.69182399999999999</v>
      </c>
      <c r="N72" s="375"/>
      <c r="O72" s="666"/>
      <c r="P72" s="375"/>
    </row>
    <row r="73" spans="1:16" ht="25.5" x14ac:dyDescent="0.2">
      <c r="A73" s="375">
        <v>42</v>
      </c>
      <c r="B73" s="383" t="s">
        <v>957</v>
      </c>
      <c r="C73" s="377">
        <f t="shared" si="0"/>
        <v>0.04</v>
      </c>
      <c r="D73" s="377">
        <v>0</v>
      </c>
      <c r="E73" s="378"/>
      <c r="F73" s="378"/>
      <c r="G73" s="378">
        <v>0.04</v>
      </c>
      <c r="H73" s="379" t="s">
        <v>1209</v>
      </c>
      <c r="I73" s="378">
        <f t="shared" si="2"/>
        <v>9.3600000000000003E-3</v>
      </c>
      <c r="J73" s="375"/>
      <c r="K73" s="375"/>
      <c r="L73" s="375"/>
      <c r="M73" s="378">
        <v>9.3600000000000003E-3</v>
      </c>
      <c r="N73" s="375"/>
      <c r="O73" s="666"/>
      <c r="P73" s="375"/>
    </row>
    <row r="74" spans="1:16" ht="25.5" x14ac:dyDescent="0.2">
      <c r="A74" s="375">
        <v>43</v>
      </c>
      <c r="B74" s="383" t="s">
        <v>957</v>
      </c>
      <c r="C74" s="377">
        <f t="shared" si="0"/>
        <v>0.1</v>
      </c>
      <c r="D74" s="377">
        <v>0.1</v>
      </c>
      <c r="E74" s="378"/>
      <c r="F74" s="378"/>
      <c r="G74" s="378">
        <v>0</v>
      </c>
      <c r="H74" s="379" t="s">
        <v>1210</v>
      </c>
      <c r="I74" s="378">
        <f t="shared" si="2"/>
        <v>0.11927999999999998</v>
      </c>
      <c r="J74" s="375"/>
      <c r="K74" s="375"/>
      <c r="L74" s="375"/>
      <c r="M74" s="378">
        <v>0.11927999999999998</v>
      </c>
      <c r="N74" s="375"/>
      <c r="O74" s="666"/>
      <c r="P74" s="375"/>
    </row>
    <row r="75" spans="1:16" ht="25.5" x14ac:dyDescent="0.2">
      <c r="A75" s="375">
        <v>44</v>
      </c>
      <c r="B75" s="383" t="s">
        <v>957</v>
      </c>
      <c r="C75" s="377">
        <f t="shared" si="0"/>
        <v>0.18</v>
      </c>
      <c r="D75" s="377">
        <v>0.18</v>
      </c>
      <c r="E75" s="378"/>
      <c r="F75" s="378"/>
      <c r="G75" s="378">
        <v>0</v>
      </c>
      <c r="H75" s="375" t="s">
        <v>1162</v>
      </c>
      <c r="I75" s="378">
        <f t="shared" si="2"/>
        <v>0.21470400000000001</v>
      </c>
      <c r="J75" s="375"/>
      <c r="K75" s="375"/>
      <c r="L75" s="375"/>
      <c r="M75" s="378">
        <v>0.21470400000000001</v>
      </c>
      <c r="N75" s="375"/>
      <c r="O75" s="666"/>
      <c r="P75" s="375"/>
    </row>
    <row r="76" spans="1:16" ht="38.25" x14ac:dyDescent="0.2">
      <c r="A76" s="375">
        <v>45</v>
      </c>
      <c r="B76" s="380" t="s">
        <v>957</v>
      </c>
      <c r="C76" s="377">
        <f t="shared" si="0"/>
        <v>0.2</v>
      </c>
      <c r="D76" s="377">
        <v>0</v>
      </c>
      <c r="E76" s="378"/>
      <c r="F76" s="378"/>
      <c r="G76" s="378">
        <v>0.2</v>
      </c>
      <c r="H76" s="379" t="s">
        <v>1181</v>
      </c>
      <c r="I76" s="378">
        <f t="shared" si="2"/>
        <v>0.23855999999999997</v>
      </c>
      <c r="J76" s="375"/>
      <c r="K76" s="375"/>
      <c r="L76" s="375"/>
      <c r="M76" s="378">
        <v>0.23855999999999997</v>
      </c>
      <c r="N76" s="375"/>
      <c r="O76" s="666"/>
      <c r="P76" s="375"/>
    </row>
    <row r="77" spans="1:16" ht="25.5" x14ac:dyDescent="0.2">
      <c r="A77" s="375">
        <v>46</v>
      </c>
      <c r="B77" s="380" t="s">
        <v>957</v>
      </c>
      <c r="C77" s="377">
        <f t="shared" si="0"/>
        <v>0.1</v>
      </c>
      <c r="D77" s="377">
        <v>0.1</v>
      </c>
      <c r="E77" s="378"/>
      <c r="F77" s="378"/>
      <c r="G77" s="378">
        <v>0</v>
      </c>
      <c r="H77" s="379" t="s">
        <v>1211</v>
      </c>
      <c r="I77" s="378">
        <f t="shared" si="2"/>
        <v>0.23855999999999997</v>
      </c>
      <c r="J77" s="375"/>
      <c r="K77" s="375"/>
      <c r="L77" s="375"/>
      <c r="M77" s="378">
        <v>0.23855999999999997</v>
      </c>
      <c r="N77" s="375"/>
      <c r="O77" s="666"/>
      <c r="P77" s="375"/>
    </row>
    <row r="78" spans="1:16" ht="25.5" x14ac:dyDescent="0.2">
      <c r="A78" s="375">
        <v>47</v>
      </c>
      <c r="B78" s="380" t="s">
        <v>957</v>
      </c>
      <c r="C78" s="377">
        <f t="shared" ref="C78:C102" si="3">SUM(D78:G78)</f>
        <v>0.06</v>
      </c>
      <c r="D78" s="377">
        <v>0</v>
      </c>
      <c r="E78" s="378"/>
      <c r="F78" s="378"/>
      <c r="G78" s="378">
        <v>0.06</v>
      </c>
      <c r="H78" s="379" t="s">
        <v>1212</v>
      </c>
      <c r="I78" s="378">
        <f t="shared" si="2"/>
        <v>7.1568000000000007E-2</v>
      </c>
      <c r="J78" s="375"/>
      <c r="K78" s="375"/>
      <c r="L78" s="375"/>
      <c r="M78" s="378">
        <v>7.1568000000000007E-2</v>
      </c>
      <c r="N78" s="375"/>
      <c r="O78" s="666"/>
      <c r="P78" s="375"/>
    </row>
    <row r="79" spans="1:16" ht="25.5" x14ac:dyDescent="0.2">
      <c r="A79" s="375">
        <v>48</v>
      </c>
      <c r="B79" s="380" t="s">
        <v>957</v>
      </c>
      <c r="C79" s="377">
        <f t="shared" si="3"/>
        <v>0.15</v>
      </c>
      <c r="D79" s="377">
        <v>0</v>
      </c>
      <c r="E79" s="378"/>
      <c r="F79" s="378"/>
      <c r="G79" s="378">
        <v>0.15</v>
      </c>
      <c r="H79" s="379" t="s">
        <v>1213</v>
      </c>
      <c r="I79" s="378">
        <f t="shared" si="2"/>
        <v>0.17892</v>
      </c>
      <c r="J79" s="375"/>
      <c r="K79" s="375"/>
      <c r="L79" s="375"/>
      <c r="M79" s="378">
        <v>0.17892</v>
      </c>
      <c r="N79" s="375"/>
      <c r="O79" s="666"/>
      <c r="P79" s="375"/>
    </row>
    <row r="80" spans="1:16" ht="25.5" x14ac:dyDescent="0.2">
      <c r="A80" s="375">
        <v>49</v>
      </c>
      <c r="B80" s="383" t="s">
        <v>957</v>
      </c>
      <c r="C80" s="377">
        <f t="shared" si="3"/>
        <v>0.2</v>
      </c>
      <c r="D80" s="377">
        <v>0.2</v>
      </c>
      <c r="E80" s="378"/>
      <c r="F80" s="378"/>
      <c r="G80" s="378">
        <v>0</v>
      </c>
      <c r="H80" s="379" t="s">
        <v>1220</v>
      </c>
      <c r="I80" s="378">
        <f t="shared" si="2"/>
        <v>0.23855999999999997</v>
      </c>
      <c r="J80" s="375"/>
      <c r="K80" s="375"/>
      <c r="L80" s="375"/>
      <c r="M80" s="378">
        <v>0.23855999999999997</v>
      </c>
      <c r="N80" s="375"/>
      <c r="O80" s="666"/>
      <c r="P80" s="375"/>
    </row>
    <row r="81" spans="1:16" ht="25.5" x14ac:dyDescent="0.2">
      <c r="A81" s="375">
        <v>50</v>
      </c>
      <c r="B81" s="383" t="s">
        <v>957</v>
      </c>
      <c r="C81" s="377">
        <f t="shared" si="3"/>
        <v>0.19</v>
      </c>
      <c r="D81" s="377">
        <v>0</v>
      </c>
      <c r="E81" s="378"/>
      <c r="F81" s="378"/>
      <c r="G81" s="378">
        <v>0.19</v>
      </c>
      <c r="H81" s="379" t="s">
        <v>1221</v>
      </c>
      <c r="I81" s="378">
        <f t="shared" si="2"/>
        <v>0.08</v>
      </c>
      <c r="J81" s="375"/>
      <c r="K81" s="375"/>
      <c r="L81" s="375"/>
      <c r="M81" s="378">
        <v>0.08</v>
      </c>
      <c r="N81" s="375"/>
      <c r="O81" s="666"/>
      <c r="P81" s="375"/>
    </row>
    <row r="82" spans="1:16" ht="25.5" x14ac:dyDescent="0.2">
      <c r="A82" s="375">
        <v>51</v>
      </c>
      <c r="B82" s="383" t="s">
        <v>957</v>
      </c>
      <c r="C82" s="377">
        <f t="shared" si="3"/>
        <v>0.06</v>
      </c>
      <c r="D82" s="377">
        <v>0</v>
      </c>
      <c r="E82" s="378"/>
      <c r="F82" s="378"/>
      <c r="G82" s="378">
        <v>0.06</v>
      </c>
      <c r="H82" s="379" t="s">
        <v>1222</v>
      </c>
      <c r="I82" s="378">
        <f t="shared" si="2"/>
        <v>6.0000000000000001E-3</v>
      </c>
      <c r="J82" s="375"/>
      <c r="K82" s="375"/>
      <c r="L82" s="375"/>
      <c r="M82" s="378">
        <v>6.0000000000000001E-3</v>
      </c>
      <c r="N82" s="375"/>
      <c r="O82" s="666"/>
      <c r="P82" s="375"/>
    </row>
    <row r="83" spans="1:16" ht="25.5" x14ac:dyDescent="0.2">
      <c r="A83" s="375">
        <v>52</v>
      </c>
      <c r="B83" s="383" t="s">
        <v>957</v>
      </c>
      <c r="C83" s="377">
        <f t="shared" si="3"/>
        <v>0.3</v>
      </c>
      <c r="D83" s="377">
        <v>0</v>
      </c>
      <c r="E83" s="378"/>
      <c r="F83" s="378"/>
      <c r="G83" s="378">
        <v>0.3</v>
      </c>
      <c r="H83" s="379" t="s">
        <v>1223</v>
      </c>
      <c r="I83" s="378">
        <f t="shared" si="2"/>
        <v>0.59639999999999993</v>
      </c>
      <c r="J83" s="375"/>
      <c r="K83" s="375"/>
      <c r="L83" s="375"/>
      <c r="M83" s="378">
        <v>0.59639999999999993</v>
      </c>
      <c r="N83" s="375"/>
      <c r="O83" s="666"/>
      <c r="P83" s="375"/>
    </row>
    <row r="84" spans="1:16" ht="25.5" x14ac:dyDescent="0.2">
      <c r="A84" s="375">
        <v>53</v>
      </c>
      <c r="B84" s="380" t="s">
        <v>957</v>
      </c>
      <c r="C84" s="377">
        <f t="shared" si="3"/>
        <v>0.13</v>
      </c>
      <c r="D84" s="377">
        <v>0</v>
      </c>
      <c r="E84" s="375"/>
      <c r="F84" s="375"/>
      <c r="G84" s="378">
        <v>0.13</v>
      </c>
      <c r="H84" s="375" t="s">
        <v>1182</v>
      </c>
      <c r="I84" s="378">
        <f t="shared" si="2"/>
        <v>0.1</v>
      </c>
      <c r="J84" s="375"/>
      <c r="K84" s="375"/>
      <c r="L84" s="375"/>
      <c r="M84" s="378">
        <v>0.1</v>
      </c>
      <c r="N84" s="375"/>
      <c r="O84" s="666"/>
      <c r="P84" s="369"/>
    </row>
    <row r="85" spans="1:16" ht="25.5" x14ac:dyDescent="0.2">
      <c r="A85" s="375">
        <v>54</v>
      </c>
      <c r="B85" s="380" t="s">
        <v>957</v>
      </c>
      <c r="C85" s="377">
        <f t="shared" si="3"/>
        <v>0.8</v>
      </c>
      <c r="D85" s="377">
        <v>0.8</v>
      </c>
      <c r="E85" s="378"/>
      <c r="F85" s="378"/>
      <c r="G85" s="378">
        <v>0</v>
      </c>
      <c r="H85" s="379" t="s">
        <v>1214</v>
      </c>
      <c r="I85" s="378">
        <f t="shared" si="2"/>
        <v>0.95423999999999987</v>
      </c>
      <c r="J85" s="375"/>
      <c r="K85" s="375"/>
      <c r="L85" s="375"/>
      <c r="M85" s="378">
        <v>0.95423999999999987</v>
      </c>
      <c r="N85" s="375"/>
      <c r="O85" s="666"/>
      <c r="P85" s="375"/>
    </row>
    <row r="86" spans="1:16" ht="51" x14ac:dyDescent="0.2">
      <c r="A86" s="375">
        <v>55</v>
      </c>
      <c r="B86" s="380" t="s">
        <v>957</v>
      </c>
      <c r="C86" s="377">
        <f t="shared" si="3"/>
        <v>0.3</v>
      </c>
      <c r="D86" s="377">
        <v>0</v>
      </c>
      <c r="E86" s="375"/>
      <c r="F86" s="375"/>
      <c r="G86" s="378">
        <v>0.3</v>
      </c>
      <c r="H86" s="379" t="s">
        <v>1217</v>
      </c>
      <c r="I86" s="378">
        <f t="shared" si="2"/>
        <v>0.1</v>
      </c>
      <c r="J86" s="375"/>
      <c r="K86" s="375"/>
      <c r="L86" s="375"/>
      <c r="M86" s="378">
        <v>0.1</v>
      </c>
      <c r="N86" s="375"/>
      <c r="O86" s="666"/>
      <c r="P86" s="375"/>
    </row>
    <row r="87" spans="1:16" ht="25.5" x14ac:dyDescent="0.2">
      <c r="A87" s="375">
        <v>56</v>
      </c>
      <c r="B87" s="383" t="s">
        <v>957</v>
      </c>
      <c r="C87" s="377">
        <f t="shared" si="3"/>
        <v>0.24</v>
      </c>
      <c r="D87" s="377">
        <v>0.24</v>
      </c>
      <c r="E87" s="375"/>
      <c r="F87" s="375"/>
      <c r="G87" s="378">
        <v>0</v>
      </c>
      <c r="H87" s="379" t="s">
        <v>1215</v>
      </c>
      <c r="I87" s="378">
        <f t="shared" si="2"/>
        <v>0.28627200000000003</v>
      </c>
      <c r="J87" s="375"/>
      <c r="K87" s="375"/>
      <c r="L87" s="375"/>
      <c r="M87" s="378">
        <v>0.28627200000000003</v>
      </c>
      <c r="N87" s="375"/>
      <c r="O87" s="666"/>
      <c r="P87" s="375"/>
    </row>
    <row r="88" spans="1:16" ht="25.5" x14ac:dyDescent="0.2">
      <c r="A88" s="375">
        <v>57</v>
      </c>
      <c r="B88" s="383" t="s">
        <v>957</v>
      </c>
      <c r="C88" s="377">
        <f t="shared" si="3"/>
        <v>0.03</v>
      </c>
      <c r="D88" s="377">
        <v>0.03</v>
      </c>
      <c r="E88" s="375"/>
      <c r="F88" s="375"/>
      <c r="G88" s="378">
        <v>0</v>
      </c>
      <c r="H88" s="379" t="s">
        <v>1697</v>
      </c>
      <c r="I88" s="378">
        <f t="shared" si="2"/>
        <v>3.5784000000000003E-2</v>
      </c>
      <c r="J88" s="375"/>
      <c r="K88" s="375"/>
      <c r="L88" s="375"/>
      <c r="M88" s="378">
        <v>3.5784000000000003E-2</v>
      </c>
      <c r="N88" s="375"/>
      <c r="O88" s="666"/>
      <c r="P88" s="375"/>
    </row>
    <row r="89" spans="1:16" ht="25.5" x14ac:dyDescent="0.2">
      <c r="A89" s="375">
        <v>58</v>
      </c>
      <c r="B89" s="383" t="s">
        <v>957</v>
      </c>
      <c r="C89" s="377">
        <f t="shared" si="3"/>
        <v>0.1</v>
      </c>
      <c r="D89" s="377">
        <v>0.1</v>
      </c>
      <c r="E89" s="375"/>
      <c r="F89" s="375"/>
      <c r="G89" s="378">
        <v>0</v>
      </c>
      <c r="H89" s="379" t="s">
        <v>1698</v>
      </c>
      <c r="I89" s="378">
        <f t="shared" si="2"/>
        <v>0.11927999999999998</v>
      </c>
      <c r="J89" s="375"/>
      <c r="K89" s="375"/>
      <c r="L89" s="375"/>
      <c r="M89" s="378">
        <v>0.11927999999999998</v>
      </c>
      <c r="N89" s="375"/>
      <c r="O89" s="667"/>
      <c r="P89" s="375"/>
    </row>
    <row r="90" spans="1:16" x14ac:dyDescent="0.2">
      <c r="A90" s="369" t="s">
        <v>320</v>
      </c>
      <c r="B90" s="28" t="s">
        <v>137</v>
      </c>
      <c r="C90" s="371">
        <f>C91</f>
        <v>0.26</v>
      </c>
      <c r="D90" s="371">
        <f>D91</f>
        <v>0.26</v>
      </c>
      <c r="E90" s="371">
        <f>E91</f>
        <v>0</v>
      </c>
      <c r="F90" s="371">
        <f>F91</f>
        <v>0</v>
      </c>
      <c r="G90" s="371">
        <f>G91</f>
        <v>0</v>
      </c>
      <c r="H90" s="382">
        <v>0</v>
      </c>
      <c r="I90" s="371">
        <f>I91</f>
        <v>0.31012800000000001</v>
      </c>
      <c r="J90" s="371">
        <f>J91</f>
        <v>0</v>
      </c>
      <c r="K90" s="371">
        <f>K91</f>
        <v>0</v>
      </c>
      <c r="L90" s="371">
        <f>L91</f>
        <v>0</v>
      </c>
      <c r="M90" s="371">
        <f>M91</f>
        <v>0.31012800000000001</v>
      </c>
      <c r="N90" s="371">
        <v>0</v>
      </c>
      <c r="O90" s="374"/>
      <c r="P90" s="369"/>
    </row>
    <row r="91" spans="1:16" ht="102" x14ac:dyDescent="0.2">
      <c r="A91" s="375">
        <v>1</v>
      </c>
      <c r="B91" s="380" t="s">
        <v>605</v>
      </c>
      <c r="C91" s="377">
        <f t="shared" si="3"/>
        <v>0.26</v>
      </c>
      <c r="D91" s="377">
        <v>0.26</v>
      </c>
      <c r="E91" s="375"/>
      <c r="F91" s="375"/>
      <c r="G91" s="378">
        <v>0</v>
      </c>
      <c r="H91" s="375" t="s">
        <v>1224</v>
      </c>
      <c r="I91" s="378">
        <f>SUM(J91:N91)</f>
        <v>0.31012800000000001</v>
      </c>
      <c r="J91" s="375"/>
      <c r="K91" s="375"/>
      <c r="L91" s="375"/>
      <c r="M91" s="378">
        <v>0.31012800000000001</v>
      </c>
      <c r="N91" s="375"/>
      <c r="O91" s="380" t="s">
        <v>1764</v>
      </c>
      <c r="P91" s="375"/>
    </row>
    <row r="92" spans="1:16" x14ac:dyDescent="0.2">
      <c r="A92" s="369" t="s">
        <v>328</v>
      </c>
      <c r="B92" s="374" t="s">
        <v>1225</v>
      </c>
      <c r="C92" s="371">
        <f>SUM(C93:C95)</f>
        <v>2.0699999999999998</v>
      </c>
      <c r="D92" s="371">
        <f>SUM(D93:D95)</f>
        <v>0</v>
      </c>
      <c r="E92" s="371">
        <f>SUM(E93:E95)</f>
        <v>0.35</v>
      </c>
      <c r="F92" s="371">
        <f>SUM(F93:F95)</f>
        <v>0</v>
      </c>
      <c r="G92" s="371">
        <f>SUM(G93:G95)</f>
        <v>1.72</v>
      </c>
      <c r="H92" s="382">
        <v>0</v>
      </c>
      <c r="I92" s="371">
        <f>SUM(I93:I95)</f>
        <v>1.7874199999999998</v>
      </c>
      <c r="J92" s="371">
        <f>SUM(J93:J95)</f>
        <v>0</v>
      </c>
      <c r="K92" s="371">
        <f>SUM(K93:K95)</f>
        <v>0</v>
      </c>
      <c r="L92" s="371">
        <f>SUM(L93:L95)</f>
        <v>0</v>
      </c>
      <c r="M92" s="371">
        <f>SUM(M93:M95)</f>
        <v>1.7874199999999998</v>
      </c>
      <c r="N92" s="371">
        <v>0</v>
      </c>
      <c r="O92" s="374"/>
      <c r="P92" s="369"/>
    </row>
    <row r="93" spans="1:16" ht="38.25" x14ac:dyDescent="0.2">
      <c r="A93" s="375">
        <v>1</v>
      </c>
      <c r="B93" s="380" t="s">
        <v>1226</v>
      </c>
      <c r="C93" s="377">
        <f t="shared" si="3"/>
        <v>0.32</v>
      </c>
      <c r="D93" s="377">
        <v>0</v>
      </c>
      <c r="E93" s="378"/>
      <c r="F93" s="378"/>
      <c r="G93" s="378">
        <v>0.32</v>
      </c>
      <c r="H93" s="379" t="s">
        <v>1227</v>
      </c>
      <c r="I93" s="378">
        <f>SUM(J93:N93)</f>
        <v>0.1</v>
      </c>
      <c r="J93" s="375"/>
      <c r="K93" s="375"/>
      <c r="L93" s="375"/>
      <c r="M93" s="378">
        <v>0.1</v>
      </c>
      <c r="N93" s="375"/>
      <c r="O93" s="375" t="s">
        <v>1779</v>
      </c>
      <c r="P93" s="375"/>
    </row>
    <row r="94" spans="1:16" ht="76.5" x14ac:dyDescent="0.2">
      <c r="A94" s="375">
        <v>2</v>
      </c>
      <c r="B94" s="380" t="s">
        <v>1228</v>
      </c>
      <c r="C94" s="377">
        <f t="shared" si="3"/>
        <v>0.35</v>
      </c>
      <c r="D94" s="377">
        <v>0</v>
      </c>
      <c r="E94" s="378">
        <v>0.35</v>
      </c>
      <c r="F94" s="378"/>
      <c r="G94" s="378">
        <v>0</v>
      </c>
      <c r="H94" s="379" t="s">
        <v>1229</v>
      </c>
      <c r="I94" s="378">
        <f>SUM(J94:N94)</f>
        <v>1.7500000000000002E-2</v>
      </c>
      <c r="J94" s="375"/>
      <c r="K94" s="375"/>
      <c r="L94" s="375"/>
      <c r="M94" s="378">
        <v>1.7500000000000002E-2</v>
      </c>
      <c r="N94" s="375"/>
      <c r="O94" s="380" t="s">
        <v>1765</v>
      </c>
      <c r="P94" s="375"/>
    </row>
    <row r="95" spans="1:16" ht="63.75" x14ac:dyDescent="0.2">
      <c r="A95" s="375">
        <v>3</v>
      </c>
      <c r="B95" s="380" t="s">
        <v>1230</v>
      </c>
      <c r="C95" s="377">
        <f t="shared" si="3"/>
        <v>1.4</v>
      </c>
      <c r="D95" s="377">
        <v>0</v>
      </c>
      <c r="E95" s="375"/>
      <c r="F95" s="375"/>
      <c r="G95" s="378">
        <v>1.4</v>
      </c>
      <c r="H95" s="379" t="s">
        <v>1231</v>
      </c>
      <c r="I95" s="378">
        <f>SUM(J95:N95)</f>
        <v>1.6699199999999998</v>
      </c>
      <c r="J95" s="375"/>
      <c r="K95" s="375"/>
      <c r="L95" s="375"/>
      <c r="M95" s="378">
        <v>1.6699199999999998</v>
      </c>
      <c r="N95" s="375"/>
      <c r="O95" s="380" t="s">
        <v>1766</v>
      </c>
      <c r="P95" s="375"/>
    </row>
    <row r="96" spans="1:16" x14ac:dyDescent="0.2">
      <c r="A96" s="369" t="s">
        <v>338</v>
      </c>
      <c r="B96" s="28" t="s">
        <v>142</v>
      </c>
      <c r="C96" s="371">
        <f>SUM(C97:C102)</f>
        <v>1.0900000000000001</v>
      </c>
      <c r="D96" s="371">
        <f>SUM(D97:D102)</f>
        <v>0.54</v>
      </c>
      <c r="E96" s="371">
        <f>SUM(E97:E102)</f>
        <v>0</v>
      </c>
      <c r="F96" s="371">
        <f>SUM(F97:F102)</f>
        <v>0</v>
      </c>
      <c r="G96" s="371">
        <f>SUM(G97:G102)</f>
        <v>0.55000000000000004</v>
      </c>
      <c r="H96" s="382">
        <v>0</v>
      </c>
      <c r="I96" s="371">
        <f>SUM(I97:I102)</f>
        <v>1.0294719999999999</v>
      </c>
      <c r="J96" s="371">
        <f>SUM(J97:J102)</f>
        <v>0</v>
      </c>
      <c r="K96" s="371">
        <f>SUM(K97:K102)</f>
        <v>0</v>
      </c>
      <c r="L96" s="371">
        <f>SUM(L97:L102)</f>
        <v>0</v>
      </c>
      <c r="M96" s="371">
        <f>SUM(M97:M102)</f>
        <v>1.0294719999999999</v>
      </c>
      <c r="N96" s="382">
        <v>0</v>
      </c>
      <c r="O96" s="374"/>
      <c r="P96" s="369"/>
    </row>
    <row r="97" spans="1:16" ht="25.5" x14ac:dyDescent="0.2">
      <c r="A97" s="375">
        <v>1</v>
      </c>
      <c r="B97" s="380" t="s">
        <v>1232</v>
      </c>
      <c r="C97" s="377">
        <f t="shared" si="3"/>
        <v>0.2</v>
      </c>
      <c r="D97" s="377">
        <v>0</v>
      </c>
      <c r="E97" s="378"/>
      <c r="F97" s="378"/>
      <c r="G97" s="378">
        <v>0.2</v>
      </c>
      <c r="H97" s="379" t="s">
        <v>1233</v>
      </c>
      <c r="I97" s="378">
        <f t="shared" ref="I97:I102" si="4">SUM(J97:N97)</f>
        <v>4.6800000000000001E-2</v>
      </c>
      <c r="J97" s="375"/>
      <c r="K97" s="375"/>
      <c r="L97" s="375"/>
      <c r="M97" s="378">
        <v>4.6800000000000001E-2</v>
      </c>
      <c r="N97" s="375"/>
      <c r="O97" s="380"/>
      <c r="P97" s="375"/>
    </row>
    <row r="98" spans="1:16" ht="25.5" x14ac:dyDescent="0.2">
      <c r="A98" s="375">
        <v>2</v>
      </c>
      <c r="B98" s="380" t="s">
        <v>1232</v>
      </c>
      <c r="C98" s="377">
        <f t="shared" si="3"/>
        <v>0.15</v>
      </c>
      <c r="D98" s="377">
        <v>0</v>
      </c>
      <c r="E98" s="378"/>
      <c r="F98" s="378"/>
      <c r="G98" s="378">
        <v>0.15</v>
      </c>
      <c r="H98" s="379" t="s">
        <v>1234</v>
      </c>
      <c r="I98" s="378">
        <f t="shared" si="4"/>
        <v>0.1</v>
      </c>
      <c r="J98" s="375"/>
      <c r="K98" s="375"/>
      <c r="L98" s="375"/>
      <c r="M98" s="378">
        <v>0.1</v>
      </c>
      <c r="N98" s="375"/>
      <c r="O98" s="380"/>
      <c r="P98" s="375"/>
    </row>
    <row r="99" spans="1:16" ht="25.5" x14ac:dyDescent="0.2">
      <c r="A99" s="375">
        <v>3</v>
      </c>
      <c r="B99" s="380" t="s">
        <v>1232</v>
      </c>
      <c r="C99" s="377">
        <f t="shared" si="3"/>
        <v>0.2</v>
      </c>
      <c r="D99" s="377">
        <v>0</v>
      </c>
      <c r="E99" s="377"/>
      <c r="F99" s="377"/>
      <c r="G99" s="378">
        <v>0.2</v>
      </c>
      <c r="H99" s="379" t="s">
        <v>1178</v>
      </c>
      <c r="I99" s="378">
        <f t="shared" si="4"/>
        <v>0.23855999999999997</v>
      </c>
      <c r="J99" s="375"/>
      <c r="K99" s="375"/>
      <c r="L99" s="375"/>
      <c r="M99" s="378">
        <v>0.23855999999999997</v>
      </c>
      <c r="N99" s="375"/>
      <c r="O99" s="380"/>
      <c r="P99" s="375"/>
    </row>
    <row r="100" spans="1:16" ht="25.5" x14ac:dyDescent="0.2">
      <c r="A100" s="375">
        <v>4</v>
      </c>
      <c r="B100" s="380" t="s">
        <v>1232</v>
      </c>
      <c r="C100" s="377">
        <f t="shared" si="3"/>
        <v>0.1</v>
      </c>
      <c r="D100" s="377">
        <v>0.1</v>
      </c>
      <c r="E100" s="378"/>
      <c r="F100" s="378"/>
      <c r="G100" s="378">
        <v>0</v>
      </c>
      <c r="H100" s="379" t="s">
        <v>1235</v>
      </c>
      <c r="I100" s="378">
        <f t="shared" si="4"/>
        <v>0.11927999999999998</v>
      </c>
      <c r="J100" s="375"/>
      <c r="K100" s="375"/>
      <c r="L100" s="375"/>
      <c r="M100" s="378">
        <v>0.11927999999999998</v>
      </c>
      <c r="N100" s="375"/>
      <c r="O100" s="380"/>
      <c r="P100" s="375"/>
    </row>
    <row r="101" spans="1:16" ht="25.5" x14ac:dyDescent="0.2">
      <c r="A101" s="375">
        <v>5</v>
      </c>
      <c r="B101" s="380" t="s">
        <v>1232</v>
      </c>
      <c r="C101" s="377">
        <f t="shared" si="3"/>
        <v>0.24</v>
      </c>
      <c r="D101" s="377">
        <v>0.24</v>
      </c>
      <c r="E101" s="378"/>
      <c r="F101" s="378"/>
      <c r="G101" s="378">
        <v>0</v>
      </c>
      <c r="H101" s="379" t="s">
        <v>1195</v>
      </c>
      <c r="I101" s="378">
        <f t="shared" si="4"/>
        <v>0.28627200000000003</v>
      </c>
      <c r="J101" s="375"/>
      <c r="K101" s="375"/>
      <c r="L101" s="375"/>
      <c r="M101" s="378">
        <v>0.28627200000000003</v>
      </c>
      <c r="N101" s="375"/>
      <c r="O101" s="380"/>
      <c r="P101" s="375"/>
    </row>
    <row r="102" spans="1:16" ht="25.5" x14ac:dyDescent="0.2">
      <c r="A102" s="375">
        <v>6</v>
      </c>
      <c r="B102" s="380" t="s">
        <v>1232</v>
      </c>
      <c r="C102" s="377">
        <f t="shared" si="3"/>
        <v>0.2</v>
      </c>
      <c r="D102" s="377">
        <v>0.2</v>
      </c>
      <c r="E102" s="378"/>
      <c r="F102" s="378"/>
      <c r="G102" s="378">
        <v>0</v>
      </c>
      <c r="H102" s="375" t="s">
        <v>1236</v>
      </c>
      <c r="I102" s="378">
        <f t="shared" si="4"/>
        <v>0.23855999999999997</v>
      </c>
      <c r="J102" s="375"/>
      <c r="K102" s="375"/>
      <c r="L102" s="375"/>
      <c r="M102" s="378">
        <v>0.23855999999999997</v>
      </c>
      <c r="N102" s="375"/>
      <c r="O102" s="380"/>
      <c r="P102" s="375"/>
    </row>
    <row r="103" spans="1:16" x14ac:dyDescent="0.2">
      <c r="A103" s="369">
        <v>84</v>
      </c>
      <c r="B103" s="374" t="s">
        <v>1824</v>
      </c>
      <c r="C103" s="371">
        <f>C96+C92+C90+C31+C27+C22+C18+C15+C11+C9</f>
        <v>26.38</v>
      </c>
      <c r="D103" s="371">
        <f>D96+D92+D90+D31+D27+D22+D18+D15+D11+D9</f>
        <v>11.540000000000001</v>
      </c>
      <c r="E103" s="371">
        <f>E96+E92+E90+E31+E27+E22+E18+E15+E11+E9</f>
        <v>0.35</v>
      </c>
      <c r="F103" s="371">
        <f>F96+F92+F90+F31+F27+F22+F18+F15+F11+F9</f>
        <v>0</v>
      </c>
      <c r="G103" s="371">
        <f>G96+G92+G90+G31+G27+G22+G18+G15+G11+G9</f>
        <v>14.489999999999998</v>
      </c>
      <c r="H103" s="371"/>
      <c r="I103" s="371">
        <f t="shared" ref="I103:N103" si="5">SUM(I9,I11,I15,I18,I22,I27,I31,I90,I92,I96)</f>
        <v>33.459999999999994</v>
      </c>
      <c r="J103" s="371">
        <f t="shared" si="5"/>
        <v>0</v>
      </c>
      <c r="K103" s="371">
        <f t="shared" si="5"/>
        <v>1.85</v>
      </c>
      <c r="L103" s="371">
        <f t="shared" si="5"/>
        <v>1.255325</v>
      </c>
      <c r="M103" s="371">
        <f t="shared" si="5"/>
        <v>30.054674999999996</v>
      </c>
      <c r="N103" s="371">
        <f t="shared" si="5"/>
        <v>0.3</v>
      </c>
      <c r="O103" s="374"/>
      <c r="P103" s="369"/>
    </row>
    <row r="104" spans="1:16" ht="28.5" customHeight="1" x14ac:dyDescent="0.2">
      <c r="A104" s="630" t="str">
        <f>'TP Ha Tinh'!A54:O54</f>
        <v>B. Công trình, dự án cần thu hồi đất đã được HĐND tỉnh thông qua tại các Nghị quyết số 30/NQ-HĐND ngày 15/12/2016, Nghị quyết số 51/NQ-HĐND ngày 15/7/2017 nay chuyển sang thực hiện trong năm 2018</v>
      </c>
      <c r="B104" s="631"/>
      <c r="C104" s="631"/>
      <c r="D104" s="631"/>
      <c r="E104" s="631"/>
      <c r="F104" s="631"/>
      <c r="G104" s="631"/>
      <c r="H104" s="631"/>
      <c r="I104" s="631"/>
      <c r="J104" s="631"/>
      <c r="K104" s="631"/>
      <c r="L104" s="631"/>
      <c r="M104" s="631"/>
      <c r="N104" s="631"/>
      <c r="O104" s="631"/>
      <c r="P104" s="632"/>
    </row>
    <row r="105" spans="1:16" x14ac:dyDescent="0.2">
      <c r="A105" s="369" t="s">
        <v>34</v>
      </c>
      <c r="B105" s="374" t="s">
        <v>809</v>
      </c>
      <c r="C105" s="371">
        <f>C106+C107+C108</f>
        <v>1.25</v>
      </c>
      <c r="D105" s="371">
        <f>D106+D107+D108</f>
        <v>0.75</v>
      </c>
      <c r="E105" s="371">
        <f>E106+E107+E108</f>
        <v>0</v>
      </c>
      <c r="F105" s="371">
        <f>F106+F107+F108</f>
        <v>0</v>
      </c>
      <c r="G105" s="371">
        <f>G106+G107+G108</f>
        <v>0.5</v>
      </c>
      <c r="H105" s="382">
        <v>0</v>
      </c>
      <c r="I105" s="371">
        <f>I106+I107+I108</f>
        <v>1.4909999999999997</v>
      </c>
      <c r="J105" s="371">
        <f>J106+J107+J108</f>
        <v>0</v>
      </c>
      <c r="K105" s="371">
        <f>K106+K107+K108</f>
        <v>0</v>
      </c>
      <c r="L105" s="371">
        <f>L106+L107+L108</f>
        <v>0</v>
      </c>
      <c r="M105" s="371">
        <f>M106+M107+M108</f>
        <v>1.4909999999999997</v>
      </c>
      <c r="N105" s="382">
        <v>0</v>
      </c>
      <c r="O105" s="374"/>
      <c r="P105" s="369"/>
    </row>
    <row r="106" spans="1:16" ht="25.5" x14ac:dyDescent="0.2">
      <c r="A106" s="375">
        <v>1</v>
      </c>
      <c r="B106" s="384" t="s">
        <v>1159</v>
      </c>
      <c r="C106" s="377">
        <f t="shared" ref="C106:C167" si="6">SUM(D106:G106)</f>
        <v>0.08</v>
      </c>
      <c r="D106" s="377">
        <v>0.08</v>
      </c>
      <c r="E106" s="378"/>
      <c r="F106" s="378"/>
      <c r="G106" s="378">
        <v>0</v>
      </c>
      <c r="H106" s="379" t="s">
        <v>1700</v>
      </c>
      <c r="I106" s="378">
        <f>SUM(J106:N106)</f>
        <v>9.5423999999999995E-2</v>
      </c>
      <c r="J106" s="375"/>
      <c r="K106" s="375"/>
      <c r="L106" s="375"/>
      <c r="M106" s="378">
        <v>9.5423999999999995E-2</v>
      </c>
      <c r="N106" s="375"/>
      <c r="O106" s="380"/>
      <c r="P106" s="375" t="s">
        <v>374</v>
      </c>
    </row>
    <row r="107" spans="1:16" ht="25.5" x14ac:dyDescent="0.2">
      <c r="A107" s="375">
        <v>2</v>
      </c>
      <c r="B107" s="384" t="s">
        <v>1159</v>
      </c>
      <c r="C107" s="377">
        <f t="shared" si="6"/>
        <v>0.5</v>
      </c>
      <c r="D107" s="377">
        <v>0</v>
      </c>
      <c r="E107" s="375"/>
      <c r="F107" s="375"/>
      <c r="G107" s="378">
        <v>0.5</v>
      </c>
      <c r="H107" s="379" t="s">
        <v>1701</v>
      </c>
      <c r="I107" s="378">
        <f>SUM(J107:N107)</f>
        <v>0.59639999999999993</v>
      </c>
      <c r="J107" s="375"/>
      <c r="K107" s="375"/>
      <c r="L107" s="375"/>
      <c r="M107" s="378">
        <v>0.59639999999999993</v>
      </c>
      <c r="N107" s="375"/>
      <c r="O107" s="380"/>
      <c r="P107" s="375" t="s">
        <v>374</v>
      </c>
    </row>
    <row r="108" spans="1:16" ht="25.5" x14ac:dyDescent="0.2">
      <c r="A108" s="375">
        <v>3</v>
      </c>
      <c r="B108" s="383" t="s">
        <v>810</v>
      </c>
      <c r="C108" s="377">
        <f t="shared" si="6"/>
        <v>0.67</v>
      </c>
      <c r="D108" s="377">
        <v>0.67</v>
      </c>
      <c r="E108" s="378"/>
      <c r="F108" s="378"/>
      <c r="G108" s="378">
        <v>0</v>
      </c>
      <c r="H108" s="379" t="s">
        <v>1702</v>
      </c>
      <c r="I108" s="378">
        <f>SUM(J108:N108)</f>
        <v>0.79917599999999989</v>
      </c>
      <c r="J108" s="375"/>
      <c r="K108" s="375"/>
      <c r="L108" s="375"/>
      <c r="M108" s="378">
        <v>0.79917599999999989</v>
      </c>
      <c r="N108" s="375"/>
      <c r="O108" s="380"/>
      <c r="P108" s="375" t="s">
        <v>374</v>
      </c>
    </row>
    <row r="109" spans="1:16" x14ac:dyDescent="0.2">
      <c r="A109" s="369" t="s">
        <v>36</v>
      </c>
      <c r="B109" s="370" t="s">
        <v>811</v>
      </c>
      <c r="C109" s="371">
        <f>C110+C111+C112+C113</f>
        <v>3.2199999999999998</v>
      </c>
      <c r="D109" s="371">
        <f>D110+D111+D112+D113</f>
        <v>2.19</v>
      </c>
      <c r="E109" s="371">
        <f>E110+E111+E112+E113</f>
        <v>0</v>
      </c>
      <c r="F109" s="371">
        <f>F110+F111+F112+F113</f>
        <v>0</v>
      </c>
      <c r="G109" s="371">
        <f>G110+G111+G112+G113</f>
        <v>1.03</v>
      </c>
      <c r="H109" s="382">
        <v>0</v>
      </c>
      <c r="I109" s="371">
        <f>I110+I111+I112+I113</f>
        <v>2.6122319999999997</v>
      </c>
      <c r="J109" s="371">
        <f>J110+J111+J112+J113</f>
        <v>0</v>
      </c>
      <c r="K109" s="371">
        <f>K110+K111+K112+K113</f>
        <v>0</v>
      </c>
      <c r="L109" s="371">
        <f>L110+L111+L112+L113</f>
        <v>0</v>
      </c>
      <c r="M109" s="371">
        <f>M110+M111+M112+M113</f>
        <v>2.6122319999999997</v>
      </c>
      <c r="N109" s="382">
        <v>0</v>
      </c>
      <c r="O109" s="374"/>
      <c r="P109" s="369"/>
    </row>
    <row r="110" spans="1:16" ht="25.5" x14ac:dyDescent="0.2">
      <c r="A110" s="375">
        <v>1</v>
      </c>
      <c r="B110" s="386" t="s">
        <v>1237</v>
      </c>
      <c r="C110" s="377">
        <f t="shared" si="6"/>
        <v>1</v>
      </c>
      <c r="D110" s="377">
        <v>1</v>
      </c>
      <c r="E110" s="375"/>
      <c r="F110" s="375"/>
      <c r="G110" s="378">
        <v>0</v>
      </c>
      <c r="H110" s="379" t="s">
        <v>1703</v>
      </c>
      <c r="I110" s="378">
        <f>SUM(J110:N110)</f>
        <v>1.1927999999999999</v>
      </c>
      <c r="J110" s="375"/>
      <c r="K110" s="375"/>
      <c r="L110" s="375"/>
      <c r="M110" s="378">
        <v>1.1927999999999999</v>
      </c>
      <c r="N110" s="375"/>
      <c r="O110" s="380"/>
      <c r="P110" s="375" t="s">
        <v>374</v>
      </c>
    </row>
    <row r="111" spans="1:16" ht="25.5" x14ac:dyDescent="0.2">
      <c r="A111" s="375">
        <v>2</v>
      </c>
      <c r="B111" s="384" t="s">
        <v>1237</v>
      </c>
      <c r="C111" s="377">
        <f t="shared" si="6"/>
        <v>0.5</v>
      </c>
      <c r="D111" s="377">
        <v>0.5</v>
      </c>
      <c r="E111" s="375"/>
      <c r="F111" s="375"/>
      <c r="G111" s="378">
        <v>0</v>
      </c>
      <c r="H111" s="379" t="s">
        <v>1704</v>
      </c>
      <c r="I111" s="378">
        <f>SUM(J111:N111)</f>
        <v>0.59639999999999993</v>
      </c>
      <c r="J111" s="375"/>
      <c r="K111" s="375"/>
      <c r="L111" s="375"/>
      <c r="M111" s="378">
        <v>0.59639999999999993</v>
      </c>
      <c r="N111" s="375"/>
      <c r="O111" s="380"/>
      <c r="P111" s="375" t="s">
        <v>374</v>
      </c>
    </row>
    <row r="112" spans="1:16" ht="25.5" x14ac:dyDescent="0.2">
      <c r="A112" s="375">
        <v>3</v>
      </c>
      <c r="B112" s="384" t="s">
        <v>1684</v>
      </c>
      <c r="C112" s="377">
        <f t="shared" si="6"/>
        <v>0.36</v>
      </c>
      <c r="D112" s="377">
        <v>0.36</v>
      </c>
      <c r="E112" s="375"/>
      <c r="F112" s="375"/>
      <c r="G112" s="378">
        <v>0</v>
      </c>
      <c r="H112" s="379" t="s">
        <v>1705</v>
      </c>
      <c r="I112" s="378">
        <f>SUM(J112:N112)</f>
        <v>0.42940800000000001</v>
      </c>
      <c r="J112" s="375"/>
      <c r="K112" s="375"/>
      <c r="L112" s="375"/>
      <c r="M112" s="378">
        <v>0.42940800000000001</v>
      </c>
      <c r="N112" s="375"/>
      <c r="O112" s="380"/>
      <c r="P112" s="375" t="s">
        <v>374</v>
      </c>
    </row>
    <row r="113" spans="1:16" ht="25.5" x14ac:dyDescent="0.2">
      <c r="A113" s="375">
        <v>4</v>
      </c>
      <c r="B113" s="384" t="s">
        <v>1237</v>
      </c>
      <c r="C113" s="377">
        <f t="shared" si="6"/>
        <v>1.36</v>
      </c>
      <c r="D113" s="377">
        <v>0.33</v>
      </c>
      <c r="E113" s="378"/>
      <c r="F113" s="378"/>
      <c r="G113" s="378">
        <v>1.03</v>
      </c>
      <c r="H113" s="379" t="s">
        <v>1239</v>
      </c>
      <c r="I113" s="378">
        <f>SUM(J113:N113)</f>
        <v>0.39362399999999992</v>
      </c>
      <c r="J113" s="375"/>
      <c r="K113" s="375"/>
      <c r="L113" s="375"/>
      <c r="M113" s="378">
        <v>0.39362399999999992</v>
      </c>
      <c r="N113" s="375"/>
      <c r="O113" s="380"/>
      <c r="P113" s="375" t="s">
        <v>374</v>
      </c>
    </row>
    <row r="114" spans="1:16" x14ac:dyDescent="0.2">
      <c r="A114" s="369" t="s">
        <v>37</v>
      </c>
      <c r="B114" s="385" t="s">
        <v>91</v>
      </c>
      <c r="C114" s="371">
        <f>C115+C116+C117+C118+C119+C120+C121+C122</f>
        <v>6.6000000000000005</v>
      </c>
      <c r="D114" s="371">
        <f>D115+D116+D117+D118+D119+D120+D121+D122</f>
        <v>5.5</v>
      </c>
      <c r="E114" s="371">
        <f>E115+E116+E117+E118+E119+E120+E121+E122</f>
        <v>0</v>
      </c>
      <c r="F114" s="371">
        <f>F115+F116+F117+F118+F119+F120+F121+F122</f>
        <v>0</v>
      </c>
      <c r="G114" s="371">
        <f>G115+G116+G117+G118+G119+G120+G121+G122</f>
        <v>1.1000000000000001</v>
      </c>
      <c r="H114" s="382">
        <v>0</v>
      </c>
      <c r="I114" s="371">
        <f>SUM(I115:I122)</f>
        <v>8.4375199999999992</v>
      </c>
      <c r="J114" s="371">
        <f>SUM(J115:J122)</f>
        <v>0</v>
      </c>
      <c r="K114" s="371">
        <f>SUM(K115:K122)</f>
        <v>0</v>
      </c>
      <c r="L114" s="371">
        <f>SUM(L115:L122)</f>
        <v>0</v>
      </c>
      <c r="M114" s="371">
        <f>SUM(M115:M122)</f>
        <v>8.4375199999999992</v>
      </c>
      <c r="N114" s="382">
        <v>0</v>
      </c>
      <c r="O114" s="374"/>
      <c r="P114" s="369"/>
    </row>
    <row r="115" spans="1:16" ht="25.5" x14ac:dyDescent="0.2">
      <c r="A115" s="375">
        <v>1</v>
      </c>
      <c r="B115" s="383" t="s">
        <v>1685</v>
      </c>
      <c r="C115" s="377">
        <f t="shared" si="6"/>
        <v>0.4</v>
      </c>
      <c r="D115" s="377">
        <v>0</v>
      </c>
      <c r="E115" s="375"/>
      <c r="F115" s="375"/>
      <c r="G115" s="378">
        <v>0.4</v>
      </c>
      <c r="H115" s="379" t="s">
        <v>1706</v>
      </c>
      <c r="I115" s="378">
        <f t="shared" ref="I115:I122" si="7">SUM(J115:N115)</f>
        <v>0.47711999999999993</v>
      </c>
      <c r="J115" s="375"/>
      <c r="K115" s="375"/>
      <c r="L115" s="375"/>
      <c r="M115" s="378">
        <v>0.47711999999999993</v>
      </c>
      <c r="N115" s="375"/>
      <c r="O115" s="380"/>
      <c r="P115" s="375" t="s">
        <v>374</v>
      </c>
    </row>
    <row r="116" spans="1:16" ht="38.25" x14ac:dyDescent="0.2">
      <c r="A116" s="375">
        <v>2</v>
      </c>
      <c r="B116" s="384" t="s">
        <v>1240</v>
      </c>
      <c r="C116" s="377">
        <f t="shared" si="6"/>
        <v>1.3</v>
      </c>
      <c r="D116" s="377">
        <v>1.3</v>
      </c>
      <c r="E116" s="378"/>
      <c r="F116" s="378"/>
      <c r="G116" s="378">
        <v>0</v>
      </c>
      <c r="H116" s="379" t="s">
        <v>1695</v>
      </c>
      <c r="I116" s="378">
        <f t="shared" si="7"/>
        <v>1.55064</v>
      </c>
      <c r="J116" s="375"/>
      <c r="K116" s="375"/>
      <c r="L116" s="375"/>
      <c r="M116" s="378">
        <v>1.55064</v>
      </c>
      <c r="N116" s="375"/>
      <c r="O116" s="380"/>
      <c r="P116" s="375" t="s">
        <v>374</v>
      </c>
    </row>
    <row r="117" spans="1:16" ht="25.5" x14ac:dyDescent="0.2">
      <c r="A117" s="375">
        <v>3</v>
      </c>
      <c r="B117" s="384" t="s">
        <v>1686</v>
      </c>
      <c r="C117" s="377">
        <f t="shared" si="6"/>
        <v>0.2</v>
      </c>
      <c r="D117" s="377">
        <v>0</v>
      </c>
      <c r="E117" s="375"/>
      <c r="F117" s="375"/>
      <c r="G117" s="378">
        <v>0.2</v>
      </c>
      <c r="H117" s="379" t="s">
        <v>1701</v>
      </c>
      <c r="I117" s="378">
        <f t="shared" si="7"/>
        <v>0.4</v>
      </c>
      <c r="J117" s="375"/>
      <c r="K117" s="375"/>
      <c r="L117" s="375"/>
      <c r="M117" s="378">
        <v>0.4</v>
      </c>
      <c r="N117" s="375"/>
      <c r="O117" s="380"/>
      <c r="P117" s="375" t="s">
        <v>374</v>
      </c>
    </row>
    <row r="118" spans="1:16" ht="25.5" x14ac:dyDescent="0.2">
      <c r="A118" s="375">
        <v>4</v>
      </c>
      <c r="B118" s="383" t="s">
        <v>1241</v>
      </c>
      <c r="C118" s="377">
        <f t="shared" si="6"/>
        <v>0.8</v>
      </c>
      <c r="D118" s="377">
        <v>0.8</v>
      </c>
      <c r="E118" s="378"/>
      <c r="F118" s="378"/>
      <c r="G118" s="378">
        <v>0</v>
      </c>
      <c r="H118" s="379" t="s">
        <v>1707</v>
      </c>
      <c r="I118" s="378">
        <f t="shared" si="7"/>
        <v>0.95423999999999987</v>
      </c>
      <c r="J118" s="375"/>
      <c r="K118" s="375"/>
      <c r="L118" s="375"/>
      <c r="M118" s="378">
        <v>0.95423999999999987</v>
      </c>
      <c r="N118" s="375"/>
      <c r="O118" s="380"/>
      <c r="P118" s="375" t="s">
        <v>374</v>
      </c>
    </row>
    <row r="119" spans="1:16" ht="25.5" x14ac:dyDescent="0.2">
      <c r="A119" s="375">
        <v>5</v>
      </c>
      <c r="B119" s="383" t="s">
        <v>1242</v>
      </c>
      <c r="C119" s="377">
        <f t="shared" si="6"/>
        <v>0.7</v>
      </c>
      <c r="D119" s="377">
        <v>0.7</v>
      </c>
      <c r="E119" s="378"/>
      <c r="F119" s="378"/>
      <c r="G119" s="378">
        <v>0</v>
      </c>
      <c r="H119" s="379" t="s">
        <v>1707</v>
      </c>
      <c r="I119" s="378">
        <f t="shared" si="7"/>
        <v>0.83495999999999992</v>
      </c>
      <c r="J119" s="375"/>
      <c r="K119" s="375"/>
      <c r="L119" s="375"/>
      <c r="M119" s="378">
        <v>0.83495999999999992</v>
      </c>
      <c r="N119" s="375"/>
      <c r="O119" s="380"/>
      <c r="P119" s="375" t="s">
        <v>374</v>
      </c>
    </row>
    <row r="120" spans="1:16" ht="25.5" x14ac:dyDescent="0.2">
      <c r="A120" s="375">
        <v>6</v>
      </c>
      <c r="B120" s="383" t="s">
        <v>1243</v>
      </c>
      <c r="C120" s="377">
        <f t="shared" si="6"/>
        <v>0.75</v>
      </c>
      <c r="D120" s="377">
        <v>0.55000000000000004</v>
      </c>
      <c r="E120" s="378"/>
      <c r="F120" s="378"/>
      <c r="G120" s="378">
        <v>0.2</v>
      </c>
      <c r="H120" s="379" t="s">
        <v>1708</v>
      </c>
      <c r="I120" s="378">
        <f t="shared" si="7"/>
        <v>1.0560400000000001</v>
      </c>
      <c r="J120" s="375"/>
      <c r="K120" s="375"/>
      <c r="L120" s="375"/>
      <c r="M120" s="378">
        <v>1.0560400000000001</v>
      </c>
      <c r="N120" s="375"/>
      <c r="O120" s="380"/>
      <c r="P120" s="375" t="s">
        <v>374</v>
      </c>
    </row>
    <row r="121" spans="1:16" ht="25.5" x14ac:dyDescent="0.2">
      <c r="A121" s="375">
        <v>7</v>
      </c>
      <c r="B121" s="384" t="s">
        <v>1244</v>
      </c>
      <c r="C121" s="377">
        <f t="shared" si="6"/>
        <v>0.95</v>
      </c>
      <c r="D121" s="377">
        <v>0.65</v>
      </c>
      <c r="E121" s="378"/>
      <c r="F121" s="378"/>
      <c r="G121" s="378">
        <v>0.3</v>
      </c>
      <c r="H121" s="379" t="s">
        <v>1709</v>
      </c>
      <c r="I121" s="378">
        <f t="shared" si="7"/>
        <v>1.3753200000000001</v>
      </c>
      <c r="J121" s="375"/>
      <c r="K121" s="375"/>
      <c r="L121" s="375"/>
      <c r="M121" s="378">
        <v>1.3753200000000001</v>
      </c>
      <c r="N121" s="375"/>
      <c r="O121" s="380"/>
      <c r="P121" s="375" t="s">
        <v>374</v>
      </c>
    </row>
    <row r="122" spans="1:16" ht="25.5" x14ac:dyDescent="0.2">
      <c r="A122" s="375">
        <v>8</v>
      </c>
      <c r="B122" s="383" t="s">
        <v>1245</v>
      </c>
      <c r="C122" s="377">
        <f t="shared" si="6"/>
        <v>1.5</v>
      </c>
      <c r="D122" s="377">
        <v>1.5</v>
      </c>
      <c r="E122" s="378"/>
      <c r="F122" s="378"/>
      <c r="G122" s="378">
        <v>0</v>
      </c>
      <c r="H122" s="379" t="s">
        <v>1710</v>
      </c>
      <c r="I122" s="378">
        <f t="shared" si="7"/>
        <v>1.7891999999999997</v>
      </c>
      <c r="J122" s="375"/>
      <c r="K122" s="375"/>
      <c r="L122" s="375"/>
      <c r="M122" s="378">
        <v>1.7891999999999997</v>
      </c>
      <c r="N122" s="375"/>
      <c r="O122" s="380"/>
      <c r="P122" s="375" t="s">
        <v>374</v>
      </c>
    </row>
    <row r="123" spans="1:16" x14ac:dyDescent="0.2">
      <c r="A123" s="369" t="s">
        <v>38</v>
      </c>
      <c r="B123" s="374" t="s">
        <v>369</v>
      </c>
      <c r="C123" s="371">
        <f>C124</f>
        <v>0.01</v>
      </c>
      <c r="D123" s="371">
        <f>D124</f>
        <v>0.01</v>
      </c>
      <c r="E123" s="371">
        <f>E124</f>
        <v>0</v>
      </c>
      <c r="F123" s="371">
        <f>F124</f>
        <v>0</v>
      </c>
      <c r="G123" s="371">
        <f>G124</f>
        <v>0</v>
      </c>
      <c r="H123" s="382">
        <v>0</v>
      </c>
      <c r="I123" s="371">
        <f>I124</f>
        <v>5.5964E-2</v>
      </c>
      <c r="J123" s="371">
        <f>J124</f>
        <v>0</v>
      </c>
      <c r="K123" s="371">
        <f>K124</f>
        <v>0</v>
      </c>
      <c r="L123" s="371">
        <f>L124</f>
        <v>0</v>
      </c>
      <c r="M123" s="371">
        <f>M124</f>
        <v>5.5964E-2</v>
      </c>
      <c r="N123" s="382">
        <v>0</v>
      </c>
      <c r="O123" s="374"/>
      <c r="P123" s="369"/>
    </row>
    <row r="124" spans="1:16" ht="38.25" x14ac:dyDescent="0.2">
      <c r="A124" s="375">
        <v>1</v>
      </c>
      <c r="B124" s="376" t="s">
        <v>1246</v>
      </c>
      <c r="C124" s="377">
        <f t="shared" si="6"/>
        <v>0.01</v>
      </c>
      <c r="D124" s="377">
        <v>0.01</v>
      </c>
      <c r="E124" s="375"/>
      <c r="F124" s="375"/>
      <c r="G124" s="378"/>
      <c r="H124" s="379" t="s">
        <v>1247</v>
      </c>
      <c r="I124" s="378">
        <f>SUM(J124:N124)</f>
        <v>5.5964E-2</v>
      </c>
      <c r="J124" s="375"/>
      <c r="K124" s="375"/>
      <c r="L124" s="375"/>
      <c r="M124" s="378">
        <v>5.5964E-2</v>
      </c>
      <c r="N124" s="375"/>
      <c r="O124" s="380"/>
      <c r="P124" s="375" t="s">
        <v>152</v>
      </c>
    </row>
    <row r="125" spans="1:16" x14ac:dyDescent="0.2">
      <c r="A125" s="369" t="s">
        <v>136</v>
      </c>
      <c r="B125" s="381" t="s">
        <v>359</v>
      </c>
      <c r="C125" s="371">
        <f>SUM(C126:C128)</f>
        <v>9.4</v>
      </c>
      <c r="D125" s="371">
        <f>SUM(D126:D128)</f>
        <v>8.18</v>
      </c>
      <c r="E125" s="371">
        <f>SUM(E126:E128)</f>
        <v>0</v>
      </c>
      <c r="F125" s="371">
        <f>SUM(F126:F128)</f>
        <v>0</v>
      </c>
      <c r="G125" s="371">
        <f>SUM(G126:G128)</f>
        <v>1.22</v>
      </c>
      <c r="H125" s="371">
        <v>0</v>
      </c>
      <c r="I125" s="371">
        <f>SUM(I126:I128)</f>
        <v>10.157119999999999</v>
      </c>
      <c r="J125" s="371">
        <f>SUM(J126:J128)</f>
        <v>0</v>
      </c>
      <c r="K125" s="371">
        <f>SUM(K126:K128)</f>
        <v>9.2799999999999994</v>
      </c>
      <c r="L125" s="371">
        <f>SUM(L126:L128)</f>
        <v>0</v>
      </c>
      <c r="M125" s="371">
        <f>SUM(M126:M128)</f>
        <v>0.8771199999999999</v>
      </c>
      <c r="N125" s="371">
        <v>0</v>
      </c>
      <c r="O125" s="374"/>
      <c r="P125" s="369"/>
    </row>
    <row r="126" spans="1:16" ht="25.5" x14ac:dyDescent="0.2">
      <c r="A126" s="375">
        <v>1</v>
      </c>
      <c r="B126" s="383" t="s">
        <v>1248</v>
      </c>
      <c r="C126" s="377">
        <f t="shared" si="6"/>
        <v>1</v>
      </c>
      <c r="D126" s="377">
        <v>0</v>
      </c>
      <c r="E126" s="378"/>
      <c r="F126" s="378"/>
      <c r="G126" s="378">
        <v>1</v>
      </c>
      <c r="H126" s="379" t="s">
        <v>1711</v>
      </c>
      <c r="I126" s="378">
        <f>SUM(J126:N126)</f>
        <v>0.4</v>
      </c>
      <c r="J126" s="380"/>
      <c r="K126" s="380"/>
      <c r="L126" s="380"/>
      <c r="M126" s="378">
        <v>0.4</v>
      </c>
      <c r="N126" s="380"/>
      <c r="O126" s="375"/>
      <c r="P126" s="375" t="s">
        <v>374</v>
      </c>
    </row>
    <row r="127" spans="1:16" ht="38.25" x14ac:dyDescent="0.2">
      <c r="A127" s="375">
        <v>2</v>
      </c>
      <c r="B127" s="383" t="s">
        <v>1249</v>
      </c>
      <c r="C127" s="377">
        <f t="shared" si="6"/>
        <v>0.4</v>
      </c>
      <c r="D127" s="377">
        <v>0.4</v>
      </c>
      <c r="E127" s="378"/>
      <c r="F127" s="378"/>
      <c r="G127" s="378">
        <v>0</v>
      </c>
      <c r="H127" s="379" t="s">
        <v>1712</v>
      </c>
      <c r="I127" s="378">
        <f>SUM(J127:N127)</f>
        <v>0.47711999999999993</v>
      </c>
      <c r="J127" s="375"/>
      <c r="K127" s="375"/>
      <c r="L127" s="375"/>
      <c r="M127" s="378">
        <v>0.47711999999999993</v>
      </c>
      <c r="N127" s="375"/>
      <c r="O127" s="380"/>
      <c r="P127" s="375" t="s">
        <v>374</v>
      </c>
    </row>
    <row r="128" spans="1:16" ht="25.5" x14ac:dyDescent="0.2">
      <c r="A128" s="375">
        <v>3</v>
      </c>
      <c r="B128" s="380" t="s">
        <v>1687</v>
      </c>
      <c r="C128" s="377">
        <f t="shared" si="6"/>
        <v>8</v>
      </c>
      <c r="D128" s="377">
        <v>7.78</v>
      </c>
      <c r="E128" s="378"/>
      <c r="F128" s="378"/>
      <c r="G128" s="378">
        <v>0.22</v>
      </c>
      <c r="H128" s="375" t="s">
        <v>1784</v>
      </c>
      <c r="I128" s="378">
        <f>SUM(J128:N128)</f>
        <v>9.2799999999999994</v>
      </c>
      <c r="J128" s="378"/>
      <c r="K128" s="378">
        <v>9.2799999999999994</v>
      </c>
      <c r="L128" s="375"/>
      <c r="M128" s="375"/>
      <c r="N128" s="375"/>
      <c r="O128" s="375"/>
      <c r="P128" s="375" t="s">
        <v>152</v>
      </c>
    </row>
    <row r="129" spans="1:16" x14ac:dyDescent="0.2">
      <c r="A129" s="369" t="s">
        <v>138</v>
      </c>
      <c r="B129" s="28" t="s">
        <v>432</v>
      </c>
      <c r="C129" s="371">
        <f>C130+C131</f>
        <v>0.22</v>
      </c>
      <c r="D129" s="371">
        <f>D130+D131</f>
        <v>0.22</v>
      </c>
      <c r="E129" s="371">
        <f>E130+E131</f>
        <v>0</v>
      </c>
      <c r="F129" s="371">
        <f>F130+F131</f>
        <v>0</v>
      </c>
      <c r="G129" s="371">
        <f>G130+G131</f>
        <v>0</v>
      </c>
      <c r="H129" s="382">
        <v>0</v>
      </c>
      <c r="I129" s="371">
        <f>I130+I131</f>
        <v>0.26241599999999998</v>
      </c>
      <c r="J129" s="371">
        <f>J130+J131</f>
        <v>0</v>
      </c>
      <c r="K129" s="371">
        <f>K130+K131</f>
        <v>0</v>
      </c>
      <c r="L129" s="371">
        <f>L130+L131</f>
        <v>0</v>
      </c>
      <c r="M129" s="371">
        <f>M130+M131</f>
        <v>0.26241599999999998</v>
      </c>
      <c r="N129" s="382">
        <v>0</v>
      </c>
      <c r="O129" s="374"/>
      <c r="P129" s="369"/>
    </row>
    <row r="130" spans="1:16" ht="25.5" x14ac:dyDescent="0.2">
      <c r="A130" s="375">
        <v>1</v>
      </c>
      <c r="B130" s="384" t="s">
        <v>1174</v>
      </c>
      <c r="C130" s="377">
        <f t="shared" si="6"/>
        <v>0.02</v>
      </c>
      <c r="D130" s="377">
        <v>0.02</v>
      </c>
      <c r="E130" s="378"/>
      <c r="F130" s="378"/>
      <c r="G130" s="378">
        <v>0</v>
      </c>
      <c r="H130" s="379" t="s">
        <v>1713</v>
      </c>
      <c r="I130" s="378">
        <f>SUM(J130:N130)</f>
        <v>2.3855999999999999E-2</v>
      </c>
      <c r="J130" s="375"/>
      <c r="K130" s="375"/>
      <c r="L130" s="375"/>
      <c r="M130" s="378">
        <v>2.3855999999999999E-2</v>
      </c>
      <c r="N130" s="375"/>
      <c r="O130" s="380"/>
      <c r="P130" s="375" t="s">
        <v>374</v>
      </c>
    </row>
    <row r="131" spans="1:16" ht="25.5" x14ac:dyDescent="0.2">
      <c r="A131" s="375">
        <v>2</v>
      </c>
      <c r="B131" s="384" t="s">
        <v>1174</v>
      </c>
      <c r="C131" s="377">
        <f t="shared" si="6"/>
        <v>0.2</v>
      </c>
      <c r="D131" s="377">
        <v>0.2</v>
      </c>
      <c r="E131" s="378"/>
      <c r="F131" s="378"/>
      <c r="G131" s="378">
        <v>0</v>
      </c>
      <c r="H131" s="379" t="s">
        <v>1714</v>
      </c>
      <c r="I131" s="378">
        <f>SUM(J131:N131)</f>
        <v>0.23855999999999997</v>
      </c>
      <c r="J131" s="375"/>
      <c r="K131" s="375"/>
      <c r="L131" s="375"/>
      <c r="M131" s="378">
        <v>0.23855999999999997</v>
      </c>
      <c r="N131" s="375"/>
      <c r="O131" s="380"/>
      <c r="P131" s="375" t="s">
        <v>374</v>
      </c>
    </row>
    <row r="132" spans="1:16" x14ac:dyDescent="0.2">
      <c r="A132" s="369" t="s">
        <v>141</v>
      </c>
      <c r="B132" s="370" t="s">
        <v>957</v>
      </c>
      <c r="C132" s="371">
        <f>SUM(C133:C183)</f>
        <v>20.129999999999995</v>
      </c>
      <c r="D132" s="371">
        <f>SUM(D133:D183)</f>
        <v>15.700000000000001</v>
      </c>
      <c r="E132" s="371">
        <f>SUM(E133:E183)</f>
        <v>0</v>
      </c>
      <c r="F132" s="371">
        <f>SUM(F133:F183)</f>
        <v>0</v>
      </c>
      <c r="G132" s="371">
        <f>SUM(G133:G183)</f>
        <v>4.43</v>
      </c>
      <c r="H132" s="382">
        <v>0</v>
      </c>
      <c r="I132" s="371">
        <f>SUM(I133:I183)</f>
        <v>23.152339999999999</v>
      </c>
      <c r="J132" s="371">
        <f>SUM(J133:J183)</f>
        <v>0</v>
      </c>
      <c r="K132" s="371">
        <f>SUM(K133:K183)</f>
        <v>0</v>
      </c>
      <c r="L132" s="371">
        <f>SUM(L133:L183)</f>
        <v>0</v>
      </c>
      <c r="M132" s="371">
        <f>SUM(M133:M183)</f>
        <v>23.152339999999999</v>
      </c>
      <c r="N132" s="382">
        <v>0</v>
      </c>
      <c r="O132" s="374"/>
      <c r="P132" s="369"/>
    </row>
    <row r="133" spans="1:16" ht="25.5" x14ac:dyDescent="0.2">
      <c r="A133" s="375">
        <v>1</v>
      </c>
      <c r="B133" s="383" t="s">
        <v>957</v>
      </c>
      <c r="C133" s="377">
        <f t="shared" si="6"/>
        <v>7.0000000000000007E-2</v>
      </c>
      <c r="D133" s="377">
        <v>7.0000000000000007E-2</v>
      </c>
      <c r="E133" s="378"/>
      <c r="F133" s="378"/>
      <c r="G133" s="378">
        <v>0</v>
      </c>
      <c r="H133" s="379" t="s">
        <v>1715</v>
      </c>
      <c r="I133" s="378">
        <f t="shared" ref="I133:I183" si="8">SUM(J133:N133)</f>
        <v>8.3496000000000001E-2</v>
      </c>
      <c r="J133" s="375"/>
      <c r="K133" s="375"/>
      <c r="L133" s="375"/>
      <c r="M133" s="378">
        <v>8.3496000000000001E-2</v>
      </c>
      <c r="N133" s="375"/>
      <c r="O133" s="380"/>
      <c r="P133" s="375" t="s">
        <v>374</v>
      </c>
    </row>
    <row r="134" spans="1:16" ht="25.5" x14ac:dyDescent="0.2">
      <c r="A134" s="375">
        <v>2</v>
      </c>
      <c r="B134" s="383" t="s">
        <v>957</v>
      </c>
      <c r="C134" s="377">
        <f t="shared" si="6"/>
        <v>0.06</v>
      </c>
      <c r="D134" s="377">
        <v>0.06</v>
      </c>
      <c r="E134" s="378"/>
      <c r="F134" s="378"/>
      <c r="G134" s="378">
        <v>0</v>
      </c>
      <c r="H134" s="379" t="s">
        <v>1716</v>
      </c>
      <c r="I134" s="378">
        <f t="shared" si="8"/>
        <v>7.1568000000000007E-2</v>
      </c>
      <c r="J134" s="375"/>
      <c r="K134" s="375"/>
      <c r="L134" s="375"/>
      <c r="M134" s="378">
        <v>7.1568000000000007E-2</v>
      </c>
      <c r="N134" s="375"/>
      <c r="O134" s="380"/>
      <c r="P134" s="375" t="s">
        <v>374</v>
      </c>
    </row>
    <row r="135" spans="1:16" ht="25.5" x14ac:dyDescent="0.2">
      <c r="A135" s="375">
        <v>3</v>
      </c>
      <c r="B135" s="383" t="s">
        <v>957</v>
      </c>
      <c r="C135" s="377">
        <f t="shared" si="6"/>
        <v>0.15</v>
      </c>
      <c r="D135" s="377">
        <v>0</v>
      </c>
      <c r="E135" s="378"/>
      <c r="F135" s="378"/>
      <c r="G135" s="378">
        <v>0.15</v>
      </c>
      <c r="H135" s="379" t="s">
        <v>1717</v>
      </c>
      <c r="I135" s="378">
        <f t="shared" si="8"/>
        <v>0.1</v>
      </c>
      <c r="J135" s="375"/>
      <c r="K135" s="375"/>
      <c r="L135" s="375"/>
      <c r="M135" s="378">
        <v>0.1</v>
      </c>
      <c r="N135" s="375"/>
      <c r="O135" s="380"/>
      <c r="P135" s="375" t="s">
        <v>374</v>
      </c>
    </row>
    <row r="136" spans="1:16" ht="25.5" x14ac:dyDescent="0.2">
      <c r="A136" s="375">
        <v>4</v>
      </c>
      <c r="B136" s="383" t="s">
        <v>957</v>
      </c>
      <c r="C136" s="377">
        <f t="shared" si="6"/>
        <v>0.11</v>
      </c>
      <c r="D136" s="377">
        <v>0.11</v>
      </c>
      <c r="E136" s="378"/>
      <c r="F136" s="378"/>
      <c r="G136" s="378">
        <v>0</v>
      </c>
      <c r="H136" s="379" t="s">
        <v>1718</v>
      </c>
      <c r="I136" s="378">
        <f t="shared" si="8"/>
        <v>0.13120799999999999</v>
      </c>
      <c r="J136" s="375"/>
      <c r="K136" s="375"/>
      <c r="L136" s="375"/>
      <c r="M136" s="378">
        <v>0.13120799999999999</v>
      </c>
      <c r="N136" s="375"/>
      <c r="O136" s="380"/>
      <c r="P136" s="375" t="s">
        <v>374</v>
      </c>
    </row>
    <row r="137" spans="1:16" ht="25.5" x14ac:dyDescent="0.2">
      <c r="A137" s="375">
        <v>5</v>
      </c>
      <c r="B137" s="383" t="s">
        <v>957</v>
      </c>
      <c r="C137" s="377">
        <f t="shared" si="6"/>
        <v>0.09</v>
      </c>
      <c r="D137" s="377">
        <v>0.09</v>
      </c>
      <c r="E137" s="378"/>
      <c r="F137" s="378"/>
      <c r="G137" s="378">
        <v>0</v>
      </c>
      <c r="H137" s="379" t="s">
        <v>1719</v>
      </c>
      <c r="I137" s="378">
        <f t="shared" si="8"/>
        <v>0.107352</v>
      </c>
      <c r="J137" s="375"/>
      <c r="K137" s="375"/>
      <c r="L137" s="375"/>
      <c r="M137" s="378">
        <v>0.107352</v>
      </c>
      <c r="N137" s="375"/>
      <c r="O137" s="380"/>
      <c r="P137" s="375" t="s">
        <v>374</v>
      </c>
    </row>
    <row r="138" spans="1:16" ht="25.5" x14ac:dyDescent="0.2">
      <c r="A138" s="375">
        <v>6</v>
      </c>
      <c r="B138" s="383" t="s">
        <v>957</v>
      </c>
      <c r="C138" s="377">
        <f t="shared" si="6"/>
        <v>0.6</v>
      </c>
      <c r="D138" s="377"/>
      <c r="E138" s="378"/>
      <c r="F138" s="378"/>
      <c r="G138" s="378">
        <v>0.6</v>
      </c>
      <c r="H138" s="379" t="s">
        <v>1719</v>
      </c>
      <c r="I138" s="378">
        <f t="shared" si="8"/>
        <v>0.5</v>
      </c>
      <c r="J138" s="375"/>
      <c r="K138" s="375"/>
      <c r="L138" s="375"/>
      <c r="M138" s="378">
        <v>0.5</v>
      </c>
      <c r="N138" s="375"/>
      <c r="O138" s="380"/>
      <c r="P138" s="375" t="s">
        <v>152</v>
      </c>
    </row>
    <row r="139" spans="1:16" ht="51" x14ac:dyDescent="0.2">
      <c r="A139" s="375">
        <v>7</v>
      </c>
      <c r="B139" s="383" t="s">
        <v>957</v>
      </c>
      <c r="C139" s="377">
        <f t="shared" si="6"/>
        <v>0.16999999999999998</v>
      </c>
      <c r="D139" s="377">
        <v>0.06</v>
      </c>
      <c r="E139" s="375"/>
      <c r="F139" s="375"/>
      <c r="G139" s="378">
        <v>0.11</v>
      </c>
      <c r="H139" s="379" t="s">
        <v>1720</v>
      </c>
      <c r="I139" s="378">
        <f t="shared" si="8"/>
        <v>0.15506400000000001</v>
      </c>
      <c r="J139" s="375"/>
      <c r="K139" s="375"/>
      <c r="L139" s="375"/>
      <c r="M139" s="378">
        <v>0.15506400000000001</v>
      </c>
      <c r="N139" s="375"/>
      <c r="O139" s="380"/>
      <c r="P139" s="375" t="s">
        <v>374</v>
      </c>
    </row>
    <row r="140" spans="1:16" ht="51" x14ac:dyDescent="0.2">
      <c r="A140" s="375">
        <v>8</v>
      </c>
      <c r="B140" s="383" t="s">
        <v>957</v>
      </c>
      <c r="C140" s="377">
        <f t="shared" si="6"/>
        <v>0.3</v>
      </c>
      <c r="D140" s="377">
        <v>0.05</v>
      </c>
      <c r="E140" s="378"/>
      <c r="F140" s="378"/>
      <c r="G140" s="378">
        <v>0.25</v>
      </c>
      <c r="H140" s="379" t="s">
        <v>1250</v>
      </c>
      <c r="I140" s="378">
        <f t="shared" si="8"/>
        <v>0.24605999999999997</v>
      </c>
      <c r="J140" s="375"/>
      <c r="K140" s="375"/>
      <c r="L140" s="375"/>
      <c r="M140" s="378">
        <v>0.24605999999999997</v>
      </c>
      <c r="N140" s="375"/>
      <c r="O140" s="380"/>
      <c r="P140" s="375" t="s">
        <v>374</v>
      </c>
    </row>
    <row r="141" spans="1:16" x14ac:dyDescent="0.2">
      <c r="A141" s="375">
        <v>9</v>
      </c>
      <c r="B141" s="383" t="s">
        <v>957</v>
      </c>
      <c r="C141" s="377">
        <f t="shared" si="6"/>
        <v>0.1</v>
      </c>
      <c r="D141" s="377">
        <v>0</v>
      </c>
      <c r="E141" s="378"/>
      <c r="F141" s="378"/>
      <c r="G141" s="378">
        <v>0.1</v>
      </c>
      <c r="H141" s="379" t="s">
        <v>1251</v>
      </c>
      <c r="I141" s="378">
        <f t="shared" si="8"/>
        <v>0.11927999999999998</v>
      </c>
      <c r="J141" s="375"/>
      <c r="K141" s="375"/>
      <c r="L141" s="375"/>
      <c r="M141" s="378">
        <v>0.11927999999999998</v>
      </c>
      <c r="N141" s="375"/>
      <c r="O141" s="380"/>
      <c r="P141" s="375" t="s">
        <v>374</v>
      </c>
    </row>
    <row r="142" spans="1:16" ht="38.25" x14ac:dyDescent="0.2">
      <c r="A142" s="375">
        <v>10</v>
      </c>
      <c r="B142" s="383" t="s">
        <v>957</v>
      </c>
      <c r="C142" s="377">
        <f t="shared" si="6"/>
        <v>0.1</v>
      </c>
      <c r="D142" s="377">
        <v>0</v>
      </c>
      <c r="E142" s="378"/>
      <c r="F142" s="378"/>
      <c r="G142" s="378">
        <v>0.1</v>
      </c>
      <c r="H142" s="379" t="s">
        <v>1721</v>
      </c>
      <c r="I142" s="378">
        <f t="shared" si="8"/>
        <v>0.1</v>
      </c>
      <c r="J142" s="375"/>
      <c r="K142" s="375"/>
      <c r="L142" s="375"/>
      <c r="M142" s="378">
        <v>0.1</v>
      </c>
      <c r="N142" s="375"/>
      <c r="O142" s="380"/>
      <c r="P142" s="375" t="s">
        <v>374</v>
      </c>
    </row>
    <row r="143" spans="1:16" ht="38.25" x14ac:dyDescent="0.2">
      <c r="A143" s="375">
        <v>11</v>
      </c>
      <c r="B143" s="383" t="s">
        <v>957</v>
      </c>
      <c r="C143" s="377">
        <f t="shared" si="6"/>
        <v>0.1</v>
      </c>
      <c r="D143" s="377">
        <v>0.1</v>
      </c>
      <c r="E143" s="378"/>
      <c r="F143" s="378"/>
      <c r="G143" s="378">
        <v>0</v>
      </c>
      <c r="H143" s="379" t="s">
        <v>1722</v>
      </c>
      <c r="I143" s="378">
        <f t="shared" si="8"/>
        <v>0.11927999999999998</v>
      </c>
      <c r="J143" s="375"/>
      <c r="K143" s="375"/>
      <c r="L143" s="375"/>
      <c r="M143" s="378">
        <v>0.11927999999999998</v>
      </c>
      <c r="N143" s="375"/>
      <c r="O143" s="380"/>
      <c r="P143" s="375" t="s">
        <v>374</v>
      </c>
    </row>
    <row r="144" spans="1:16" ht="25.5" x14ac:dyDescent="0.2">
      <c r="A144" s="375">
        <v>12</v>
      </c>
      <c r="B144" s="383" t="s">
        <v>957</v>
      </c>
      <c r="C144" s="377">
        <f t="shared" si="6"/>
        <v>0.03</v>
      </c>
      <c r="D144" s="377">
        <v>0.03</v>
      </c>
      <c r="E144" s="378"/>
      <c r="F144" s="378"/>
      <c r="G144" s="378">
        <v>0</v>
      </c>
      <c r="H144" s="379" t="s">
        <v>1723</v>
      </c>
      <c r="I144" s="378">
        <f t="shared" si="8"/>
        <v>3.5784000000000003E-2</v>
      </c>
      <c r="J144" s="375"/>
      <c r="K144" s="375"/>
      <c r="L144" s="375"/>
      <c r="M144" s="378">
        <v>3.5784000000000003E-2</v>
      </c>
      <c r="N144" s="375"/>
      <c r="O144" s="380"/>
      <c r="P144" s="375" t="s">
        <v>374</v>
      </c>
    </row>
    <row r="145" spans="1:16" ht="25.5" x14ac:dyDescent="0.2">
      <c r="A145" s="375">
        <v>13</v>
      </c>
      <c r="B145" s="383" t="s">
        <v>957</v>
      </c>
      <c r="C145" s="377">
        <f t="shared" si="6"/>
        <v>0.15</v>
      </c>
      <c r="D145" s="377">
        <v>0</v>
      </c>
      <c r="E145" s="378"/>
      <c r="F145" s="378"/>
      <c r="G145" s="378">
        <v>0.15</v>
      </c>
      <c r="H145" s="379" t="s">
        <v>1724</v>
      </c>
      <c r="I145" s="378">
        <f t="shared" si="8"/>
        <v>0.1</v>
      </c>
      <c r="J145" s="375"/>
      <c r="K145" s="375"/>
      <c r="L145" s="375"/>
      <c r="M145" s="378">
        <v>0.1</v>
      </c>
      <c r="N145" s="375"/>
      <c r="O145" s="380"/>
      <c r="P145" s="375" t="s">
        <v>374</v>
      </c>
    </row>
    <row r="146" spans="1:16" ht="25.5" x14ac:dyDescent="0.2">
      <c r="A146" s="375">
        <v>14</v>
      </c>
      <c r="B146" s="383" t="s">
        <v>957</v>
      </c>
      <c r="C146" s="377">
        <f t="shared" si="6"/>
        <v>0.09</v>
      </c>
      <c r="D146" s="377">
        <v>0.03</v>
      </c>
      <c r="E146" s="378"/>
      <c r="F146" s="378"/>
      <c r="G146" s="378">
        <v>0.06</v>
      </c>
      <c r="H146" s="379" t="s">
        <v>1725</v>
      </c>
      <c r="I146" s="378">
        <f t="shared" si="8"/>
        <v>0.107352</v>
      </c>
      <c r="J146" s="375"/>
      <c r="K146" s="375"/>
      <c r="L146" s="375"/>
      <c r="M146" s="378">
        <v>0.107352</v>
      </c>
      <c r="N146" s="375"/>
      <c r="O146" s="380"/>
      <c r="P146" s="375" t="s">
        <v>374</v>
      </c>
    </row>
    <row r="147" spans="1:16" ht="25.5" x14ac:dyDescent="0.2">
      <c r="A147" s="375">
        <v>15</v>
      </c>
      <c r="B147" s="383" t="s">
        <v>957</v>
      </c>
      <c r="C147" s="377">
        <f t="shared" si="6"/>
        <v>0.2</v>
      </c>
      <c r="D147" s="377">
        <v>0.09</v>
      </c>
      <c r="E147" s="375"/>
      <c r="F147" s="375"/>
      <c r="G147" s="378">
        <v>0.11</v>
      </c>
      <c r="H147" s="379" t="s">
        <v>1726</v>
      </c>
      <c r="I147" s="378">
        <f t="shared" si="8"/>
        <v>0.40555200000000002</v>
      </c>
      <c r="J147" s="375"/>
      <c r="K147" s="375"/>
      <c r="L147" s="375"/>
      <c r="M147" s="378">
        <v>0.40555200000000002</v>
      </c>
      <c r="N147" s="375"/>
      <c r="O147" s="380"/>
      <c r="P147" s="375" t="s">
        <v>374</v>
      </c>
    </row>
    <row r="148" spans="1:16" ht="38.25" x14ac:dyDescent="0.2">
      <c r="A148" s="375">
        <v>16</v>
      </c>
      <c r="B148" s="383" t="s">
        <v>957</v>
      </c>
      <c r="C148" s="377">
        <f t="shared" si="6"/>
        <v>0.3</v>
      </c>
      <c r="D148" s="377">
        <v>0.3</v>
      </c>
      <c r="E148" s="375"/>
      <c r="F148" s="375"/>
      <c r="G148" s="378">
        <v>0</v>
      </c>
      <c r="H148" s="379" t="s">
        <v>1727</v>
      </c>
      <c r="I148" s="378">
        <f t="shared" si="8"/>
        <v>0.35783999999999999</v>
      </c>
      <c r="J148" s="375"/>
      <c r="K148" s="375"/>
      <c r="L148" s="375"/>
      <c r="M148" s="378">
        <v>0.35783999999999999</v>
      </c>
      <c r="N148" s="375"/>
      <c r="O148" s="380"/>
      <c r="P148" s="375" t="s">
        <v>374</v>
      </c>
    </row>
    <row r="149" spans="1:16" ht="38.25" x14ac:dyDescent="0.2">
      <c r="A149" s="375">
        <v>17</v>
      </c>
      <c r="B149" s="383" t="s">
        <v>957</v>
      </c>
      <c r="C149" s="377">
        <f t="shared" si="6"/>
        <v>1.5</v>
      </c>
      <c r="D149" s="377">
        <v>1.5</v>
      </c>
      <c r="E149" s="378"/>
      <c r="F149" s="378"/>
      <c r="G149" s="378">
        <v>0</v>
      </c>
      <c r="H149" s="379" t="s">
        <v>1252</v>
      </c>
      <c r="I149" s="378">
        <f t="shared" si="8"/>
        <v>1.7891999999999997</v>
      </c>
      <c r="J149" s="375"/>
      <c r="K149" s="375"/>
      <c r="L149" s="375"/>
      <c r="M149" s="378">
        <v>1.7891999999999997</v>
      </c>
      <c r="N149" s="375"/>
      <c r="O149" s="380"/>
      <c r="P149" s="375" t="s">
        <v>374</v>
      </c>
    </row>
    <row r="150" spans="1:16" ht="38.25" x14ac:dyDescent="0.2">
      <c r="A150" s="375">
        <v>18</v>
      </c>
      <c r="B150" s="383" t="s">
        <v>957</v>
      </c>
      <c r="C150" s="377">
        <f t="shared" si="6"/>
        <v>0.15000000000000002</v>
      </c>
      <c r="D150" s="377">
        <v>0.1</v>
      </c>
      <c r="E150" s="378"/>
      <c r="F150" s="378"/>
      <c r="G150" s="378">
        <v>0.05</v>
      </c>
      <c r="H150" s="379" t="s">
        <v>1728</v>
      </c>
      <c r="I150" s="378">
        <f t="shared" si="8"/>
        <v>0.17892</v>
      </c>
      <c r="J150" s="375"/>
      <c r="K150" s="375"/>
      <c r="L150" s="375"/>
      <c r="M150" s="378">
        <v>0.17892</v>
      </c>
      <c r="N150" s="375"/>
      <c r="O150" s="380"/>
      <c r="P150" s="375" t="s">
        <v>374</v>
      </c>
    </row>
    <row r="151" spans="1:16" ht="38.25" x14ac:dyDescent="0.2">
      <c r="A151" s="375">
        <v>19</v>
      </c>
      <c r="B151" s="383" t="s">
        <v>957</v>
      </c>
      <c r="C151" s="377">
        <f t="shared" si="6"/>
        <v>0.08</v>
      </c>
      <c r="D151" s="377">
        <v>0.08</v>
      </c>
      <c r="E151" s="378"/>
      <c r="F151" s="378"/>
      <c r="G151" s="378">
        <v>0</v>
      </c>
      <c r="H151" s="379" t="s">
        <v>1729</v>
      </c>
      <c r="I151" s="378">
        <f t="shared" si="8"/>
        <v>9.5423999999999995E-2</v>
      </c>
      <c r="J151" s="375"/>
      <c r="K151" s="375"/>
      <c r="L151" s="375"/>
      <c r="M151" s="378">
        <v>9.5423999999999995E-2</v>
      </c>
      <c r="N151" s="375"/>
      <c r="O151" s="380"/>
      <c r="P151" s="375" t="s">
        <v>374</v>
      </c>
    </row>
    <row r="152" spans="1:16" ht="38.25" x14ac:dyDescent="0.2">
      <c r="A152" s="375">
        <v>20</v>
      </c>
      <c r="B152" s="383" t="s">
        <v>957</v>
      </c>
      <c r="C152" s="377">
        <f t="shared" si="6"/>
        <v>0.11</v>
      </c>
      <c r="D152" s="377">
        <v>0.11</v>
      </c>
      <c r="E152" s="378"/>
      <c r="F152" s="378"/>
      <c r="G152" s="378">
        <v>0</v>
      </c>
      <c r="H152" s="379" t="s">
        <v>1730</v>
      </c>
      <c r="I152" s="378">
        <f t="shared" si="8"/>
        <v>0.13120799999999999</v>
      </c>
      <c r="J152" s="375"/>
      <c r="K152" s="375"/>
      <c r="L152" s="375"/>
      <c r="M152" s="378">
        <v>0.13120799999999999</v>
      </c>
      <c r="N152" s="375"/>
      <c r="O152" s="380"/>
      <c r="P152" s="375" t="s">
        <v>374</v>
      </c>
    </row>
    <row r="153" spans="1:16" ht="25.5" x14ac:dyDescent="0.2">
      <c r="A153" s="375">
        <v>21</v>
      </c>
      <c r="B153" s="383" t="s">
        <v>957</v>
      </c>
      <c r="C153" s="377">
        <f t="shared" si="6"/>
        <v>0.1</v>
      </c>
      <c r="D153" s="377">
        <v>0.1</v>
      </c>
      <c r="E153" s="375"/>
      <c r="F153" s="375"/>
      <c r="G153" s="378">
        <v>0</v>
      </c>
      <c r="H153" s="379" t="s">
        <v>1731</v>
      </c>
      <c r="I153" s="378">
        <f t="shared" si="8"/>
        <v>0.11927999999999998</v>
      </c>
      <c r="J153" s="375"/>
      <c r="K153" s="375"/>
      <c r="L153" s="375"/>
      <c r="M153" s="378">
        <v>0.11927999999999998</v>
      </c>
      <c r="N153" s="375"/>
      <c r="O153" s="380"/>
      <c r="P153" s="375" t="s">
        <v>374</v>
      </c>
    </row>
    <row r="154" spans="1:16" ht="38.25" x14ac:dyDescent="0.2">
      <c r="A154" s="375">
        <v>22</v>
      </c>
      <c r="B154" s="383" t="s">
        <v>957</v>
      </c>
      <c r="C154" s="377">
        <f t="shared" si="6"/>
        <v>0.18</v>
      </c>
      <c r="D154" s="377">
        <v>0.18</v>
      </c>
      <c r="E154" s="375"/>
      <c r="F154" s="375"/>
      <c r="G154" s="378">
        <v>0</v>
      </c>
      <c r="H154" s="379" t="s">
        <v>1732</v>
      </c>
      <c r="I154" s="378">
        <f t="shared" si="8"/>
        <v>0.21470400000000001</v>
      </c>
      <c r="J154" s="375"/>
      <c r="K154" s="375"/>
      <c r="L154" s="375"/>
      <c r="M154" s="378">
        <v>0.21470400000000001</v>
      </c>
      <c r="N154" s="375"/>
      <c r="O154" s="380"/>
      <c r="P154" s="375" t="s">
        <v>374</v>
      </c>
    </row>
    <row r="155" spans="1:16" ht="25.5" x14ac:dyDescent="0.2">
      <c r="A155" s="375">
        <v>23</v>
      </c>
      <c r="B155" s="383" t="s">
        <v>957</v>
      </c>
      <c r="C155" s="377">
        <f t="shared" si="6"/>
        <v>0.2</v>
      </c>
      <c r="D155" s="377">
        <v>0.1</v>
      </c>
      <c r="E155" s="378"/>
      <c r="F155" s="378"/>
      <c r="G155" s="378">
        <v>0.1</v>
      </c>
      <c r="H155" s="379" t="s">
        <v>1733</v>
      </c>
      <c r="I155" s="378">
        <f t="shared" si="8"/>
        <v>0.11927999999999998</v>
      </c>
      <c r="J155" s="375"/>
      <c r="K155" s="375"/>
      <c r="L155" s="375"/>
      <c r="M155" s="378">
        <v>0.11927999999999998</v>
      </c>
      <c r="N155" s="375"/>
      <c r="O155" s="380"/>
      <c r="P155" s="375" t="s">
        <v>374</v>
      </c>
    </row>
    <row r="156" spans="1:16" ht="25.5" x14ac:dyDescent="0.2">
      <c r="A156" s="375">
        <v>24</v>
      </c>
      <c r="B156" s="383" t="s">
        <v>957</v>
      </c>
      <c r="C156" s="377">
        <f t="shared" si="6"/>
        <v>0.1</v>
      </c>
      <c r="D156" s="377">
        <v>0.1</v>
      </c>
      <c r="E156" s="378"/>
      <c r="F156" s="378"/>
      <c r="G156" s="378">
        <v>0</v>
      </c>
      <c r="H156" s="379" t="s">
        <v>1734</v>
      </c>
      <c r="I156" s="378">
        <f t="shared" si="8"/>
        <v>0.11927999999999998</v>
      </c>
      <c r="J156" s="375"/>
      <c r="K156" s="375"/>
      <c r="L156" s="375"/>
      <c r="M156" s="378">
        <v>0.11927999999999998</v>
      </c>
      <c r="N156" s="375"/>
      <c r="O156" s="380"/>
      <c r="P156" s="375" t="s">
        <v>374</v>
      </c>
    </row>
    <row r="157" spans="1:16" ht="25.5" x14ac:dyDescent="0.2">
      <c r="A157" s="375">
        <v>25</v>
      </c>
      <c r="B157" s="383" t="s">
        <v>957</v>
      </c>
      <c r="C157" s="377">
        <f t="shared" si="6"/>
        <v>0.1</v>
      </c>
      <c r="D157" s="377">
        <v>0.1</v>
      </c>
      <c r="E157" s="378"/>
      <c r="F157" s="378"/>
      <c r="G157" s="378">
        <v>0</v>
      </c>
      <c r="H157" s="379" t="s">
        <v>1735</v>
      </c>
      <c r="I157" s="378">
        <f t="shared" si="8"/>
        <v>0.11927999999999998</v>
      </c>
      <c r="J157" s="375"/>
      <c r="K157" s="375"/>
      <c r="L157" s="375"/>
      <c r="M157" s="378">
        <v>0.11927999999999998</v>
      </c>
      <c r="N157" s="375"/>
      <c r="O157" s="380"/>
      <c r="P157" s="375" t="s">
        <v>374</v>
      </c>
    </row>
    <row r="158" spans="1:16" ht="25.5" x14ac:dyDescent="0.2">
      <c r="A158" s="375">
        <v>26</v>
      </c>
      <c r="B158" s="383" t="s">
        <v>957</v>
      </c>
      <c r="C158" s="377">
        <f t="shared" si="6"/>
        <v>0.1</v>
      </c>
      <c r="D158" s="377">
        <v>0</v>
      </c>
      <c r="E158" s="378"/>
      <c r="F158" s="378"/>
      <c r="G158" s="378">
        <v>0.1</v>
      </c>
      <c r="H158" s="379" t="s">
        <v>1736</v>
      </c>
      <c r="I158" s="378">
        <f t="shared" si="8"/>
        <v>0.11927999999999998</v>
      </c>
      <c r="J158" s="375"/>
      <c r="K158" s="375"/>
      <c r="L158" s="375"/>
      <c r="M158" s="378">
        <v>0.11927999999999998</v>
      </c>
      <c r="N158" s="375"/>
      <c r="O158" s="380"/>
      <c r="P158" s="375" t="s">
        <v>374</v>
      </c>
    </row>
    <row r="159" spans="1:16" ht="25.5" x14ac:dyDescent="0.2">
      <c r="A159" s="375">
        <v>27</v>
      </c>
      <c r="B159" s="383" t="s">
        <v>957</v>
      </c>
      <c r="C159" s="377">
        <f t="shared" si="6"/>
        <v>0.25</v>
      </c>
      <c r="D159" s="377">
        <v>0.15</v>
      </c>
      <c r="E159" s="375"/>
      <c r="F159" s="375"/>
      <c r="G159" s="378">
        <v>0.1</v>
      </c>
      <c r="H159" s="379" t="s">
        <v>1737</v>
      </c>
      <c r="I159" s="378">
        <f t="shared" si="8"/>
        <v>0.41747999999999996</v>
      </c>
      <c r="J159" s="375"/>
      <c r="K159" s="375"/>
      <c r="L159" s="375"/>
      <c r="M159" s="378">
        <v>0.41747999999999996</v>
      </c>
      <c r="N159" s="375"/>
      <c r="O159" s="380"/>
      <c r="P159" s="375" t="s">
        <v>374</v>
      </c>
    </row>
    <row r="160" spans="1:16" ht="25.5" x14ac:dyDescent="0.2">
      <c r="A160" s="375">
        <v>28</v>
      </c>
      <c r="B160" s="383" t="s">
        <v>957</v>
      </c>
      <c r="C160" s="377">
        <f t="shared" si="6"/>
        <v>0.03</v>
      </c>
      <c r="D160" s="377">
        <v>0.03</v>
      </c>
      <c r="E160" s="378"/>
      <c r="F160" s="378"/>
      <c r="G160" s="378">
        <v>0</v>
      </c>
      <c r="H160" s="379" t="s">
        <v>1738</v>
      </c>
      <c r="I160" s="378">
        <f t="shared" si="8"/>
        <v>3.5784000000000003E-2</v>
      </c>
      <c r="J160" s="375"/>
      <c r="K160" s="375"/>
      <c r="L160" s="375"/>
      <c r="M160" s="378">
        <v>3.5784000000000003E-2</v>
      </c>
      <c r="N160" s="375"/>
      <c r="O160" s="380"/>
      <c r="P160" s="375" t="s">
        <v>374</v>
      </c>
    </row>
    <row r="161" spans="1:16" ht="25.5" x14ac:dyDescent="0.2">
      <c r="A161" s="375">
        <v>29</v>
      </c>
      <c r="B161" s="383" t="s">
        <v>957</v>
      </c>
      <c r="C161" s="377">
        <f t="shared" si="6"/>
        <v>0.1</v>
      </c>
      <c r="D161" s="377">
        <v>0.1</v>
      </c>
      <c r="E161" s="378"/>
      <c r="F161" s="378"/>
      <c r="G161" s="378">
        <v>0</v>
      </c>
      <c r="H161" s="379" t="s">
        <v>1739</v>
      </c>
      <c r="I161" s="378">
        <f t="shared" si="8"/>
        <v>0.11927999999999998</v>
      </c>
      <c r="J161" s="375"/>
      <c r="K161" s="375"/>
      <c r="L161" s="375"/>
      <c r="M161" s="378">
        <v>0.11927999999999998</v>
      </c>
      <c r="N161" s="375"/>
      <c r="O161" s="380"/>
      <c r="P161" s="375" t="s">
        <v>374</v>
      </c>
    </row>
    <row r="162" spans="1:16" ht="25.5" x14ac:dyDescent="0.2">
      <c r="A162" s="375">
        <v>30</v>
      </c>
      <c r="B162" s="383" t="s">
        <v>957</v>
      </c>
      <c r="C162" s="377">
        <f t="shared" si="6"/>
        <v>0.15</v>
      </c>
      <c r="D162" s="377">
        <v>0.15</v>
      </c>
      <c r="E162" s="378"/>
      <c r="F162" s="378"/>
      <c r="G162" s="378">
        <v>0</v>
      </c>
      <c r="H162" s="379" t="s">
        <v>1740</v>
      </c>
      <c r="I162" s="378">
        <f t="shared" si="8"/>
        <v>0.17892</v>
      </c>
      <c r="J162" s="375"/>
      <c r="K162" s="375"/>
      <c r="L162" s="375"/>
      <c r="M162" s="378">
        <v>0.17892</v>
      </c>
      <c r="N162" s="375"/>
      <c r="O162" s="380"/>
      <c r="P162" s="375" t="s">
        <v>374</v>
      </c>
    </row>
    <row r="163" spans="1:16" ht="25.5" x14ac:dyDescent="0.2">
      <c r="A163" s="375">
        <v>31</v>
      </c>
      <c r="B163" s="383" t="s">
        <v>957</v>
      </c>
      <c r="C163" s="377">
        <f t="shared" si="6"/>
        <v>0.27</v>
      </c>
      <c r="D163" s="377">
        <v>0.1</v>
      </c>
      <c r="E163" s="378"/>
      <c r="F163" s="378"/>
      <c r="G163" s="378">
        <v>0.17</v>
      </c>
      <c r="H163" s="379" t="s">
        <v>1741</v>
      </c>
      <c r="I163" s="378">
        <f t="shared" si="8"/>
        <v>0.11927999999999998</v>
      </c>
      <c r="J163" s="375"/>
      <c r="K163" s="375"/>
      <c r="L163" s="375"/>
      <c r="M163" s="378">
        <v>0.11927999999999998</v>
      </c>
      <c r="N163" s="375"/>
      <c r="O163" s="380"/>
      <c r="P163" s="375" t="s">
        <v>374</v>
      </c>
    </row>
    <row r="164" spans="1:16" ht="25.5" x14ac:dyDescent="0.2">
      <c r="A164" s="375">
        <v>32</v>
      </c>
      <c r="B164" s="383" t="s">
        <v>957</v>
      </c>
      <c r="C164" s="377">
        <f t="shared" si="6"/>
        <v>0.24000000000000002</v>
      </c>
      <c r="D164" s="377">
        <v>0.1</v>
      </c>
      <c r="E164" s="378"/>
      <c r="F164" s="378"/>
      <c r="G164" s="378">
        <v>0.14000000000000001</v>
      </c>
      <c r="H164" s="379" t="s">
        <v>1742</v>
      </c>
      <c r="I164" s="378">
        <f t="shared" si="8"/>
        <v>0.11927999999999998</v>
      </c>
      <c r="J164" s="375"/>
      <c r="K164" s="375"/>
      <c r="L164" s="375"/>
      <c r="M164" s="378">
        <v>0.11927999999999998</v>
      </c>
      <c r="N164" s="375"/>
      <c r="O164" s="380"/>
      <c r="P164" s="375" t="s">
        <v>374</v>
      </c>
    </row>
    <row r="165" spans="1:16" ht="25.5" x14ac:dyDescent="0.2">
      <c r="A165" s="375">
        <v>33</v>
      </c>
      <c r="B165" s="380" t="s">
        <v>957</v>
      </c>
      <c r="C165" s="377">
        <f t="shared" si="6"/>
        <v>3</v>
      </c>
      <c r="D165" s="377">
        <v>3</v>
      </c>
      <c r="E165" s="378"/>
      <c r="F165" s="378"/>
      <c r="G165" s="378">
        <v>0</v>
      </c>
      <c r="H165" s="379" t="s">
        <v>1253</v>
      </c>
      <c r="I165" s="378">
        <f t="shared" si="8"/>
        <v>3.5783999999999994</v>
      </c>
      <c r="J165" s="375"/>
      <c r="K165" s="375"/>
      <c r="L165" s="375"/>
      <c r="M165" s="378">
        <v>3.5783999999999994</v>
      </c>
      <c r="N165" s="375"/>
      <c r="O165" s="380"/>
      <c r="P165" s="375" t="s">
        <v>152</v>
      </c>
    </row>
    <row r="166" spans="1:16" ht="25.5" x14ac:dyDescent="0.2">
      <c r="A166" s="375">
        <v>34</v>
      </c>
      <c r="B166" s="380" t="s">
        <v>957</v>
      </c>
      <c r="C166" s="377">
        <f t="shared" si="6"/>
        <v>0.5</v>
      </c>
      <c r="D166" s="377">
        <v>0.5</v>
      </c>
      <c r="E166" s="378"/>
      <c r="F166" s="378"/>
      <c r="G166" s="378">
        <v>0</v>
      </c>
      <c r="H166" s="375" t="s">
        <v>1254</v>
      </c>
      <c r="I166" s="378">
        <f t="shared" si="8"/>
        <v>0.59639999999999993</v>
      </c>
      <c r="J166" s="375"/>
      <c r="K166" s="375"/>
      <c r="L166" s="375"/>
      <c r="M166" s="378">
        <v>0.59639999999999993</v>
      </c>
      <c r="N166" s="375"/>
      <c r="O166" s="380"/>
      <c r="P166" s="375" t="s">
        <v>152</v>
      </c>
    </row>
    <row r="167" spans="1:16" ht="25.5" x14ac:dyDescent="0.2">
      <c r="A167" s="375">
        <v>35</v>
      </c>
      <c r="B167" s="380" t="s">
        <v>957</v>
      </c>
      <c r="C167" s="377">
        <f t="shared" si="6"/>
        <v>0.2</v>
      </c>
      <c r="D167" s="377">
        <v>0.2</v>
      </c>
      <c r="E167" s="378"/>
      <c r="F167" s="378"/>
      <c r="G167" s="378">
        <v>0</v>
      </c>
      <c r="H167" s="379" t="s">
        <v>1255</v>
      </c>
      <c r="I167" s="378">
        <f t="shared" si="8"/>
        <v>0.23855999999999997</v>
      </c>
      <c r="J167" s="375"/>
      <c r="K167" s="375"/>
      <c r="L167" s="375"/>
      <c r="M167" s="378">
        <v>0.23855999999999997</v>
      </c>
      <c r="N167" s="375"/>
      <c r="O167" s="380"/>
      <c r="P167" s="375" t="s">
        <v>152</v>
      </c>
    </row>
    <row r="168" spans="1:16" ht="25.5" x14ac:dyDescent="0.2">
      <c r="A168" s="375">
        <v>36</v>
      </c>
      <c r="B168" s="380" t="s">
        <v>957</v>
      </c>
      <c r="C168" s="377">
        <f t="shared" ref="C168:C201" si="9">SUM(D168:G168)</f>
        <v>0.03</v>
      </c>
      <c r="D168" s="377">
        <v>0</v>
      </c>
      <c r="E168" s="378"/>
      <c r="F168" s="378"/>
      <c r="G168" s="378">
        <v>0.03</v>
      </c>
      <c r="H168" s="379" t="s">
        <v>1256</v>
      </c>
      <c r="I168" s="378">
        <f t="shared" si="8"/>
        <v>7.0200000000000002E-3</v>
      </c>
      <c r="J168" s="375"/>
      <c r="K168" s="375"/>
      <c r="L168" s="375"/>
      <c r="M168" s="378">
        <v>7.0200000000000002E-3</v>
      </c>
      <c r="N168" s="375"/>
      <c r="O168" s="380"/>
      <c r="P168" s="375" t="s">
        <v>152</v>
      </c>
    </row>
    <row r="169" spans="1:16" ht="25.5" x14ac:dyDescent="0.2">
      <c r="A169" s="375">
        <v>37</v>
      </c>
      <c r="B169" s="380" t="s">
        <v>957</v>
      </c>
      <c r="C169" s="377">
        <f t="shared" si="9"/>
        <v>0.04</v>
      </c>
      <c r="D169" s="377">
        <v>0</v>
      </c>
      <c r="E169" s="378"/>
      <c r="F169" s="378"/>
      <c r="G169" s="378">
        <v>0.04</v>
      </c>
      <c r="H169" s="379" t="s">
        <v>1257</v>
      </c>
      <c r="I169" s="378">
        <f t="shared" si="8"/>
        <v>9.3600000000000003E-3</v>
      </c>
      <c r="J169" s="375"/>
      <c r="K169" s="375"/>
      <c r="L169" s="375"/>
      <c r="M169" s="378">
        <v>9.3600000000000003E-3</v>
      </c>
      <c r="N169" s="375"/>
      <c r="O169" s="380"/>
      <c r="P169" s="375" t="s">
        <v>152</v>
      </c>
    </row>
    <row r="170" spans="1:16" ht="25.5" x14ac:dyDescent="0.2">
      <c r="A170" s="375">
        <v>38</v>
      </c>
      <c r="B170" s="380" t="s">
        <v>957</v>
      </c>
      <c r="C170" s="377">
        <f t="shared" si="9"/>
        <v>0.6</v>
      </c>
      <c r="D170" s="377">
        <v>0.6</v>
      </c>
      <c r="E170" s="378"/>
      <c r="F170" s="378"/>
      <c r="G170" s="378">
        <v>0</v>
      </c>
      <c r="H170" s="379" t="s">
        <v>1258</v>
      </c>
      <c r="I170" s="378">
        <f t="shared" si="8"/>
        <v>0.71567999999999998</v>
      </c>
      <c r="J170" s="375"/>
      <c r="K170" s="375"/>
      <c r="L170" s="375"/>
      <c r="M170" s="378">
        <v>0.71567999999999998</v>
      </c>
      <c r="N170" s="375"/>
      <c r="O170" s="380"/>
      <c r="P170" s="375" t="s">
        <v>152</v>
      </c>
    </row>
    <row r="171" spans="1:16" ht="25.5" x14ac:dyDescent="0.2">
      <c r="A171" s="375">
        <v>39</v>
      </c>
      <c r="B171" s="380" t="s">
        <v>957</v>
      </c>
      <c r="C171" s="377">
        <f t="shared" si="9"/>
        <v>2.2000000000000002</v>
      </c>
      <c r="D171" s="377">
        <v>2</v>
      </c>
      <c r="E171" s="375"/>
      <c r="F171" s="375"/>
      <c r="G171" s="378">
        <v>0.2</v>
      </c>
      <c r="H171" s="379" t="s">
        <v>1259</v>
      </c>
      <c r="I171" s="378">
        <f t="shared" si="8"/>
        <v>2.3855999999999997</v>
      </c>
      <c r="J171" s="375"/>
      <c r="K171" s="375"/>
      <c r="L171" s="375"/>
      <c r="M171" s="378">
        <v>2.3855999999999997</v>
      </c>
      <c r="N171" s="375"/>
      <c r="O171" s="380"/>
      <c r="P171" s="375" t="s">
        <v>152</v>
      </c>
    </row>
    <row r="172" spans="1:16" ht="25.5" x14ac:dyDescent="0.2">
      <c r="A172" s="375">
        <v>40</v>
      </c>
      <c r="B172" s="380" t="s">
        <v>957</v>
      </c>
      <c r="C172" s="377">
        <f t="shared" si="9"/>
        <v>1</v>
      </c>
      <c r="D172" s="377">
        <v>1</v>
      </c>
      <c r="E172" s="378"/>
      <c r="F172" s="378"/>
      <c r="G172" s="378">
        <v>0</v>
      </c>
      <c r="H172" s="379" t="s">
        <v>1164</v>
      </c>
      <c r="I172" s="378">
        <f t="shared" si="8"/>
        <v>1.1927999999999999</v>
      </c>
      <c r="J172" s="375"/>
      <c r="K172" s="375"/>
      <c r="L172" s="375"/>
      <c r="M172" s="378">
        <v>1.1927999999999999</v>
      </c>
      <c r="N172" s="375"/>
      <c r="O172" s="380"/>
      <c r="P172" s="375" t="s">
        <v>152</v>
      </c>
    </row>
    <row r="173" spans="1:16" ht="25.5" x14ac:dyDescent="0.2">
      <c r="A173" s="375">
        <v>41</v>
      </c>
      <c r="B173" s="380" t="s">
        <v>957</v>
      </c>
      <c r="C173" s="377">
        <f t="shared" si="9"/>
        <v>0.2</v>
      </c>
      <c r="D173" s="377">
        <v>0.2</v>
      </c>
      <c r="E173" s="375"/>
      <c r="F173" s="375"/>
      <c r="G173" s="378">
        <v>0</v>
      </c>
      <c r="H173" s="379" t="s">
        <v>1260</v>
      </c>
      <c r="I173" s="378">
        <f t="shared" si="8"/>
        <v>0.23855999999999997</v>
      </c>
      <c r="J173" s="375"/>
      <c r="K173" s="375"/>
      <c r="L173" s="375"/>
      <c r="M173" s="378">
        <v>0.23855999999999997</v>
      </c>
      <c r="N173" s="375"/>
      <c r="O173" s="380"/>
      <c r="P173" s="375" t="s">
        <v>152</v>
      </c>
    </row>
    <row r="174" spans="1:16" ht="38.25" x14ac:dyDescent="0.2">
      <c r="A174" s="375">
        <v>42</v>
      </c>
      <c r="B174" s="380" t="s">
        <v>957</v>
      </c>
      <c r="C174" s="377">
        <f t="shared" si="9"/>
        <v>0.7</v>
      </c>
      <c r="D174" s="377">
        <v>0.5</v>
      </c>
      <c r="E174" s="375"/>
      <c r="F174" s="375"/>
      <c r="G174" s="378">
        <v>0.2</v>
      </c>
      <c r="H174" s="379" t="s">
        <v>1261</v>
      </c>
      <c r="I174" s="378">
        <f t="shared" si="8"/>
        <v>0.59639999999999993</v>
      </c>
      <c r="J174" s="375"/>
      <c r="K174" s="375"/>
      <c r="L174" s="375"/>
      <c r="M174" s="378">
        <v>0.59639999999999993</v>
      </c>
      <c r="N174" s="375"/>
      <c r="O174" s="380"/>
      <c r="P174" s="375" t="s">
        <v>152</v>
      </c>
    </row>
    <row r="175" spans="1:16" ht="25.5" x14ac:dyDescent="0.2">
      <c r="A175" s="375">
        <v>43</v>
      </c>
      <c r="B175" s="380" t="s">
        <v>957</v>
      </c>
      <c r="C175" s="377">
        <f t="shared" si="9"/>
        <v>0.3</v>
      </c>
      <c r="D175" s="377">
        <v>0.3</v>
      </c>
      <c r="E175" s="377"/>
      <c r="F175" s="377"/>
      <c r="G175" s="378">
        <v>0</v>
      </c>
      <c r="H175" s="379" t="s">
        <v>1262</v>
      </c>
      <c r="I175" s="378">
        <f t="shared" si="8"/>
        <v>0.23855999999999997</v>
      </c>
      <c r="J175" s="375"/>
      <c r="K175" s="375"/>
      <c r="L175" s="375"/>
      <c r="M175" s="378">
        <v>0.23855999999999997</v>
      </c>
      <c r="N175" s="375"/>
      <c r="O175" s="380"/>
      <c r="P175" s="375" t="s">
        <v>374</v>
      </c>
    </row>
    <row r="176" spans="1:16" ht="25.5" x14ac:dyDescent="0.2">
      <c r="A176" s="375">
        <v>44</v>
      </c>
      <c r="B176" s="380" t="s">
        <v>957</v>
      </c>
      <c r="C176" s="377">
        <f t="shared" si="9"/>
        <v>0.86</v>
      </c>
      <c r="D176" s="377">
        <v>0.86</v>
      </c>
      <c r="E176" s="378"/>
      <c r="F176" s="378"/>
      <c r="G176" s="378">
        <v>0</v>
      </c>
      <c r="H176" s="379" t="s">
        <v>1208</v>
      </c>
      <c r="I176" s="378">
        <f t="shared" si="8"/>
        <v>1.0258080000000001</v>
      </c>
      <c r="J176" s="375"/>
      <c r="K176" s="375"/>
      <c r="L176" s="375"/>
      <c r="M176" s="378">
        <v>1.0258080000000001</v>
      </c>
      <c r="N176" s="375"/>
      <c r="O176" s="380"/>
      <c r="P176" s="375" t="s">
        <v>152</v>
      </c>
    </row>
    <row r="177" spans="1:16" ht="25.5" x14ac:dyDescent="0.2">
      <c r="A177" s="375">
        <v>45</v>
      </c>
      <c r="B177" s="380" t="s">
        <v>957</v>
      </c>
      <c r="C177" s="377">
        <f t="shared" si="9"/>
        <v>0.5</v>
      </c>
      <c r="D177" s="377">
        <v>0.4</v>
      </c>
      <c r="E177" s="375"/>
      <c r="F177" s="375"/>
      <c r="G177" s="378">
        <v>0.1</v>
      </c>
      <c r="H177" s="379" t="s">
        <v>1206</v>
      </c>
      <c r="I177" s="378">
        <f t="shared" si="8"/>
        <v>0.64411200000000002</v>
      </c>
      <c r="J177" s="375"/>
      <c r="K177" s="375"/>
      <c r="L177" s="375"/>
      <c r="M177" s="378">
        <v>0.64411200000000002</v>
      </c>
      <c r="N177" s="375"/>
      <c r="O177" s="380"/>
      <c r="P177" s="375" t="s">
        <v>374</v>
      </c>
    </row>
    <row r="178" spans="1:16" ht="25.5" x14ac:dyDescent="0.2">
      <c r="A178" s="375">
        <v>46</v>
      </c>
      <c r="B178" s="380" t="s">
        <v>957</v>
      </c>
      <c r="C178" s="377">
        <f t="shared" si="9"/>
        <v>0.7</v>
      </c>
      <c r="D178" s="377">
        <v>0.7</v>
      </c>
      <c r="E178" s="377"/>
      <c r="F178" s="377"/>
      <c r="G178" s="378">
        <v>0</v>
      </c>
      <c r="H178" s="379" t="s">
        <v>1263</v>
      </c>
      <c r="I178" s="378">
        <f t="shared" si="8"/>
        <v>0.83495999999999992</v>
      </c>
      <c r="J178" s="375"/>
      <c r="K178" s="375"/>
      <c r="L178" s="375"/>
      <c r="M178" s="378">
        <v>0.83495999999999992</v>
      </c>
      <c r="N178" s="375"/>
      <c r="O178" s="380"/>
      <c r="P178" s="375" t="s">
        <v>152</v>
      </c>
    </row>
    <row r="179" spans="1:16" ht="25.5" x14ac:dyDescent="0.2">
      <c r="A179" s="375">
        <v>47</v>
      </c>
      <c r="B179" s="380" t="s">
        <v>957</v>
      </c>
      <c r="C179" s="377">
        <f t="shared" si="9"/>
        <v>0.8</v>
      </c>
      <c r="D179" s="377">
        <v>0.5</v>
      </c>
      <c r="E179" s="375"/>
      <c r="F179" s="375"/>
      <c r="G179" s="378">
        <v>0.3</v>
      </c>
      <c r="H179" s="379" t="s">
        <v>1160</v>
      </c>
      <c r="I179" s="378">
        <f t="shared" si="8"/>
        <v>0.59639999999999993</v>
      </c>
      <c r="J179" s="375"/>
      <c r="K179" s="375"/>
      <c r="L179" s="375"/>
      <c r="M179" s="378">
        <v>0.59639999999999993</v>
      </c>
      <c r="N179" s="375"/>
      <c r="O179" s="380"/>
      <c r="P179" s="375" t="s">
        <v>152</v>
      </c>
    </row>
    <row r="180" spans="1:16" x14ac:dyDescent="0.2">
      <c r="A180" s="375">
        <v>48</v>
      </c>
      <c r="B180" s="380" t="s">
        <v>957</v>
      </c>
      <c r="C180" s="377">
        <f t="shared" si="9"/>
        <v>2</v>
      </c>
      <c r="D180" s="377">
        <v>0.9</v>
      </c>
      <c r="E180" s="375"/>
      <c r="F180" s="375"/>
      <c r="G180" s="378">
        <v>1.1000000000000001</v>
      </c>
      <c r="H180" s="375" t="s">
        <v>1238</v>
      </c>
      <c r="I180" s="378">
        <f t="shared" si="8"/>
        <v>2.900652</v>
      </c>
      <c r="J180" s="375"/>
      <c r="K180" s="375"/>
      <c r="L180" s="375"/>
      <c r="M180" s="378">
        <v>2.900652</v>
      </c>
      <c r="N180" s="375"/>
      <c r="O180" s="380"/>
      <c r="P180" s="375" t="s">
        <v>152</v>
      </c>
    </row>
    <row r="181" spans="1:16" ht="25.5" x14ac:dyDescent="0.2">
      <c r="A181" s="375">
        <v>49</v>
      </c>
      <c r="B181" s="380" t="s">
        <v>957</v>
      </c>
      <c r="C181" s="377">
        <f t="shared" si="9"/>
        <v>0.02</v>
      </c>
      <c r="D181" s="377">
        <v>0</v>
      </c>
      <c r="E181" s="378"/>
      <c r="F181" s="378"/>
      <c r="G181" s="378">
        <v>0.02</v>
      </c>
      <c r="H181" s="379" t="s">
        <v>1235</v>
      </c>
      <c r="I181" s="378">
        <f t="shared" si="8"/>
        <v>0.01</v>
      </c>
      <c r="J181" s="375"/>
      <c r="K181" s="375"/>
      <c r="L181" s="375"/>
      <c r="M181" s="378">
        <v>0.01</v>
      </c>
      <c r="N181" s="375"/>
      <c r="O181" s="380"/>
      <c r="P181" s="375" t="s">
        <v>374</v>
      </c>
    </row>
    <row r="182" spans="1:16" ht="25.5" x14ac:dyDescent="0.2">
      <c r="A182" s="375">
        <v>50</v>
      </c>
      <c r="B182" s="380" t="s">
        <v>957</v>
      </c>
      <c r="C182" s="377">
        <f t="shared" si="9"/>
        <v>0.09</v>
      </c>
      <c r="D182" s="377">
        <v>0</v>
      </c>
      <c r="E182" s="378"/>
      <c r="F182" s="378"/>
      <c r="G182" s="378">
        <v>0.09</v>
      </c>
      <c r="H182" s="379" t="s">
        <v>1264</v>
      </c>
      <c r="I182" s="378">
        <f t="shared" si="8"/>
        <v>0.107352</v>
      </c>
      <c r="J182" s="375"/>
      <c r="K182" s="375"/>
      <c r="L182" s="375"/>
      <c r="M182" s="378">
        <v>0.107352</v>
      </c>
      <c r="N182" s="375"/>
      <c r="O182" s="380"/>
      <c r="P182" s="375" t="s">
        <v>374</v>
      </c>
    </row>
    <row r="183" spans="1:16" ht="25.5" x14ac:dyDescent="0.2">
      <c r="A183" s="375">
        <v>51</v>
      </c>
      <c r="B183" s="380" t="s">
        <v>957</v>
      </c>
      <c r="C183" s="377">
        <f t="shared" si="9"/>
        <v>0.11</v>
      </c>
      <c r="D183" s="377">
        <v>0.05</v>
      </c>
      <c r="E183" s="378"/>
      <c r="F183" s="378"/>
      <c r="G183" s="378">
        <v>0.06</v>
      </c>
      <c r="H183" s="379" t="s">
        <v>1780</v>
      </c>
      <c r="I183" s="378">
        <f t="shared" si="8"/>
        <v>0.5</v>
      </c>
      <c r="J183" s="375"/>
      <c r="K183" s="375"/>
      <c r="L183" s="375"/>
      <c r="M183" s="378">
        <v>0.5</v>
      </c>
      <c r="N183" s="375"/>
      <c r="O183" s="380"/>
      <c r="P183" s="375" t="s">
        <v>152</v>
      </c>
    </row>
    <row r="184" spans="1:16" x14ac:dyDescent="0.2">
      <c r="A184" s="369" t="s">
        <v>320</v>
      </c>
      <c r="B184" s="370" t="s">
        <v>595</v>
      </c>
      <c r="C184" s="371">
        <f>C185+C186</f>
        <v>2</v>
      </c>
      <c r="D184" s="371">
        <f>D185+D186</f>
        <v>2</v>
      </c>
      <c r="E184" s="371">
        <f>E185+E186</f>
        <v>0</v>
      </c>
      <c r="F184" s="371">
        <f>F185+F186</f>
        <v>0</v>
      </c>
      <c r="G184" s="371">
        <f>G185+G186</f>
        <v>0</v>
      </c>
      <c r="H184" s="382">
        <v>0</v>
      </c>
      <c r="I184" s="371">
        <f>I185+I186</f>
        <v>2.3855999999999997</v>
      </c>
      <c r="J184" s="371">
        <f>J185+J186</f>
        <v>0</v>
      </c>
      <c r="K184" s="371">
        <f>K185+K186</f>
        <v>0</v>
      </c>
      <c r="L184" s="371">
        <f>L185+L186</f>
        <v>0</v>
      </c>
      <c r="M184" s="371">
        <f>M185+M186</f>
        <v>2.3855999999999997</v>
      </c>
      <c r="N184" s="382">
        <v>0</v>
      </c>
      <c r="O184" s="380"/>
      <c r="P184" s="369"/>
    </row>
    <row r="185" spans="1:16" ht="25.5" x14ac:dyDescent="0.2">
      <c r="A185" s="375">
        <v>1</v>
      </c>
      <c r="B185" s="383" t="s">
        <v>595</v>
      </c>
      <c r="C185" s="377">
        <f t="shared" si="9"/>
        <v>1.5</v>
      </c>
      <c r="D185" s="377">
        <v>1.5</v>
      </c>
      <c r="E185" s="378"/>
      <c r="F185" s="378"/>
      <c r="G185" s="378">
        <v>0</v>
      </c>
      <c r="H185" s="379" t="s">
        <v>1743</v>
      </c>
      <c r="I185" s="378">
        <f>SUM(J185:N185)</f>
        <v>1.7891999999999997</v>
      </c>
      <c r="J185" s="375"/>
      <c r="K185" s="375"/>
      <c r="L185" s="375"/>
      <c r="M185" s="378">
        <v>1.7891999999999997</v>
      </c>
      <c r="N185" s="375"/>
      <c r="O185" s="380"/>
      <c r="P185" s="375" t="s">
        <v>374</v>
      </c>
    </row>
    <row r="186" spans="1:16" ht="51" x14ac:dyDescent="0.2">
      <c r="A186" s="375">
        <v>2</v>
      </c>
      <c r="B186" s="384" t="s">
        <v>595</v>
      </c>
      <c r="C186" s="377">
        <f t="shared" si="9"/>
        <v>0.5</v>
      </c>
      <c r="D186" s="377">
        <v>0.5</v>
      </c>
      <c r="E186" s="375"/>
      <c r="F186" s="375"/>
      <c r="G186" s="378">
        <v>0</v>
      </c>
      <c r="H186" s="379" t="s">
        <v>1744</v>
      </c>
      <c r="I186" s="378">
        <f>SUM(J186:N186)</f>
        <v>0.59639999999999993</v>
      </c>
      <c r="J186" s="375"/>
      <c r="K186" s="375"/>
      <c r="L186" s="375"/>
      <c r="M186" s="378">
        <v>0.59639999999999993</v>
      </c>
      <c r="N186" s="375"/>
      <c r="O186" s="380"/>
      <c r="P186" s="375" t="s">
        <v>374</v>
      </c>
    </row>
    <row r="187" spans="1:16" x14ac:dyDescent="0.2">
      <c r="A187" s="369" t="s">
        <v>328</v>
      </c>
      <c r="B187" s="28" t="s">
        <v>137</v>
      </c>
      <c r="C187" s="371">
        <f>C188</f>
        <v>0.3</v>
      </c>
      <c r="D187" s="371">
        <f>D188</f>
        <v>0</v>
      </c>
      <c r="E187" s="371">
        <f>E188</f>
        <v>0</v>
      </c>
      <c r="F187" s="371">
        <f>F188</f>
        <v>0</v>
      </c>
      <c r="G187" s="371">
        <f>G188</f>
        <v>0.3</v>
      </c>
      <c r="H187" s="382">
        <v>0</v>
      </c>
      <c r="I187" s="371">
        <f>I188</f>
        <v>1.4999999999999999E-2</v>
      </c>
      <c r="J187" s="371">
        <f>J188</f>
        <v>0</v>
      </c>
      <c r="K187" s="371">
        <f>K188</f>
        <v>0</v>
      </c>
      <c r="L187" s="371">
        <f>L188</f>
        <v>0</v>
      </c>
      <c r="M187" s="371">
        <f>M188</f>
        <v>1.4999999999999999E-2</v>
      </c>
      <c r="N187" s="382">
        <v>0</v>
      </c>
      <c r="O187" s="374"/>
      <c r="P187" s="369"/>
    </row>
    <row r="188" spans="1:16" ht="25.5" x14ac:dyDescent="0.2">
      <c r="A188" s="375">
        <v>1</v>
      </c>
      <c r="B188" s="380" t="s">
        <v>1265</v>
      </c>
      <c r="C188" s="377">
        <f t="shared" si="9"/>
        <v>0.3</v>
      </c>
      <c r="D188" s="377">
        <v>0</v>
      </c>
      <c r="E188" s="375"/>
      <c r="F188" s="375"/>
      <c r="G188" s="378">
        <v>0.3</v>
      </c>
      <c r="H188" s="379" t="s">
        <v>1266</v>
      </c>
      <c r="I188" s="378">
        <f>SUM(J188:N188)</f>
        <v>1.4999999999999999E-2</v>
      </c>
      <c r="J188" s="375"/>
      <c r="K188" s="375"/>
      <c r="L188" s="375"/>
      <c r="M188" s="378">
        <v>1.4999999999999999E-2</v>
      </c>
      <c r="N188" s="375"/>
      <c r="O188" s="375"/>
      <c r="P188" s="375" t="s">
        <v>152</v>
      </c>
    </row>
    <row r="189" spans="1:16" x14ac:dyDescent="0.2">
      <c r="A189" s="369" t="s">
        <v>338</v>
      </c>
      <c r="B189" s="374" t="s">
        <v>1225</v>
      </c>
      <c r="C189" s="371">
        <f>C190</f>
        <v>0.15</v>
      </c>
      <c r="D189" s="371">
        <f>D190</f>
        <v>0</v>
      </c>
      <c r="E189" s="371">
        <f>E190</f>
        <v>0</v>
      </c>
      <c r="F189" s="371">
        <f>F190</f>
        <v>0</v>
      </c>
      <c r="G189" s="371">
        <f>G190</f>
        <v>0.15</v>
      </c>
      <c r="H189" s="382">
        <v>0</v>
      </c>
      <c r="I189" s="371">
        <f>I190</f>
        <v>0.3</v>
      </c>
      <c r="J189" s="371">
        <f>J190</f>
        <v>0</v>
      </c>
      <c r="K189" s="371">
        <f>K190</f>
        <v>0</v>
      </c>
      <c r="L189" s="371">
        <f>L190</f>
        <v>0</v>
      </c>
      <c r="M189" s="371">
        <f>M190</f>
        <v>0.3</v>
      </c>
      <c r="N189" s="382">
        <v>0</v>
      </c>
      <c r="O189" s="369"/>
      <c r="P189" s="369"/>
    </row>
    <row r="190" spans="1:16" ht="25.5" x14ac:dyDescent="0.2">
      <c r="A190" s="375">
        <v>1</v>
      </c>
      <c r="B190" s="380" t="s">
        <v>1267</v>
      </c>
      <c r="C190" s="377">
        <f t="shared" si="9"/>
        <v>0.15</v>
      </c>
      <c r="D190" s="377">
        <v>0</v>
      </c>
      <c r="E190" s="375"/>
      <c r="F190" s="375"/>
      <c r="G190" s="378">
        <v>0.15</v>
      </c>
      <c r="H190" s="379" t="s">
        <v>1268</v>
      </c>
      <c r="I190" s="378">
        <f>SUM(J190:N190)</f>
        <v>0.3</v>
      </c>
      <c r="J190" s="375"/>
      <c r="K190" s="375"/>
      <c r="L190" s="375"/>
      <c r="M190" s="378">
        <v>0.3</v>
      </c>
      <c r="N190" s="375"/>
      <c r="O190" s="375"/>
      <c r="P190" s="375" t="s">
        <v>152</v>
      </c>
    </row>
    <row r="191" spans="1:16" x14ac:dyDescent="0.2">
      <c r="A191" s="369" t="s">
        <v>607</v>
      </c>
      <c r="B191" s="374" t="s">
        <v>139</v>
      </c>
      <c r="C191" s="371">
        <f>C192</f>
        <v>0.1</v>
      </c>
      <c r="D191" s="371">
        <f>D192</f>
        <v>0.1</v>
      </c>
      <c r="E191" s="371">
        <f>E192</f>
        <v>0</v>
      </c>
      <c r="F191" s="371">
        <f>F192</f>
        <v>0</v>
      </c>
      <c r="G191" s="371">
        <f>G192</f>
        <v>0</v>
      </c>
      <c r="H191" s="382">
        <v>0</v>
      </c>
      <c r="I191" s="371">
        <f>I192</f>
        <v>0.11927999999999998</v>
      </c>
      <c r="J191" s="371">
        <f>J192</f>
        <v>0</v>
      </c>
      <c r="K191" s="371">
        <f>K192</f>
        <v>0</v>
      </c>
      <c r="L191" s="371">
        <f>L192</f>
        <v>0</v>
      </c>
      <c r="M191" s="371">
        <f>M192</f>
        <v>0.11927999999999998</v>
      </c>
      <c r="N191" s="382">
        <v>0</v>
      </c>
      <c r="O191" s="369"/>
      <c r="P191" s="369"/>
    </row>
    <row r="192" spans="1:16" ht="38.25" x14ac:dyDescent="0.2">
      <c r="A192" s="375">
        <v>1</v>
      </c>
      <c r="B192" s="383" t="s">
        <v>615</v>
      </c>
      <c r="C192" s="377">
        <f t="shared" si="9"/>
        <v>0.1</v>
      </c>
      <c r="D192" s="377">
        <v>0.1</v>
      </c>
      <c r="E192" s="378"/>
      <c r="F192" s="378"/>
      <c r="G192" s="378">
        <v>0</v>
      </c>
      <c r="H192" s="379" t="s">
        <v>1745</v>
      </c>
      <c r="I192" s="378">
        <f>SUM(J192:N192)</f>
        <v>0.11927999999999998</v>
      </c>
      <c r="J192" s="375"/>
      <c r="K192" s="375"/>
      <c r="L192" s="375"/>
      <c r="M192" s="378">
        <v>0.11927999999999998</v>
      </c>
      <c r="N192" s="375"/>
      <c r="O192" s="380"/>
      <c r="P192" s="375" t="s">
        <v>374</v>
      </c>
    </row>
    <row r="193" spans="1:16" x14ac:dyDescent="0.2">
      <c r="A193" s="369" t="s">
        <v>608</v>
      </c>
      <c r="B193" s="28" t="s">
        <v>142</v>
      </c>
      <c r="C193" s="371">
        <f>SUM(C194:C201)</f>
        <v>1.35</v>
      </c>
      <c r="D193" s="371">
        <f>SUM(D194:D201)</f>
        <v>1.35</v>
      </c>
      <c r="E193" s="371">
        <f>SUM(E194:E201)</f>
        <v>0</v>
      </c>
      <c r="F193" s="371">
        <f>SUM(F194:F201)</f>
        <v>0</v>
      </c>
      <c r="G193" s="371">
        <f>SUM(G194:G201)</f>
        <v>0</v>
      </c>
      <c r="H193" s="382">
        <v>0</v>
      </c>
      <c r="I193" s="371">
        <f>SUM(I194:I201)</f>
        <v>1.6102799999999999</v>
      </c>
      <c r="J193" s="371">
        <f>SUM(J194:J201)</f>
        <v>0</v>
      </c>
      <c r="K193" s="371">
        <f>SUM(K194:K201)</f>
        <v>0</v>
      </c>
      <c r="L193" s="371">
        <f>SUM(L194:L201)</f>
        <v>0</v>
      </c>
      <c r="M193" s="371">
        <f>SUM(M194:M201)</f>
        <v>1.6102799999999999</v>
      </c>
      <c r="N193" s="382">
        <v>0</v>
      </c>
      <c r="O193" s="374"/>
      <c r="P193" s="369"/>
    </row>
    <row r="194" spans="1:16" ht="25.5" x14ac:dyDescent="0.2">
      <c r="A194" s="375">
        <v>1</v>
      </c>
      <c r="B194" s="383" t="s">
        <v>1232</v>
      </c>
      <c r="C194" s="377">
        <f t="shared" si="9"/>
        <v>0.2</v>
      </c>
      <c r="D194" s="377">
        <v>0.2</v>
      </c>
      <c r="E194" s="375"/>
      <c r="F194" s="375"/>
      <c r="G194" s="378">
        <v>0</v>
      </c>
      <c r="H194" s="379" t="s">
        <v>1716</v>
      </c>
      <c r="I194" s="378">
        <f t="shared" ref="I194:I201" si="10">SUM(J194:N194)</f>
        <v>0.23855999999999997</v>
      </c>
      <c r="J194" s="375"/>
      <c r="K194" s="375"/>
      <c r="L194" s="375"/>
      <c r="M194" s="378">
        <v>0.23855999999999997</v>
      </c>
      <c r="N194" s="375"/>
      <c r="O194" s="380"/>
      <c r="P194" s="375" t="s">
        <v>374</v>
      </c>
    </row>
    <row r="195" spans="1:16" ht="25.5" x14ac:dyDescent="0.2">
      <c r="A195" s="375">
        <v>2</v>
      </c>
      <c r="B195" s="383" t="s">
        <v>1232</v>
      </c>
      <c r="C195" s="377">
        <f t="shared" si="9"/>
        <v>0.2</v>
      </c>
      <c r="D195" s="377">
        <v>0.2</v>
      </c>
      <c r="E195" s="375"/>
      <c r="F195" s="375"/>
      <c r="G195" s="378">
        <v>0</v>
      </c>
      <c r="H195" s="379" t="s">
        <v>1746</v>
      </c>
      <c r="I195" s="378">
        <f t="shared" si="10"/>
        <v>0.23855999999999997</v>
      </c>
      <c r="J195" s="375"/>
      <c r="K195" s="375"/>
      <c r="L195" s="375"/>
      <c r="M195" s="378">
        <v>0.23855999999999997</v>
      </c>
      <c r="N195" s="375"/>
      <c r="O195" s="380"/>
      <c r="P195" s="375" t="s">
        <v>374</v>
      </c>
    </row>
    <row r="196" spans="1:16" ht="25.5" x14ac:dyDescent="0.2">
      <c r="A196" s="375">
        <v>3</v>
      </c>
      <c r="B196" s="383" t="s">
        <v>1232</v>
      </c>
      <c r="C196" s="377">
        <f t="shared" si="9"/>
        <v>0.3</v>
      </c>
      <c r="D196" s="377">
        <v>0.3</v>
      </c>
      <c r="E196" s="378"/>
      <c r="F196" s="378"/>
      <c r="G196" s="378">
        <v>0</v>
      </c>
      <c r="H196" s="379" t="s">
        <v>1747</v>
      </c>
      <c r="I196" s="378">
        <f t="shared" si="10"/>
        <v>0.35783999999999999</v>
      </c>
      <c r="J196" s="375"/>
      <c r="K196" s="375"/>
      <c r="L196" s="375"/>
      <c r="M196" s="378">
        <v>0.35783999999999999</v>
      </c>
      <c r="N196" s="375"/>
      <c r="O196" s="380"/>
      <c r="P196" s="375" t="s">
        <v>152</v>
      </c>
    </row>
    <row r="197" spans="1:16" ht="25.5" x14ac:dyDescent="0.2">
      <c r="A197" s="375">
        <v>4</v>
      </c>
      <c r="B197" s="383" t="s">
        <v>1232</v>
      </c>
      <c r="C197" s="377">
        <f t="shared" si="9"/>
        <v>0.05</v>
      </c>
      <c r="D197" s="377">
        <v>0.05</v>
      </c>
      <c r="E197" s="375"/>
      <c r="F197" s="375"/>
      <c r="G197" s="378">
        <v>0</v>
      </c>
      <c r="H197" s="379" t="s">
        <v>1748</v>
      </c>
      <c r="I197" s="378">
        <f t="shared" si="10"/>
        <v>5.9639999999999992E-2</v>
      </c>
      <c r="J197" s="375"/>
      <c r="K197" s="375"/>
      <c r="L197" s="375"/>
      <c r="M197" s="378">
        <v>5.9639999999999992E-2</v>
      </c>
      <c r="N197" s="375"/>
      <c r="O197" s="380"/>
      <c r="P197" s="375" t="s">
        <v>374</v>
      </c>
    </row>
    <row r="198" spans="1:16" ht="25.5" x14ac:dyDescent="0.2">
      <c r="A198" s="375">
        <v>5</v>
      </c>
      <c r="B198" s="383" t="s">
        <v>1232</v>
      </c>
      <c r="C198" s="377">
        <f t="shared" si="9"/>
        <v>0.05</v>
      </c>
      <c r="D198" s="377">
        <v>0.05</v>
      </c>
      <c r="E198" s="375"/>
      <c r="F198" s="375"/>
      <c r="G198" s="378">
        <v>0</v>
      </c>
      <c r="H198" s="379" t="s">
        <v>1749</v>
      </c>
      <c r="I198" s="378">
        <f t="shared" si="10"/>
        <v>5.9639999999999992E-2</v>
      </c>
      <c r="J198" s="375"/>
      <c r="K198" s="375"/>
      <c r="L198" s="375"/>
      <c r="M198" s="378">
        <v>5.9639999999999992E-2</v>
      </c>
      <c r="N198" s="375"/>
      <c r="O198" s="380"/>
      <c r="P198" s="375" t="s">
        <v>374</v>
      </c>
    </row>
    <row r="199" spans="1:16" ht="25.5" x14ac:dyDescent="0.2">
      <c r="A199" s="375">
        <v>6</v>
      </c>
      <c r="B199" s="383" t="s">
        <v>1232</v>
      </c>
      <c r="C199" s="377">
        <f t="shared" si="9"/>
        <v>0.25</v>
      </c>
      <c r="D199" s="377">
        <v>0.25</v>
      </c>
      <c r="E199" s="378"/>
      <c r="F199" s="378"/>
      <c r="G199" s="378">
        <v>0</v>
      </c>
      <c r="H199" s="379" t="s">
        <v>1204</v>
      </c>
      <c r="I199" s="378">
        <f t="shared" si="10"/>
        <v>0.29819999999999997</v>
      </c>
      <c r="J199" s="375"/>
      <c r="K199" s="375"/>
      <c r="L199" s="375"/>
      <c r="M199" s="378">
        <v>0.29819999999999997</v>
      </c>
      <c r="N199" s="375"/>
      <c r="O199" s="380"/>
      <c r="P199" s="375" t="s">
        <v>152</v>
      </c>
    </row>
    <row r="200" spans="1:16" ht="25.5" x14ac:dyDescent="0.2">
      <c r="A200" s="375">
        <v>7</v>
      </c>
      <c r="B200" s="383" t="s">
        <v>1232</v>
      </c>
      <c r="C200" s="377">
        <f t="shared" si="9"/>
        <v>0.2</v>
      </c>
      <c r="D200" s="377">
        <v>0.2</v>
      </c>
      <c r="E200" s="378"/>
      <c r="F200" s="378"/>
      <c r="G200" s="378">
        <v>0</v>
      </c>
      <c r="H200" s="375" t="s">
        <v>1214</v>
      </c>
      <c r="I200" s="378">
        <f t="shared" si="10"/>
        <v>0.23855999999999997</v>
      </c>
      <c r="J200" s="375"/>
      <c r="K200" s="375"/>
      <c r="L200" s="375"/>
      <c r="M200" s="378">
        <v>0.23855999999999997</v>
      </c>
      <c r="N200" s="375"/>
      <c r="O200" s="380"/>
      <c r="P200" s="375" t="s">
        <v>152</v>
      </c>
    </row>
    <row r="201" spans="1:16" ht="25.5" x14ac:dyDescent="0.2">
      <c r="A201" s="375">
        <v>8</v>
      </c>
      <c r="B201" s="383" t="s">
        <v>1232</v>
      </c>
      <c r="C201" s="377">
        <f t="shared" si="9"/>
        <v>0.1</v>
      </c>
      <c r="D201" s="377">
        <v>0.1</v>
      </c>
      <c r="E201" s="378"/>
      <c r="F201" s="378"/>
      <c r="G201" s="378">
        <v>0</v>
      </c>
      <c r="H201" s="379" t="s">
        <v>1269</v>
      </c>
      <c r="I201" s="378">
        <f t="shared" si="10"/>
        <v>0.11927999999999998</v>
      </c>
      <c r="J201" s="375"/>
      <c r="K201" s="375"/>
      <c r="L201" s="375"/>
      <c r="M201" s="378">
        <v>0.11927999999999998</v>
      </c>
      <c r="N201" s="375"/>
      <c r="O201" s="380"/>
      <c r="P201" s="375" t="s">
        <v>152</v>
      </c>
    </row>
    <row r="202" spans="1:16" x14ac:dyDescent="0.2">
      <c r="A202" s="369">
        <f>A201+A192+A190+A188+A186+A183+A131+A128+A124+A122+A113+A108</f>
        <v>85</v>
      </c>
      <c r="B202" s="370" t="s">
        <v>1143</v>
      </c>
      <c r="C202" s="371">
        <f>C193+C191+C189+C187+C184+C132+C129+C125+C123+C114+C109+C105</f>
        <v>44.72999999999999</v>
      </c>
      <c r="D202" s="371">
        <f>D193+D191+D189+D187+D184+D132+D129+D125+D123+D114+D109+D105</f>
        <v>36</v>
      </c>
      <c r="E202" s="371">
        <f>E193+E191+E189+E187+E184+E132+E129+E125+E123+E114+E109+E105</f>
        <v>0</v>
      </c>
      <c r="F202" s="371">
        <f>F193+F191+F189+F187+F184+F132+F129+F125+F123+F114+F109+F105</f>
        <v>0</v>
      </c>
      <c r="G202" s="371">
        <f>G193+G191+G189+G187+G184+G132+G129+G125+G123+G114+G109+G105</f>
        <v>8.7299999999999986</v>
      </c>
      <c r="H202" s="371">
        <v>0</v>
      </c>
      <c r="I202" s="371">
        <f>SUM(I105,I109,I114,I123,I125,I129,I132,I184,I187,I189,I191,I193)</f>
        <v>50.59875199999999</v>
      </c>
      <c r="J202" s="371">
        <f>SUM(J105,J109,J114,J123,J125,J129,J132,J184,J187,J189,J191,J193)</f>
        <v>0</v>
      </c>
      <c r="K202" s="371">
        <f>SUM(K105,K109,K114,K123,K125,K129,K132,K184,K187,K189,K191,K193)</f>
        <v>9.2799999999999994</v>
      </c>
      <c r="L202" s="371">
        <f>SUM(L105,L109,L114,L123,L125,L129,L132,L184,L187,L189,L191,L193)</f>
        <v>0</v>
      </c>
      <c r="M202" s="371">
        <f>SUM(M105,M109,M114,M123,M125,M129,M132,M184,M187,M189,M191,M193)</f>
        <v>41.318751999999996</v>
      </c>
      <c r="N202" s="371">
        <v>0</v>
      </c>
      <c r="O202" s="374"/>
      <c r="P202" s="369"/>
    </row>
    <row r="203" spans="1:16" x14ac:dyDescent="0.2">
      <c r="A203" s="369">
        <f>A202+A103</f>
        <v>169</v>
      </c>
      <c r="B203" s="370" t="s">
        <v>1823</v>
      </c>
      <c r="C203" s="371">
        <f>C202+C103</f>
        <v>71.109999999999985</v>
      </c>
      <c r="D203" s="371">
        <f>D202+D103</f>
        <v>47.54</v>
      </c>
      <c r="E203" s="371">
        <f>E202+E103</f>
        <v>0.35</v>
      </c>
      <c r="F203" s="371">
        <f>F202+F103</f>
        <v>0</v>
      </c>
      <c r="G203" s="371">
        <f>G202+G103</f>
        <v>23.22</v>
      </c>
      <c r="H203" s="371">
        <v>0</v>
      </c>
      <c r="I203" s="371">
        <f t="shared" ref="I203:N203" si="11">I202+I103</f>
        <v>84.058751999999984</v>
      </c>
      <c r="J203" s="371">
        <f t="shared" si="11"/>
        <v>0</v>
      </c>
      <c r="K203" s="371">
        <f t="shared" si="11"/>
        <v>11.129999999999999</v>
      </c>
      <c r="L203" s="371">
        <f t="shared" si="11"/>
        <v>1.255325</v>
      </c>
      <c r="M203" s="371">
        <f t="shared" si="11"/>
        <v>71.373426999999992</v>
      </c>
      <c r="N203" s="371">
        <f t="shared" si="11"/>
        <v>0.3</v>
      </c>
      <c r="O203" s="374"/>
      <c r="P203" s="369"/>
    </row>
    <row r="205" spans="1:16" ht="15.75" customHeight="1" x14ac:dyDescent="0.2">
      <c r="J205" s="662" t="str">
        <f>'Tong 3'!J23:P23</f>
        <v xml:space="preserve">ỦY BAN NHÂN DÂN TỈNH </v>
      </c>
      <c r="K205" s="662"/>
      <c r="L205" s="662"/>
      <c r="M205" s="662"/>
      <c r="N205" s="662"/>
      <c r="O205" s="662"/>
      <c r="P205" s="662"/>
    </row>
  </sheetData>
  <mergeCells count="16">
    <mergeCell ref="J205:P205"/>
    <mergeCell ref="A1:O1"/>
    <mergeCell ref="A2:O2"/>
    <mergeCell ref="A3:P3"/>
    <mergeCell ref="O5:O6"/>
    <mergeCell ref="P5:P6"/>
    <mergeCell ref="A5:A6"/>
    <mergeCell ref="B5:B6"/>
    <mergeCell ref="C5:C6"/>
    <mergeCell ref="D5:G5"/>
    <mergeCell ref="H5:H6"/>
    <mergeCell ref="I5:I6"/>
    <mergeCell ref="J5:N5"/>
    <mergeCell ref="O32:O89"/>
    <mergeCell ref="A8:P8"/>
    <mergeCell ref="A104:P104"/>
  </mergeCells>
  <conditionalFormatting sqref="B114">
    <cfRule type="cellIs" dxfId="12" priority="10" stopIfTrue="1" operator="equal">
      <formula>0</formula>
    </cfRule>
  </conditionalFormatting>
  <conditionalFormatting sqref="B120">
    <cfRule type="cellIs" dxfId="11" priority="9" stopIfTrue="1" operator="equal">
      <formula>0</formula>
    </cfRule>
  </conditionalFormatting>
  <conditionalFormatting sqref="B153">
    <cfRule type="cellIs" dxfId="10" priority="8" stopIfTrue="1" operator="equal">
      <formula>0</formula>
    </cfRule>
  </conditionalFormatting>
  <conditionalFormatting sqref="B231">
    <cfRule type="cellIs" dxfId="9" priority="7" stopIfTrue="1" operator="equal">
      <formula>0</formula>
    </cfRule>
  </conditionalFormatting>
  <conditionalFormatting sqref="B237">
    <cfRule type="cellIs" dxfId="8" priority="6" stopIfTrue="1" operator="equal">
      <formula>0</formula>
    </cfRule>
  </conditionalFormatting>
  <conditionalFormatting sqref="B90">
    <cfRule type="cellIs" dxfId="7" priority="5" stopIfTrue="1" operator="equal">
      <formula>0</formula>
    </cfRule>
  </conditionalFormatting>
  <conditionalFormatting sqref="B96">
    <cfRule type="cellIs" dxfId="6" priority="4" stopIfTrue="1" operator="equal">
      <formula>0</formula>
    </cfRule>
  </conditionalFormatting>
  <conditionalFormatting sqref="B129">
    <cfRule type="cellIs" dxfId="5" priority="3" stopIfTrue="1" operator="equal">
      <formula>0</formula>
    </cfRule>
  </conditionalFormatting>
  <conditionalFormatting sqref="B187">
    <cfRule type="cellIs" dxfId="4" priority="2" stopIfTrue="1" operator="equal">
      <formula>0</formula>
    </cfRule>
  </conditionalFormatting>
  <conditionalFormatting sqref="B193">
    <cfRule type="cellIs" dxfId="3" priority="1" stopIfTrue="1" operator="equal">
      <formula>0</formula>
    </cfRule>
  </conditionalFormatting>
  <pageMargins left="0.2" right="0.16" top="0.63" bottom="0.56000000000000005" header="0.28000000000000003" footer="0.28999999999999998"/>
  <pageSetup paperSize="9" orientation="landscape" r:id="rId1"/>
  <headerFooter>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68"/>
  <sheetViews>
    <sheetView showZeros="0" zoomScaleNormal="100" workbookViewId="0">
      <selection activeCell="J168" sqref="J168:P168"/>
    </sheetView>
  </sheetViews>
  <sheetFormatPr defaultRowHeight="18.75" x14ac:dyDescent="0.25"/>
  <cols>
    <col min="1" max="1" width="5.140625" style="47" customWidth="1"/>
    <col min="2" max="2" width="31.140625" style="48" customWidth="1"/>
    <col min="3" max="3" width="6.42578125" style="49" customWidth="1"/>
    <col min="4" max="4" width="5.28515625" style="50" customWidth="1"/>
    <col min="5" max="5" width="5.28515625" style="49" customWidth="1"/>
    <col min="6" max="6" width="5.28515625" style="51" customWidth="1"/>
    <col min="7" max="7" width="6.140625" style="48" customWidth="1"/>
    <col min="8" max="8" width="17.42578125" style="572" customWidth="1"/>
    <col min="9" max="9" width="8.5703125" style="52" customWidth="1"/>
    <col min="10" max="12" width="5.28515625" style="53" customWidth="1"/>
    <col min="13" max="13" width="5.28515625" style="54" customWidth="1"/>
    <col min="14" max="14" width="6" style="53" customWidth="1"/>
    <col min="15" max="15" width="21.5703125" style="53" customWidth="1"/>
    <col min="16" max="16" width="6" style="53" customWidth="1"/>
    <col min="17" max="16384" width="9.140625" style="22"/>
  </cols>
  <sheetData>
    <row r="1" spans="1:34" s="15" customFormat="1" ht="15.75" customHeight="1" x14ac:dyDescent="0.2">
      <c r="A1" s="616" t="s">
        <v>77</v>
      </c>
      <c r="B1" s="628"/>
      <c r="C1" s="628"/>
      <c r="D1" s="628"/>
      <c r="E1" s="628"/>
      <c r="F1" s="628"/>
      <c r="G1" s="628"/>
      <c r="H1" s="628"/>
      <c r="I1" s="628"/>
      <c r="J1" s="628"/>
      <c r="K1" s="628"/>
      <c r="L1" s="628"/>
      <c r="M1" s="628"/>
      <c r="N1" s="628"/>
      <c r="O1" s="628"/>
      <c r="P1" s="39"/>
      <c r="Q1" s="4"/>
      <c r="R1" s="4"/>
      <c r="S1" s="4"/>
      <c r="T1" s="4"/>
      <c r="U1" s="4"/>
      <c r="V1" s="4"/>
      <c r="W1" s="4"/>
      <c r="X1" s="4"/>
      <c r="Y1" s="4"/>
      <c r="Z1" s="4"/>
      <c r="AA1" s="4"/>
      <c r="AB1" s="4"/>
      <c r="AC1" s="4"/>
      <c r="AD1" s="4"/>
      <c r="AE1" s="4"/>
      <c r="AF1" s="4"/>
      <c r="AG1" s="4"/>
      <c r="AH1" s="4"/>
    </row>
    <row r="2" spans="1:34" s="15" customFormat="1" ht="15.75" customHeight="1" x14ac:dyDescent="0.2">
      <c r="A2" s="616" t="s">
        <v>65</v>
      </c>
      <c r="B2" s="616"/>
      <c r="C2" s="616"/>
      <c r="D2" s="616"/>
      <c r="E2" s="616"/>
      <c r="F2" s="616"/>
      <c r="G2" s="616"/>
      <c r="H2" s="616"/>
      <c r="I2" s="616"/>
      <c r="J2" s="616"/>
      <c r="K2" s="616"/>
      <c r="L2" s="616"/>
      <c r="M2" s="616"/>
      <c r="N2" s="616"/>
      <c r="O2" s="616"/>
      <c r="P2" s="39"/>
      <c r="Q2" s="4"/>
      <c r="R2" s="4"/>
      <c r="S2" s="4"/>
      <c r="T2" s="4"/>
      <c r="U2" s="4"/>
      <c r="V2" s="4"/>
      <c r="W2" s="4"/>
      <c r="X2" s="4"/>
      <c r="Y2" s="4"/>
      <c r="Z2" s="4"/>
      <c r="AA2" s="4"/>
      <c r="AB2" s="4"/>
      <c r="AC2" s="4"/>
      <c r="AD2" s="4"/>
      <c r="AE2" s="4"/>
      <c r="AF2" s="4"/>
      <c r="AG2" s="4"/>
      <c r="AH2" s="4"/>
    </row>
    <row r="3" spans="1:34" s="10" customFormat="1" ht="15.75" x14ac:dyDescent="0.2">
      <c r="A3" s="618" t="str">
        <f>'Tong 3'!A4:P4</f>
        <v>( Kèm theo Tờ trình số 398/TTr-UBND ngày 05 tháng 12 năm 2017 của UBND tỉnh)</v>
      </c>
      <c r="B3" s="618"/>
      <c r="C3" s="618"/>
      <c r="D3" s="618"/>
      <c r="E3" s="618"/>
      <c r="F3" s="618"/>
      <c r="G3" s="618"/>
      <c r="H3" s="618"/>
      <c r="I3" s="618"/>
      <c r="J3" s="618"/>
      <c r="K3" s="618"/>
      <c r="L3" s="618"/>
      <c r="M3" s="618"/>
      <c r="N3" s="618"/>
      <c r="O3" s="618"/>
      <c r="P3" s="618"/>
    </row>
    <row r="5" spans="1:34" s="392" customFormat="1" ht="12" x14ac:dyDescent="0.2">
      <c r="A5" s="668" t="s">
        <v>0</v>
      </c>
      <c r="B5" s="669" t="s">
        <v>25</v>
      </c>
      <c r="C5" s="670" t="s">
        <v>9</v>
      </c>
      <c r="D5" s="670" t="s">
        <v>56</v>
      </c>
      <c r="E5" s="670"/>
      <c r="F5" s="670"/>
      <c r="G5" s="670"/>
      <c r="H5" s="669" t="s">
        <v>57</v>
      </c>
      <c r="I5" s="671" t="s">
        <v>28</v>
      </c>
      <c r="J5" s="670" t="s">
        <v>58</v>
      </c>
      <c r="K5" s="670"/>
      <c r="L5" s="670"/>
      <c r="M5" s="670"/>
      <c r="N5" s="670"/>
      <c r="O5" s="670" t="s">
        <v>59</v>
      </c>
      <c r="P5" s="670" t="s">
        <v>40</v>
      </c>
    </row>
    <row r="6" spans="1:34" s="392" customFormat="1" ht="77.25" customHeight="1" x14ac:dyDescent="0.2">
      <c r="A6" s="668"/>
      <c r="B6" s="669"/>
      <c r="C6" s="670"/>
      <c r="D6" s="562" t="s">
        <v>2</v>
      </c>
      <c r="E6" s="562" t="s">
        <v>1</v>
      </c>
      <c r="F6" s="562" t="s">
        <v>60</v>
      </c>
      <c r="G6" s="562" t="s">
        <v>3</v>
      </c>
      <c r="H6" s="669"/>
      <c r="I6" s="672"/>
      <c r="J6" s="562" t="s">
        <v>10</v>
      </c>
      <c r="K6" s="562" t="s">
        <v>5</v>
      </c>
      <c r="L6" s="562" t="s">
        <v>342</v>
      </c>
      <c r="M6" s="563" t="s">
        <v>61</v>
      </c>
      <c r="N6" s="562" t="s">
        <v>8</v>
      </c>
      <c r="O6" s="670"/>
      <c r="P6" s="670"/>
    </row>
    <row r="7" spans="1:34" s="392" customFormat="1" ht="24" x14ac:dyDescent="0.2">
      <c r="A7" s="367">
        <v>-1</v>
      </c>
      <c r="B7" s="195">
        <v>-2</v>
      </c>
      <c r="C7" s="367" t="s">
        <v>1633</v>
      </c>
      <c r="D7" s="367">
        <v>-4</v>
      </c>
      <c r="E7" s="367">
        <v>-5</v>
      </c>
      <c r="F7" s="367">
        <v>-6</v>
      </c>
      <c r="G7" s="367">
        <v>-7</v>
      </c>
      <c r="H7" s="195">
        <v>-8</v>
      </c>
      <c r="I7" s="391" t="s">
        <v>29</v>
      </c>
      <c r="J7" s="367">
        <v>-10</v>
      </c>
      <c r="K7" s="367">
        <v>-11</v>
      </c>
      <c r="L7" s="367">
        <v>-12</v>
      </c>
      <c r="M7" s="391">
        <v>-13</v>
      </c>
      <c r="N7" s="367">
        <v>-14</v>
      </c>
      <c r="O7" s="367">
        <v>-15</v>
      </c>
      <c r="P7" s="367">
        <v>-16</v>
      </c>
    </row>
    <row r="8" spans="1:34" x14ac:dyDescent="0.2">
      <c r="A8" s="642" t="s">
        <v>69</v>
      </c>
      <c r="B8" s="643"/>
      <c r="C8" s="643"/>
      <c r="D8" s="643"/>
      <c r="E8" s="643"/>
      <c r="F8" s="643"/>
      <c r="G8" s="643"/>
      <c r="H8" s="643"/>
      <c r="I8" s="643"/>
      <c r="J8" s="643"/>
      <c r="K8" s="643"/>
      <c r="L8" s="643"/>
      <c r="M8" s="643"/>
      <c r="N8" s="643"/>
      <c r="O8" s="643"/>
      <c r="P8" s="644"/>
    </row>
    <row r="9" spans="1:34" x14ac:dyDescent="0.2">
      <c r="A9" s="393" t="s">
        <v>34</v>
      </c>
      <c r="B9" s="394" t="s">
        <v>475</v>
      </c>
      <c r="C9" s="395">
        <f>C10</f>
        <v>9</v>
      </c>
      <c r="D9" s="395">
        <f>D10</f>
        <v>9</v>
      </c>
      <c r="E9" s="395">
        <f t="shared" ref="E9:N9" si="0">E10</f>
        <v>0</v>
      </c>
      <c r="F9" s="395">
        <f t="shared" si="0"/>
        <v>0</v>
      </c>
      <c r="G9" s="395">
        <f t="shared" si="0"/>
        <v>0</v>
      </c>
      <c r="H9" s="565"/>
      <c r="I9" s="395">
        <f t="shared" si="0"/>
        <v>7.4520000000000008</v>
      </c>
      <c r="J9" s="395">
        <f t="shared" si="0"/>
        <v>0</v>
      </c>
      <c r="K9" s="395">
        <f t="shared" si="0"/>
        <v>7.4520000000000008</v>
      </c>
      <c r="L9" s="395">
        <f t="shared" si="0"/>
        <v>0</v>
      </c>
      <c r="M9" s="395">
        <f t="shared" si="0"/>
        <v>0</v>
      </c>
      <c r="N9" s="395">
        <f t="shared" si="0"/>
        <v>0</v>
      </c>
      <c r="O9" s="31"/>
      <c r="P9" s="31"/>
    </row>
    <row r="10" spans="1:34" ht="38.25" x14ac:dyDescent="0.2">
      <c r="A10" s="229">
        <v>1</v>
      </c>
      <c r="B10" s="396" t="s">
        <v>1441</v>
      </c>
      <c r="C10" s="397">
        <f>SUM(D10:G10)</f>
        <v>9</v>
      </c>
      <c r="D10" s="398">
        <v>9</v>
      </c>
      <c r="E10" s="398"/>
      <c r="F10" s="398"/>
      <c r="G10" s="398"/>
      <c r="H10" s="32" t="s">
        <v>476</v>
      </c>
      <c r="I10" s="399">
        <f>C10*0.46*1.8</f>
        <v>7.4520000000000008</v>
      </c>
      <c r="J10" s="396"/>
      <c r="K10" s="398">
        <f>I10</f>
        <v>7.4520000000000008</v>
      </c>
      <c r="L10" s="396"/>
      <c r="M10" s="396"/>
      <c r="N10" s="399"/>
      <c r="O10" s="396" t="s">
        <v>477</v>
      </c>
      <c r="P10" s="31"/>
    </row>
    <row r="11" spans="1:34" x14ac:dyDescent="0.2">
      <c r="A11" s="400" t="s">
        <v>36</v>
      </c>
      <c r="B11" s="394" t="s">
        <v>1634</v>
      </c>
      <c r="C11" s="401">
        <f>C12</f>
        <v>3.5</v>
      </c>
      <c r="D11" s="401">
        <f>D12</f>
        <v>3.5</v>
      </c>
      <c r="E11" s="401">
        <f t="shared" ref="E11:N11" si="1">E12</f>
        <v>0</v>
      </c>
      <c r="F11" s="401">
        <f t="shared" si="1"/>
        <v>0</v>
      </c>
      <c r="G11" s="401">
        <f t="shared" si="1"/>
        <v>0</v>
      </c>
      <c r="H11" s="566"/>
      <c r="I11" s="401">
        <f t="shared" si="1"/>
        <v>2.8980000000000001</v>
      </c>
      <c r="J11" s="401">
        <f t="shared" si="1"/>
        <v>0</v>
      </c>
      <c r="K11" s="401">
        <f t="shared" si="1"/>
        <v>0</v>
      </c>
      <c r="L11" s="401">
        <f t="shared" si="1"/>
        <v>0</v>
      </c>
      <c r="M11" s="401">
        <f t="shared" si="1"/>
        <v>2.8980000000000001</v>
      </c>
      <c r="N11" s="401">
        <f t="shared" si="1"/>
        <v>0</v>
      </c>
      <c r="O11" s="402"/>
      <c r="P11" s="403"/>
    </row>
    <row r="12" spans="1:34" ht="63.75" x14ac:dyDescent="0.2">
      <c r="A12" s="29">
        <v>1</v>
      </c>
      <c r="B12" s="334" t="s">
        <v>1449</v>
      </c>
      <c r="C12" s="397">
        <f>SUM(D12:G12)</f>
        <v>3.5</v>
      </c>
      <c r="D12" s="398">
        <v>3.5</v>
      </c>
      <c r="E12" s="398"/>
      <c r="F12" s="398"/>
      <c r="G12" s="398"/>
      <c r="H12" s="1" t="s">
        <v>487</v>
      </c>
      <c r="I12" s="404">
        <f>C12*0.46*1.8</f>
        <v>2.8980000000000001</v>
      </c>
      <c r="J12" s="399"/>
      <c r="K12" s="399"/>
      <c r="L12" s="399"/>
      <c r="M12" s="404">
        <f>I12</f>
        <v>2.8980000000000001</v>
      </c>
      <c r="N12" s="399"/>
      <c r="O12" s="334"/>
      <c r="P12" s="334" t="s">
        <v>1450</v>
      </c>
    </row>
    <row r="13" spans="1:34" x14ac:dyDescent="0.2">
      <c r="A13" s="405" t="s">
        <v>37</v>
      </c>
      <c r="B13" s="402" t="s">
        <v>478</v>
      </c>
      <c r="C13" s="406">
        <f>C14</f>
        <v>0.15000000000000002</v>
      </c>
      <c r="D13" s="406">
        <f>D14</f>
        <v>0</v>
      </c>
      <c r="E13" s="406">
        <f>E14</f>
        <v>0</v>
      </c>
      <c r="F13" s="406">
        <f>F14</f>
        <v>0</v>
      </c>
      <c r="G13" s="406">
        <f>G14</f>
        <v>0.15000000000000002</v>
      </c>
      <c r="H13" s="567"/>
      <c r="I13" s="406">
        <f t="shared" ref="I13:N13" si="2">I14</f>
        <v>0.12420000000000003</v>
      </c>
      <c r="J13" s="406">
        <f t="shared" si="2"/>
        <v>0</v>
      </c>
      <c r="K13" s="406">
        <f t="shared" si="2"/>
        <v>0</v>
      </c>
      <c r="L13" s="406">
        <f t="shared" si="2"/>
        <v>0</v>
      </c>
      <c r="M13" s="406">
        <f t="shared" si="2"/>
        <v>0.12420000000000003</v>
      </c>
      <c r="N13" s="406">
        <f t="shared" si="2"/>
        <v>0</v>
      </c>
      <c r="O13" s="402"/>
      <c r="P13" s="407"/>
    </row>
    <row r="14" spans="1:34" ht="38.25" x14ac:dyDescent="0.2">
      <c r="A14" s="29">
        <v>1</v>
      </c>
      <c r="B14" s="397" t="s">
        <v>479</v>
      </c>
      <c r="C14" s="397">
        <f>SUM(D14:G14)</f>
        <v>0.15000000000000002</v>
      </c>
      <c r="D14" s="398"/>
      <c r="E14" s="398"/>
      <c r="F14" s="398"/>
      <c r="G14" s="398">
        <v>0.15000000000000002</v>
      </c>
      <c r="H14" s="1" t="s">
        <v>480</v>
      </c>
      <c r="I14" s="404">
        <f>C14*0.46*1.8</f>
        <v>0.12420000000000003</v>
      </c>
      <c r="J14" s="399"/>
      <c r="K14" s="399"/>
      <c r="L14" s="399"/>
      <c r="M14" s="404">
        <f>I14</f>
        <v>0.12420000000000003</v>
      </c>
      <c r="N14" s="399"/>
      <c r="O14" s="334"/>
      <c r="P14" s="408"/>
    </row>
    <row r="15" spans="1:34" x14ac:dyDescent="0.2">
      <c r="A15" s="148" t="s">
        <v>38</v>
      </c>
      <c r="B15" s="409" t="s">
        <v>91</v>
      </c>
      <c r="C15" s="395">
        <f>SUM(C16:C20)</f>
        <v>8.4200000000000017</v>
      </c>
      <c r="D15" s="395">
        <f>SUM(D16:D20)</f>
        <v>5.36</v>
      </c>
      <c r="E15" s="395">
        <f>SUM(E16:E20)</f>
        <v>0</v>
      </c>
      <c r="F15" s="395">
        <f>SUM(F16:F20)</f>
        <v>0</v>
      </c>
      <c r="G15" s="395">
        <f>SUM(G16:G20)</f>
        <v>3.06</v>
      </c>
      <c r="H15" s="565"/>
      <c r="I15" s="395">
        <f t="shared" ref="I15:N15" si="3">SUM(I16:I20)</f>
        <v>6.4749600000000012</v>
      </c>
      <c r="J15" s="395">
        <f t="shared" si="3"/>
        <v>0</v>
      </c>
      <c r="K15" s="395">
        <f t="shared" si="3"/>
        <v>0.97704000000000013</v>
      </c>
      <c r="L15" s="395">
        <f t="shared" si="3"/>
        <v>0.57960000000000012</v>
      </c>
      <c r="M15" s="395">
        <f t="shared" si="3"/>
        <v>4.9183200000000005</v>
      </c>
      <c r="N15" s="395">
        <f t="shared" si="3"/>
        <v>0</v>
      </c>
      <c r="O15" s="410"/>
      <c r="P15" s="411"/>
    </row>
    <row r="16" spans="1:34" ht="25.5" x14ac:dyDescent="0.2">
      <c r="A16" s="29">
        <v>1</v>
      </c>
      <c r="B16" s="396" t="s">
        <v>481</v>
      </c>
      <c r="C16" s="397">
        <f>SUM(D16:G16)</f>
        <v>1</v>
      </c>
      <c r="D16" s="398">
        <v>0.5</v>
      </c>
      <c r="E16" s="398"/>
      <c r="F16" s="398"/>
      <c r="G16" s="398">
        <v>0.5</v>
      </c>
      <c r="H16" s="414" t="s">
        <v>1445</v>
      </c>
      <c r="I16" s="399">
        <f>D16*0.46*1.8</f>
        <v>0.41400000000000003</v>
      </c>
      <c r="J16" s="399"/>
      <c r="K16" s="399"/>
      <c r="L16" s="398">
        <f>I16</f>
        <v>0.41400000000000003</v>
      </c>
      <c r="M16" s="399"/>
      <c r="N16" s="399"/>
      <c r="O16" s="396"/>
      <c r="P16" s="408"/>
    </row>
    <row r="17" spans="1:17" ht="25.5" x14ac:dyDescent="0.2">
      <c r="A17" s="29">
        <v>2</v>
      </c>
      <c r="B17" s="396" t="s">
        <v>482</v>
      </c>
      <c r="C17" s="397">
        <f t="shared" ref="C17:C65" si="4">SUM(D17:G17)</f>
        <v>1</v>
      </c>
      <c r="D17" s="398">
        <v>0.5</v>
      </c>
      <c r="E17" s="398"/>
      <c r="F17" s="409"/>
      <c r="G17" s="398">
        <v>0.5</v>
      </c>
      <c r="H17" s="414" t="s">
        <v>1446</v>
      </c>
      <c r="I17" s="399">
        <f>C17*0.46*1.8</f>
        <v>0.82800000000000007</v>
      </c>
      <c r="J17" s="399"/>
      <c r="K17" s="398">
        <f>I17</f>
        <v>0.82800000000000007</v>
      </c>
      <c r="L17" s="399"/>
      <c r="M17" s="399"/>
      <c r="N17" s="399"/>
      <c r="O17" s="396"/>
      <c r="P17" s="408"/>
    </row>
    <row r="18" spans="1:17" ht="25.5" x14ac:dyDescent="0.2">
      <c r="A18" s="29">
        <v>3</v>
      </c>
      <c r="B18" s="396" t="s">
        <v>483</v>
      </c>
      <c r="C18" s="397">
        <f t="shared" si="4"/>
        <v>0.18</v>
      </c>
      <c r="D18" s="398"/>
      <c r="E18" s="398"/>
      <c r="F18" s="398"/>
      <c r="G18" s="398">
        <v>0.18</v>
      </c>
      <c r="H18" s="414" t="s">
        <v>1447</v>
      </c>
      <c r="I18" s="399">
        <f>C18*0.46*1.8</f>
        <v>0.14904000000000001</v>
      </c>
      <c r="J18" s="399"/>
      <c r="K18" s="398">
        <f>I18</f>
        <v>0.14904000000000001</v>
      </c>
      <c r="L18" s="399"/>
      <c r="M18" s="399"/>
      <c r="N18" s="399"/>
      <c r="O18" s="396"/>
      <c r="P18" s="408"/>
    </row>
    <row r="19" spans="1:17" ht="38.25" x14ac:dyDescent="0.2">
      <c r="A19" s="29">
        <v>4</v>
      </c>
      <c r="B19" s="396" t="s">
        <v>484</v>
      </c>
      <c r="C19" s="397">
        <f t="shared" si="4"/>
        <v>5.94</v>
      </c>
      <c r="D19" s="398">
        <v>4.16</v>
      </c>
      <c r="E19" s="334"/>
      <c r="F19" s="398"/>
      <c r="G19" s="398">
        <v>1.78</v>
      </c>
      <c r="H19" s="414" t="s">
        <v>485</v>
      </c>
      <c r="I19" s="404">
        <f>C19*0.46*1.8</f>
        <v>4.9183200000000005</v>
      </c>
      <c r="J19" s="35"/>
      <c r="K19" s="35"/>
      <c r="L19" s="35"/>
      <c r="M19" s="404">
        <f>I19</f>
        <v>4.9183200000000005</v>
      </c>
      <c r="N19" s="35"/>
      <c r="O19" s="396"/>
      <c r="P19" s="408"/>
    </row>
    <row r="20" spans="1:17" ht="25.5" x14ac:dyDescent="0.2">
      <c r="A20" s="29">
        <v>5</v>
      </c>
      <c r="B20" s="334" t="s">
        <v>1448</v>
      </c>
      <c r="C20" s="397">
        <f t="shared" si="4"/>
        <v>0.30000000000000004</v>
      </c>
      <c r="D20" s="398">
        <v>0.2</v>
      </c>
      <c r="E20" s="334"/>
      <c r="F20" s="398"/>
      <c r="G20" s="398">
        <v>0.1</v>
      </c>
      <c r="H20" s="1" t="s">
        <v>486</v>
      </c>
      <c r="I20" s="399">
        <f>D20*0.46*1.8</f>
        <v>0.16560000000000002</v>
      </c>
      <c r="J20" s="412"/>
      <c r="K20" s="412"/>
      <c r="L20" s="398">
        <f>I20</f>
        <v>0.16560000000000002</v>
      </c>
      <c r="M20" s="413"/>
      <c r="N20" s="412"/>
      <c r="O20" s="396"/>
      <c r="P20" s="408"/>
    </row>
    <row r="21" spans="1:17" x14ac:dyDescent="0.2">
      <c r="A21" s="148" t="s">
        <v>136</v>
      </c>
      <c r="B21" s="410" t="s">
        <v>359</v>
      </c>
      <c r="C21" s="409">
        <f>C22+C23+C24</f>
        <v>10</v>
      </c>
      <c r="D21" s="409">
        <f>D22+D23+D24</f>
        <v>10</v>
      </c>
      <c r="E21" s="409">
        <f t="shared" ref="E21:N21" si="5">E22+E23+E24</f>
        <v>0</v>
      </c>
      <c r="F21" s="409">
        <f t="shared" si="5"/>
        <v>0</v>
      </c>
      <c r="G21" s="409">
        <f t="shared" si="5"/>
        <v>0</v>
      </c>
      <c r="H21" s="568"/>
      <c r="I21" s="409">
        <f t="shared" si="5"/>
        <v>8.2800000000000011</v>
      </c>
      <c r="J21" s="409">
        <f t="shared" si="5"/>
        <v>0</v>
      </c>
      <c r="K21" s="409">
        <f t="shared" si="5"/>
        <v>8.2800000000000011</v>
      </c>
      <c r="L21" s="409">
        <f t="shared" si="5"/>
        <v>0</v>
      </c>
      <c r="M21" s="409">
        <f t="shared" si="5"/>
        <v>0</v>
      </c>
      <c r="N21" s="409">
        <f t="shared" si="5"/>
        <v>0</v>
      </c>
      <c r="O21" s="410"/>
      <c r="P21" s="411"/>
    </row>
    <row r="22" spans="1:17" ht="38.25" x14ac:dyDescent="0.2">
      <c r="A22" s="29">
        <v>1</v>
      </c>
      <c r="B22" s="334" t="s">
        <v>1451</v>
      </c>
      <c r="C22" s="397">
        <f t="shared" si="4"/>
        <v>3</v>
      </c>
      <c r="D22" s="399">
        <v>3</v>
      </c>
      <c r="E22" s="334"/>
      <c r="F22" s="334"/>
      <c r="G22" s="334"/>
      <c r="H22" s="1" t="s">
        <v>1452</v>
      </c>
      <c r="I22" s="399">
        <f>C22*0.46*1.8</f>
        <v>2.4840000000000004</v>
      </c>
      <c r="J22" s="399"/>
      <c r="K22" s="398">
        <f>I22</f>
        <v>2.4840000000000004</v>
      </c>
      <c r="L22" s="399"/>
      <c r="M22" s="399"/>
      <c r="N22" s="399"/>
      <c r="O22" s="414" t="s">
        <v>1453</v>
      </c>
      <c r="P22" s="334"/>
    </row>
    <row r="23" spans="1:17" ht="38.25" x14ac:dyDescent="0.2">
      <c r="A23" s="29">
        <v>2</v>
      </c>
      <c r="B23" s="396" t="s">
        <v>488</v>
      </c>
      <c r="C23" s="397">
        <f t="shared" si="4"/>
        <v>0.4</v>
      </c>
      <c r="D23" s="398">
        <v>0.4</v>
      </c>
      <c r="E23" s="398"/>
      <c r="F23" s="398"/>
      <c r="G23" s="398"/>
      <c r="H23" s="414" t="s">
        <v>489</v>
      </c>
      <c r="I23" s="399">
        <f>C23*0.46*1.8</f>
        <v>0.33120000000000005</v>
      </c>
      <c r="J23" s="399"/>
      <c r="K23" s="398">
        <f>I23</f>
        <v>0.33120000000000005</v>
      </c>
      <c r="L23" s="399"/>
      <c r="M23" s="399"/>
      <c r="N23" s="399"/>
      <c r="O23" s="396" t="s">
        <v>490</v>
      </c>
      <c r="P23" s="29"/>
    </row>
    <row r="24" spans="1:17" ht="51" x14ac:dyDescent="0.2">
      <c r="A24" s="29">
        <v>3</v>
      </c>
      <c r="B24" s="396" t="s">
        <v>491</v>
      </c>
      <c r="C24" s="397">
        <f t="shared" si="4"/>
        <v>6.6</v>
      </c>
      <c r="D24" s="398">
        <v>6.6</v>
      </c>
      <c r="E24" s="334"/>
      <c r="F24" s="334"/>
      <c r="G24" s="398"/>
      <c r="H24" s="414" t="s">
        <v>492</v>
      </c>
      <c r="I24" s="399">
        <f>C24*0.46*1.8</f>
        <v>5.4648000000000003</v>
      </c>
      <c r="J24" s="399"/>
      <c r="K24" s="398">
        <f>I24</f>
        <v>5.4648000000000003</v>
      </c>
      <c r="L24" s="399"/>
      <c r="M24" s="399"/>
      <c r="N24" s="399"/>
      <c r="O24" s="414" t="s">
        <v>1454</v>
      </c>
      <c r="P24" s="29"/>
    </row>
    <row r="25" spans="1:17" x14ac:dyDescent="0.2">
      <c r="A25" s="148" t="s">
        <v>138</v>
      </c>
      <c r="B25" s="394" t="s">
        <v>1455</v>
      </c>
      <c r="C25" s="366">
        <f>C27+C26</f>
        <v>65.06</v>
      </c>
      <c r="D25" s="366">
        <f t="shared" ref="D25:N25" si="6">D27+D26</f>
        <v>0.03</v>
      </c>
      <c r="E25" s="366">
        <f t="shared" si="6"/>
        <v>0</v>
      </c>
      <c r="F25" s="366">
        <f t="shared" si="6"/>
        <v>0</v>
      </c>
      <c r="G25" s="366">
        <f t="shared" si="6"/>
        <v>65.03</v>
      </c>
      <c r="H25" s="366"/>
      <c r="I25" s="366">
        <f t="shared" si="6"/>
        <v>4.53</v>
      </c>
      <c r="J25" s="366">
        <f t="shared" si="6"/>
        <v>0</v>
      </c>
      <c r="K25" s="366">
        <f t="shared" si="6"/>
        <v>0</v>
      </c>
      <c r="L25" s="366">
        <f t="shared" si="6"/>
        <v>0</v>
      </c>
      <c r="M25" s="366">
        <f t="shared" si="6"/>
        <v>0</v>
      </c>
      <c r="N25" s="366">
        <f t="shared" si="6"/>
        <v>4.53</v>
      </c>
      <c r="O25" s="415"/>
      <c r="P25" s="148"/>
    </row>
    <row r="26" spans="1:17" s="20" customFormat="1" ht="130.5" customHeight="1" x14ac:dyDescent="0.2">
      <c r="A26" s="29">
        <v>1</v>
      </c>
      <c r="B26" s="1" t="s">
        <v>1851</v>
      </c>
      <c r="C26" s="9">
        <f>SUM(D26:G26)</f>
        <v>0.06</v>
      </c>
      <c r="D26" s="9">
        <v>0.03</v>
      </c>
      <c r="E26" s="9"/>
      <c r="F26" s="9"/>
      <c r="G26" s="9">
        <v>0.03</v>
      </c>
      <c r="H26" s="9" t="s">
        <v>1852</v>
      </c>
      <c r="I26" s="9">
        <f>SUM(J26:N26)</f>
        <v>0.3</v>
      </c>
      <c r="J26" s="9"/>
      <c r="K26" s="9"/>
      <c r="L26" s="9"/>
      <c r="M26" s="9"/>
      <c r="N26" s="9">
        <v>0.3</v>
      </c>
      <c r="O26" s="9" t="s">
        <v>1853</v>
      </c>
      <c r="P26" s="74"/>
      <c r="Q26" s="21"/>
    </row>
    <row r="27" spans="1:17" ht="38.25" x14ac:dyDescent="0.2">
      <c r="A27" s="29">
        <v>2</v>
      </c>
      <c r="B27" s="1" t="s">
        <v>1456</v>
      </c>
      <c r="C27" s="397">
        <f t="shared" si="4"/>
        <v>65</v>
      </c>
      <c r="D27" s="398"/>
      <c r="E27" s="334"/>
      <c r="F27" s="334"/>
      <c r="G27" s="398">
        <v>65</v>
      </c>
      <c r="H27" s="30" t="s">
        <v>1457</v>
      </c>
      <c r="I27" s="399">
        <f>N27</f>
        <v>4.2300000000000004</v>
      </c>
      <c r="J27" s="399"/>
      <c r="K27" s="399"/>
      <c r="L27" s="399"/>
      <c r="M27" s="399"/>
      <c r="N27" s="398">
        <v>4.2300000000000004</v>
      </c>
      <c r="O27" s="414" t="s">
        <v>1458</v>
      </c>
      <c r="P27" s="29"/>
    </row>
    <row r="28" spans="1:17" x14ac:dyDescent="0.2">
      <c r="A28" s="148" t="s">
        <v>141</v>
      </c>
      <c r="B28" s="354" t="s">
        <v>493</v>
      </c>
      <c r="C28" s="395">
        <f>C29</f>
        <v>0.1</v>
      </c>
      <c r="D28" s="395">
        <f>D29</f>
        <v>0.1</v>
      </c>
      <c r="E28" s="395">
        <f t="shared" ref="E28:N28" si="7">E29</f>
        <v>0</v>
      </c>
      <c r="F28" s="395">
        <f t="shared" si="7"/>
        <v>0</v>
      </c>
      <c r="G28" s="395">
        <f t="shared" si="7"/>
        <v>0</v>
      </c>
      <c r="H28" s="565"/>
      <c r="I28" s="395">
        <f t="shared" si="7"/>
        <v>8.2800000000000012E-2</v>
      </c>
      <c r="J28" s="395">
        <f t="shared" si="7"/>
        <v>0</v>
      </c>
      <c r="K28" s="395">
        <f t="shared" si="7"/>
        <v>0</v>
      </c>
      <c r="L28" s="395">
        <f t="shared" si="7"/>
        <v>0</v>
      </c>
      <c r="M28" s="395">
        <f t="shared" si="7"/>
        <v>8.2800000000000012E-2</v>
      </c>
      <c r="N28" s="395">
        <f t="shared" si="7"/>
        <v>0</v>
      </c>
      <c r="O28" s="410"/>
      <c r="P28" s="148"/>
    </row>
    <row r="29" spans="1:17" ht="25.5" x14ac:dyDescent="0.2">
      <c r="A29" s="29">
        <v>1</v>
      </c>
      <c r="B29" s="334" t="s">
        <v>494</v>
      </c>
      <c r="C29" s="397">
        <f t="shared" si="4"/>
        <v>0.1</v>
      </c>
      <c r="D29" s="398">
        <v>0.1</v>
      </c>
      <c r="E29" s="398"/>
      <c r="F29" s="398"/>
      <c r="G29" s="398"/>
      <c r="H29" s="1" t="s">
        <v>495</v>
      </c>
      <c r="I29" s="404">
        <f t="shared" ref="I29:I55" si="8">C29*0.46*1.8</f>
        <v>8.2800000000000012E-2</v>
      </c>
      <c r="J29" s="399"/>
      <c r="K29" s="399"/>
      <c r="L29" s="399"/>
      <c r="M29" s="404">
        <f t="shared" ref="M29:M55" si="9">I29</f>
        <v>8.2800000000000012E-2</v>
      </c>
      <c r="N29" s="412"/>
      <c r="O29" s="396"/>
      <c r="P29" s="29"/>
    </row>
    <row r="30" spans="1:17" x14ac:dyDescent="0.2">
      <c r="A30" s="148" t="s">
        <v>320</v>
      </c>
      <c r="B30" s="354" t="s">
        <v>33</v>
      </c>
      <c r="C30" s="395">
        <f>C31</f>
        <v>2</v>
      </c>
      <c r="D30" s="395">
        <f>D31</f>
        <v>2</v>
      </c>
      <c r="E30" s="395">
        <f t="shared" ref="E30:N30" si="10">E31</f>
        <v>0</v>
      </c>
      <c r="F30" s="395">
        <f t="shared" si="10"/>
        <v>0</v>
      </c>
      <c r="G30" s="395">
        <f t="shared" si="10"/>
        <v>0</v>
      </c>
      <c r="H30" s="565"/>
      <c r="I30" s="395">
        <f t="shared" si="10"/>
        <v>1.6560000000000001</v>
      </c>
      <c r="J30" s="395">
        <f t="shared" si="10"/>
        <v>0</v>
      </c>
      <c r="K30" s="395">
        <f t="shared" si="10"/>
        <v>0</v>
      </c>
      <c r="L30" s="395">
        <f t="shared" si="10"/>
        <v>0</v>
      </c>
      <c r="M30" s="395">
        <f t="shared" si="10"/>
        <v>1.6560000000000001</v>
      </c>
      <c r="N30" s="395">
        <f t="shared" si="10"/>
        <v>0</v>
      </c>
      <c r="O30" s="410"/>
      <c r="P30" s="148"/>
    </row>
    <row r="31" spans="1:17" ht="38.25" x14ac:dyDescent="0.2">
      <c r="A31" s="29">
        <v>1</v>
      </c>
      <c r="B31" s="334" t="s">
        <v>1459</v>
      </c>
      <c r="C31" s="397">
        <f t="shared" si="4"/>
        <v>2</v>
      </c>
      <c r="D31" s="399">
        <v>2</v>
      </c>
      <c r="E31" s="334"/>
      <c r="F31" s="334"/>
      <c r="G31" s="334"/>
      <c r="H31" s="1" t="s">
        <v>1460</v>
      </c>
      <c r="I31" s="404">
        <f t="shared" si="8"/>
        <v>1.6560000000000001</v>
      </c>
      <c r="J31" s="399"/>
      <c r="K31" s="399"/>
      <c r="L31" s="399"/>
      <c r="M31" s="404">
        <f t="shared" si="9"/>
        <v>1.6560000000000001</v>
      </c>
      <c r="N31" s="412"/>
      <c r="O31" s="414" t="s">
        <v>1461</v>
      </c>
      <c r="P31" s="29"/>
    </row>
    <row r="32" spans="1:17" x14ac:dyDescent="0.2">
      <c r="A32" s="148" t="s">
        <v>328</v>
      </c>
      <c r="B32" s="410" t="s">
        <v>118</v>
      </c>
      <c r="C32" s="409">
        <f>SUM(C33:C57)</f>
        <v>34.14</v>
      </c>
      <c r="D32" s="409">
        <f>SUM(D33:D57)</f>
        <v>26.060000000000002</v>
      </c>
      <c r="E32" s="409">
        <f>SUM(E33:E55)</f>
        <v>0</v>
      </c>
      <c r="F32" s="409">
        <f>SUM(F33:F55)</f>
        <v>0</v>
      </c>
      <c r="G32" s="409">
        <f>SUM(G33:G57)</f>
        <v>8.0800000000000018</v>
      </c>
      <c r="H32" s="568"/>
      <c r="I32" s="409">
        <f t="shared" ref="I32:N32" si="11">SUM(I33:I57)</f>
        <v>23.321560000000005</v>
      </c>
      <c r="J32" s="409">
        <f t="shared" si="11"/>
        <v>0</v>
      </c>
      <c r="K32" s="409">
        <f t="shared" si="11"/>
        <v>0.71</v>
      </c>
      <c r="L32" s="409">
        <f t="shared" si="11"/>
        <v>0</v>
      </c>
      <c r="M32" s="409">
        <f t="shared" si="11"/>
        <v>17.611560000000004</v>
      </c>
      <c r="N32" s="409">
        <f t="shared" si="11"/>
        <v>5</v>
      </c>
      <c r="O32" s="410"/>
      <c r="P32" s="411"/>
    </row>
    <row r="33" spans="1:16" ht="89.25" x14ac:dyDescent="0.2">
      <c r="A33" s="29">
        <v>1</v>
      </c>
      <c r="B33" s="396" t="s">
        <v>118</v>
      </c>
      <c r="C33" s="397">
        <f t="shared" si="4"/>
        <v>2.1</v>
      </c>
      <c r="D33" s="398">
        <v>2.1</v>
      </c>
      <c r="E33" s="334"/>
      <c r="F33" s="334"/>
      <c r="G33" s="398"/>
      <c r="H33" s="1" t="s">
        <v>1462</v>
      </c>
      <c r="I33" s="404">
        <f t="shared" si="8"/>
        <v>1.7388000000000001</v>
      </c>
      <c r="J33" s="35"/>
      <c r="K33" s="35"/>
      <c r="L33" s="35"/>
      <c r="M33" s="404">
        <f t="shared" si="9"/>
        <v>1.7388000000000001</v>
      </c>
      <c r="N33" s="35"/>
      <c r="O33" s="396" t="s">
        <v>1674</v>
      </c>
      <c r="P33" s="29"/>
    </row>
    <row r="34" spans="1:16" ht="63.75" x14ac:dyDescent="0.2">
      <c r="A34" s="29">
        <v>2</v>
      </c>
      <c r="B34" s="396" t="s">
        <v>118</v>
      </c>
      <c r="C34" s="397">
        <f t="shared" si="4"/>
        <v>1.04</v>
      </c>
      <c r="D34" s="398">
        <v>0.74</v>
      </c>
      <c r="E34" s="399"/>
      <c r="F34" s="399"/>
      <c r="G34" s="398">
        <v>0.3</v>
      </c>
      <c r="H34" s="1" t="s">
        <v>496</v>
      </c>
      <c r="I34" s="404">
        <f t="shared" si="8"/>
        <v>0.86112000000000011</v>
      </c>
      <c r="J34" s="417"/>
      <c r="K34" s="417"/>
      <c r="L34" s="417"/>
      <c r="M34" s="404">
        <f t="shared" si="9"/>
        <v>0.86112000000000011</v>
      </c>
      <c r="N34" s="417"/>
      <c r="O34" s="1" t="s">
        <v>497</v>
      </c>
      <c r="P34" s="29"/>
    </row>
    <row r="35" spans="1:16" ht="38.25" x14ac:dyDescent="0.2">
      <c r="A35" s="29">
        <v>3</v>
      </c>
      <c r="B35" s="396" t="s">
        <v>118</v>
      </c>
      <c r="C35" s="397">
        <f t="shared" si="4"/>
        <v>0.3</v>
      </c>
      <c r="D35" s="398">
        <v>0.3</v>
      </c>
      <c r="E35" s="399"/>
      <c r="F35" s="399"/>
      <c r="G35" s="398"/>
      <c r="H35" s="1" t="s">
        <v>498</v>
      </c>
      <c r="I35" s="404">
        <f t="shared" si="8"/>
        <v>0.24840000000000004</v>
      </c>
      <c r="J35" s="35"/>
      <c r="K35" s="35"/>
      <c r="L35" s="35"/>
      <c r="M35" s="404">
        <f t="shared" si="9"/>
        <v>0.24840000000000004</v>
      </c>
      <c r="N35" s="35"/>
      <c r="O35" s="1" t="s">
        <v>499</v>
      </c>
      <c r="P35" s="29"/>
    </row>
    <row r="36" spans="1:16" ht="76.5" x14ac:dyDescent="0.2">
      <c r="A36" s="29">
        <v>4</v>
      </c>
      <c r="B36" s="396" t="s">
        <v>118</v>
      </c>
      <c r="C36" s="397">
        <f t="shared" si="4"/>
        <v>0.3</v>
      </c>
      <c r="D36" s="398">
        <v>0.3</v>
      </c>
      <c r="E36" s="399"/>
      <c r="F36" s="399"/>
      <c r="G36" s="398"/>
      <c r="H36" s="1" t="s">
        <v>500</v>
      </c>
      <c r="I36" s="404">
        <f t="shared" si="8"/>
        <v>0.24840000000000004</v>
      </c>
      <c r="J36" s="35"/>
      <c r="K36" s="35"/>
      <c r="L36" s="35"/>
      <c r="M36" s="404">
        <f t="shared" si="9"/>
        <v>0.24840000000000004</v>
      </c>
      <c r="N36" s="35"/>
      <c r="O36" s="1" t="s">
        <v>501</v>
      </c>
      <c r="P36" s="29"/>
    </row>
    <row r="37" spans="1:16" ht="38.25" x14ac:dyDescent="0.2">
      <c r="A37" s="29">
        <v>5</v>
      </c>
      <c r="B37" s="396" t="s">
        <v>118</v>
      </c>
      <c r="C37" s="397">
        <f t="shared" si="4"/>
        <v>1.3</v>
      </c>
      <c r="D37" s="398"/>
      <c r="E37" s="399"/>
      <c r="F37" s="399"/>
      <c r="G37" s="398">
        <v>1.3</v>
      </c>
      <c r="H37" s="1" t="s">
        <v>502</v>
      </c>
      <c r="I37" s="404">
        <f t="shared" si="8"/>
        <v>1.0764000000000002</v>
      </c>
      <c r="J37" s="35"/>
      <c r="K37" s="35"/>
      <c r="L37" s="35"/>
      <c r="M37" s="404">
        <f t="shared" si="9"/>
        <v>1.0764000000000002</v>
      </c>
      <c r="N37" s="35"/>
      <c r="O37" s="1" t="s">
        <v>503</v>
      </c>
      <c r="P37" s="29"/>
    </row>
    <row r="38" spans="1:16" ht="89.25" x14ac:dyDescent="0.2">
      <c r="A38" s="29">
        <v>6</v>
      </c>
      <c r="B38" s="396" t="s">
        <v>118</v>
      </c>
      <c r="C38" s="397">
        <f t="shared" si="4"/>
        <v>0.54</v>
      </c>
      <c r="D38" s="398">
        <v>0.4</v>
      </c>
      <c r="E38" s="399"/>
      <c r="F38" s="399"/>
      <c r="G38" s="398">
        <v>0.14000000000000001</v>
      </c>
      <c r="H38" s="1" t="s">
        <v>504</v>
      </c>
      <c r="I38" s="404">
        <f t="shared" si="8"/>
        <v>0.44712000000000007</v>
      </c>
      <c r="J38" s="417"/>
      <c r="K38" s="417"/>
      <c r="L38" s="417"/>
      <c r="M38" s="404">
        <f t="shared" si="9"/>
        <v>0.44712000000000007</v>
      </c>
      <c r="N38" s="417"/>
      <c r="O38" s="396" t="s">
        <v>1675</v>
      </c>
      <c r="P38" s="396"/>
    </row>
    <row r="39" spans="1:16" ht="63.75" x14ac:dyDescent="0.2">
      <c r="A39" s="29">
        <v>7</v>
      </c>
      <c r="B39" s="396" t="s">
        <v>118</v>
      </c>
      <c r="C39" s="397">
        <f t="shared" si="4"/>
        <v>0.88</v>
      </c>
      <c r="D39" s="398">
        <v>0.24</v>
      </c>
      <c r="E39" s="334"/>
      <c r="F39" s="334"/>
      <c r="G39" s="398">
        <v>0.64</v>
      </c>
      <c r="H39" s="1" t="s">
        <v>1463</v>
      </c>
      <c r="I39" s="404">
        <f t="shared" si="8"/>
        <v>0.72863999999999995</v>
      </c>
      <c r="J39" s="412"/>
      <c r="K39" s="412"/>
      <c r="L39" s="412"/>
      <c r="M39" s="404">
        <f t="shared" si="9"/>
        <v>0.72863999999999995</v>
      </c>
      <c r="N39" s="412"/>
      <c r="O39" s="1" t="s">
        <v>1464</v>
      </c>
      <c r="P39" s="29"/>
    </row>
    <row r="40" spans="1:16" ht="63.75" x14ac:dyDescent="0.2">
      <c r="A40" s="29">
        <v>8</v>
      </c>
      <c r="B40" s="396" t="s">
        <v>118</v>
      </c>
      <c r="C40" s="397">
        <f t="shared" si="4"/>
        <v>0.3</v>
      </c>
      <c r="D40" s="398">
        <v>0.24</v>
      </c>
      <c r="E40" s="399"/>
      <c r="F40" s="399"/>
      <c r="G40" s="398">
        <v>0.06</v>
      </c>
      <c r="H40" s="1" t="s">
        <v>1465</v>
      </c>
      <c r="I40" s="404">
        <f t="shared" si="8"/>
        <v>0.24840000000000004</v>
      </c>
      <c r="J40" s="412"/>
      <c r="K40" s="412"/>
      <c r="L40" s="412"/>
      <c r="M40" s="404">
        <f t="shared" si="9"/>
        <v>0.24840000000000004</v>
      </c>
      <c r="N40" s="412"/>
      <c r="O40" s="1" t="s">
        <v>1466</v>
      </c>
      <c r="P40" s="29"/>
    </row>
    <row r="41" spans="1:16" ht="38.25" x14ac:dyDescent="0.2">
      <c r="A41" s="29">
        <v>9</v>
      </c>
      <c r="B41" s="396" t="s">
        <v>118</v>
      </c>
      <c r="C41" s="397">
        <f t="shared" si="4"/>
        <v>0.79</v>
      </c>
      <c r="D41" s="398">
        <v>0.75</v>
      </c>
      <c r="E41" s="399"/>
      <c r="F41" s="399"/>
      <c r="G41" s="398">
        <v>0.04</v>
      </c>
      <c r="H41" s="1" t="s">
        <v>1467</v>
      </c>
      <c r="I41" s="404">
        <f t="shared" si="8"/>
        <v>0.65412000000000015</v>
      </c>
      <c r="J41" s="412"/>
      <c r="K41" s="412"/>
      <c r="L41" s="412"/>
      <c r="M41" s="404">
        <f t="shared" si="9"/>
        <v>0.65412000000000015</v>
      </c>
      <c r="N41" s="412"/>
      <c r="O41" s="1" t="s">
        <v>506</v>
      </c>
      <c r="P41" s="29"/>
    </row>
    <row r="42" spans="1:16" ht="38.25" x14ac:dyDescent="0.2">
      <c r="A42" s="29">
        <v>10</v>
      </c>
      <c r="B42" s="396" t="s">
        <v>118</v>
      </c>
      <c r="C42" s="397">
        <f t="shared" si="4"/>
        <v>0.68</v>
      </c>
      <c r="D42" s="398">
        <v>0.11</v>
      </c>
      <c r="E42" s="334"/>
      <c r="F42" s="334"/>
      <c r="G42" s="398">
        <v>0.57000000000000006</v>
      </c>
      <c r="H42" s="414" t="s">
        <v>507</v>
      </c>
      <c r="I42" s="404">
        <f t="shared" si="8"/>
        <v>0.5630400000000001</v>
      </c>
      <c r="J42" s="412"/>
      <c r="K42" s="412"/>
      <c r="L42" s="412"/>
      <c r="M42" s="404">
        <f t="shared" si="9"/>
        <v>0.5630400000000001</v>
      </c>
      <c r="N42" s="412"/>
      <c r="O42" s="414" t="s">
        <v>508</v>
      </c>
      <c r="P42" s="29"/>
    </row>
    <row r="43" spans="1:16" ht="63.75" x14ac:dyDescent="0.2">
      <c r="A43" s="29">
        <v>11</v>
      </c>
      <c r="B43" s="396" t="s">
        <v>118</v>
      </c>
      <c r="C43" s="397">
        <f t="shared" si="4"/>
        <v>0.22</v>
      </c>
      <c r="D43" s="398"/>
      <c r="E43" s="399"/>
      <c r="F43" s="399"/>
      <c r="G43" s="398">
        <v>0.22</v>
      </c>
      <c r="H43" s="32" t="s">
        <v>1468</v>
      </c>
      <c r="I43" s="404">
        <f t="shared" si="8"/>
        <v>0.18215999999999999</v>
      </c>
      <c r="J43" s="412"/>
      <c r="K43" s="412"/>
      <c r="L43" s="412"/>
      <c r="M43" s="404">
        <f t="shared" si="9"/>
        <v>0.18215999999999999</v>
      </c>
      <c r="N43" s="412"/>
      <c r="O43" s="1" t="s">
        <v>1469</v>
      </c>
      <c r="P43" s="29"/>
    </row>
    <row r="44" spans="1:16" ht="51" x14ac:dyDescent="0.2">
      <c r="A44" s="29">
        <v>12</v>
      </c>
      <c r="B44" s="396" t="s">
        <v>118</v>
      </c>
      <c r="C44" s="397">
        <f t="shared" si="4"/>
        <v>1.8</v>
      </c>
      <c r="D44" s="398">
        <v>1.5</v>
      </c>
      <c r="E44" s="334"/>
      <c r="F44" s="334"/>
      <c r="G44" s="398">
        <v>0.3</v>
      </c>
      <c r="H44" s="414" t="s">
        <v>509</v>
      </c>
      <c r="I44" s="404">
        <f t="shared" si="8"/>
        <v>1.4904000000000002</v>
      </c>
      <c r="J44" s="412"/>
      <c r="K44" s="412"/>
      <c r="L44" s="412"/>
      <c r="M44" s="404">
        <f t="shared" si="9"/>
        <v>1.4904000000000002</v>
      </c>
      <c r="N44" s="412"/>
      <c r="O44" s="396" t="s">
        <v>510</v>
      </c>
      <c r="P44" s="29"/>
    </row>
    <row r="45" spans="1:16" ht="25.5" x14ac:dyDescent="0.2">
      <c r="A45" s="29">
        <v>13</v>
      </c>
      <c r="B45" s="396" t="s">
        <v>118</v>
      </c>
      <c r="C45" s="397">
        <f t="shared" si="4"/>
        <v>0.4</v>
      </c>
      <c r="D45" s="398">
        <v>0.2</v>
      </c>
      <c r="E45" s="334"/>
      <c r="F45" s="334"/>
      <c r="G45" s="398">
        <v>0.2</v>
      </c>
      <c r="H45" s="1" t="s">
        <v>511</v>
      </c>
      <c r="I45" s="404">
        <f t="shared" si="8"/>
        <v>0.33120000000000005</v>
      </c>
      <c r="J45" s="412"/>
      <c r="K45" s="412"/>
      <c r="L45" s="412"/>
      <c r="M45" s="404">
        <f t="shared" si="9"/>
        <v>0.33120000000000005</v>
      </c>
      <c r="N45" s="412"/>
      <c r="O45" s="1"/>
      <c r="P45" s="29"/>
    </row>
    <row r="46" spans="1:16" ht="38.25" x14ac:dyDescent="0.2">
      <c r="A46" s="29">
        <v>14</v>
      </c>
      <c r="B46" s="396" t="s">
        <v>118</v>
      </c>
      <c r="C46" s="397">
        <f t="shared" si="4"/>
        <v>0.64</v>
      </c>
      <c r="D46" s="398">
        <v>0.64</v>
      </c>
      <c r="E46" s="399"/>
      <c r="F46" s="399"/>
      <c r="G46" s="398"/>
      <c r="H46" s="1" t="s">
        <v>512</v>
      </c>
      <c r="I46" s="404">
        <f t="shared" si="8"/>
        <v>0.52992000000000006</v>
      </c>
      <c r="J46" s="412"/>
      <c r="K46" s="412"/>
      <c r="L46" s="412"/>
      <c r="M46" s="404">
        <f t="shared" si="9"/>
        <v>0.52992000000000006</v>
      </c>
      <c r="N46" s="412"/>
      <c r="O46" s="1" t="s">
        <v>1676</v>
      </c>
      <c r="P46" s="408"/>
    </row>
    <row r="47" spans="1:16" ht="51" x14ac:dyDescent="0.2">
      <c r="A47" s="29">
        <v>15</v>
      </c>
      <c r="B47" s="396" t="s">
        <v>118</v>
      </c>
      <c r="C47" s="397">
        <f t="shared" si="4"/>
        <v>1</v>
      </c>
      <c r="D47" s="398"/>
      <c r="E47" s="399"/>
      <c r="F47" s="399"/>
      <c r="G47" s="398">
        <v>1</v>
      </c>
      <c r="H47" s="32" t="s">
        <v>1688</v>
      </c>
      <c r="I47" s="404">
        <f t="shared" si="8"/>
        <v>0.82800000000000007</v>
      </c>
      <c r="J47" s="412"/>
      <c r="K47" s="412"/>
      <c r="L47" s="412"/>
      <c r="M47" s="404">
        <f t="shared" si="9"/>
        <v>0.82800000000000007</v>
      </c>
      <c r="N47" s="412"/>
      <c r="O47" s="29" t="s">
        <v>1470</v>
      </c>
      <c r="P47" s="408"/>
    </row>
    <row r="48" spans="1:16" ht="51" x14ac:dyDescent="0.2">
      <c r="A48" s="29">
        <v>16</v>
      </c>
      <c r="B48" s="396" t="s">
        <v>118</v>
      </c>
      <c r="C48" s="397">
        <f t="shared" si="4"/>
        <v>0.27</v>
      </c>
      <c r="D48" s="398">
        <v>0.1</v>
      </c>
      <c r="E48" s="399"/>
      <c r="F48" s="399"/>
      <c r="G48" s="398">
        <v>0.17</v>
      </c>
      <c r="H48" s="1" t="s">
        <v>513</v>
      </c>
      <c r="I48" s="404">
        <f t="shared" si="8"/>
        <v>0.22356000000000004</v>
      </c>
      <c r="J48" s="412"/>
      <c r="K48" s="412"/>
      <c r="L48" s="412"/>
      <c r="M48" s="404">
        <f t="shared" si="9"/>
        <v>0.22356000000000004</v>
      </c>
      <c r="N48" s="412"/>
      <c r="O48" s="1" t="s">
        <v>514</v>
      </c>
      <c r="P48" s="408"/>
    </row>
    <row r="49" spans="1:16" ht="89.25" x14ac:dyDescent="0.2">
      <c r="A49" s="29">
        <v>17</v>
      </c>
      <c r="B49" s="396" t="s">
        <v>118</v>
      </c>
      <c r="C49" s="397">
        <f t="shared" si="4"/>
        <v>3.37</v>
      </c>
      <c r="D49" s="398">
        <v>1.99</v>
      </c>
      <c r="E49" s="334"/>
      <c r="F49" s="334"/>
      <c r="G49" s="398">
        <v>1.38</v>
      </c>
      <c r="H49" s="414" t="s">
        <v>1635</v>
      </c>
      <c r="I49" s="404">
        <f t="shared" si="8"/>
        <v>2.7903600000000002</v>
      </c>
      <c r="J49" s="412"/>
      <c r="K49" s="412"/>
      <c r="L49" s="412"/>
      <c r="M49" s="404">
        <f t="shared" si="9"/>
        <v>2.7903600000000002</v>
      </c>
      <c r="N49" s="412"/>
      <c r="O49" s="414" t="s">
        <v>515</v>
      </c>
      <c r="P49" s="408"/>
    </row>
    <row r="50" spans="1:16" ht="63.75" x14ac:dyDescent="0.2">
      <c r="A50" s="29">
        <v>18</v>
      </c>
      <c r="B50" s="396" t="s">
        <v>118</v>
      </c>
      <c r="C50" s="397">
        <f t="shared" si="4"/>
        <v>1.01</v>
      </c>
      <c r="D50" s="398">
        <v>0.95</v>
      </c>
      <c r="E50" s="334"/>
      <c r="F50" s="334"/>
      <c r="G50" s="398">
        <v>0.06</v>
      </c>
      <c r="H50" s="414" t="s">
        <v>1636</v>
      </c>
      <c r="I50" s="404">
        <f t="shared" si="8"/>
        <v>0.83628000000000002</v>
      </c>
      <c r="J50" s="412"/>
      <c r="K50" s="412"/>
      <c r="L50" s="412"/>
      <c r="M50" s="404">
        <f t="shared" si="9"/>
        <v>0.83628000000000002</v>
      </c>
      <c r="N50" s="412"/>
      <c r="O50" s="396" t="s">
        <v>516</v>
      </c>
      <c r="P50" s="408"/>
    </row>
    <row r="51" spans="1:16" ht="38.25" x14ac:dyDescent="0.2">
      <c r="A51" s="29">
        <v>19</v>
      </c>
      <c r="B51" s="396" t="s">
        <v>118</v>
      </c>
      <c r="C51" s="397">
        <f t="shared" si="4"/>
        <v>1.5</v>
      </c>
      <c r="D51" s="398">
        <v>1.5</v>
      </c>
      <c r="E51" s="334"/>
      <c r="F51" s="334"/>
      <c r="G51" s="398"/>
      <c r="H51" s="1" t="s">
        <v>1471</v>
      </c>
      <c r="I51" s="404">
        <f t="shared" si="8"/>
        <v>1.2420000000000002</v>
      </c>
      <c r="J51" s="412"/>
      <c r="K51" s="412"/>
      <c r="L51" s="412"/>
      <c r="M51" s="404">
        <f t="shared" si="9"/>
        <v>1.2420000000000002</v>
      </c>
      <c r="N51" s="412"/>
      <c r="O51" s="1" t="s">
        <v>1677</v>
      </c>
      <c r="P51" s="408"/>
    </row>
    <row r="52" spans="1:16" ht="38.25" x14ac:dyDescent="0.2">
      <c r="A52" s="29">
        <v>20</v>
      </c>
      <c r="B52" s="396" t="s">
        <v>118</v>
      </c>
      <c r="C52" s="397">
        <f t="shared" si="4"/>
        <v>1.03</v>
      </c>
      <c r="D52" s="398">
        <v>0.3</v>
      </c>
      <c r="E52" s="334"/>
      <c r="F52" s="334"/>
      <c r="G52" s="398">
        <v>0.73</v>
      </c>
      <c r="H52" s="414" t="s">
        <v>517</v>
      </c>
      <c r="I52" s="404">
        <f t="shared" si="8"/>
        <v>0.85284000000000015</v>
      </c>
      <c r="J52" s="412"/>
      <c r="K52" s="412"/>
      <c r="L52" s="412"/>
      <c r="M52" s="404">
        <f t="shared" si="9"/>
        <v>0.85284000000000015</v>
      </c>
      <c r="N52" s="412"/>
      <c r="O52" s="414" t="s">
        <v>518</v>
      </c>
      <c r="P52" s="408"/>
    </row>
    <row r="53" spans="1:16" ht="38.25" x14ac:dyDescent="0.2">
      <c r="A53" s="29">
        <v>21</v>
      </c>
      <c r="B53" s="396" t="s">
        <v>118</v>
      </c>
      <c r="C53" s="397">
        <f t="shared" si="4"/>
        <v>0.5</v>
      </c>
      <c r="D53" s="398">
        <v>0.5</v>
      </c>
      <c r="E53" s="334"/>
      <c r="F53" s="334"/>
      <c r="G53" s="398"/>
      <c r="H53" s="414" t="s">
        <v>519</v>
      </c>
      <c r="I53" s="404">
        <f t="shared" si="8"/>
        <v>0.41400000000000003</v>
      </c>
      <c r="J53" s="412"/>
      <c r="K53" s="412"/>
      <c r="L53" s="412"/>
      <c r="M53" s="404">
        <f t="shared" si="9"/>
        <v>0.41400000000000003</v>
      </c>
      <c r="N53" s="412"/>
      <c r="O53" s="414" t="s">
        <v>520</v>
      </c>
      <c r="P53" s="408"/>
    </row>
    <row r="54" spans="1:16" ht="25.5" x14ac:dyDescent="0.2">
      <c r="A54" s="29">
        <v>22</v>
      </c>
      <c r="B54" s="396" t="s">
        <v>118</v>
      </c>
      <c r="C54" s="397">
        <f t="shared" si="4"/>
        <v>0.4</v>
      </c>
      <c r="D54" s="398">
        <v>0.4</v>
      </c>
      <c r="E54" s="334"/>
      <c r="F54" s="334"/>
      <c r="G54" s="398"/>
      <c r="H54" s="1" t="s">
        <v>1472</v>
      </c>
      <c r="I54" s="404">
        <f t="shared" si="8"/>
        <v>0.33120000000000005</v>
      </c>
      <c r="J54" s="412"/>
      <c r="K54" s="412"/>
      <c r="L54" s="412"/>
      <c r="M54" s="404">
        <f t="shared" si="9"/>
        <v>0.33120000000000005</v>
      </c>
      <c r="N54" s="412"/>
      <c r="O54" s="414" t="s">
        <v>1473</v>
      </c>
      <c r="P54" s="408"/>
    </row>
    <row r="55" spans="1:16" ht="38.25" x14ac:dyDescent="0.2">
      <c r="A55" s="29">
        <v>23</v>
      </c>
      <c r="B55" s="396" t="s">
        <v>118</v>
      </c>
      <c r="C55" s="397">
        <f t="shared" si="4"/>
        <v>0.9</v>
      </c>
      <c r="D55" s="398">
        <v>0.4</v>
      </c>
      <c r="E55" s="334"/>
      <c r="F55" s="334"/>
      <c r="G55" s="398">
        <v>0.5</v>
      </c>
      <c r="H55" s="414" t="s">
        <v>521</v>
      </c>
      <c r="I55" s="404">
        <f t="shared" si="8"/>
        <v>0.74520000000000008</v>
      </c>
      <c r="J55" s="412"/>
      <c r="K55" s="412"/>
      <c r="L55" s="412"/>
      <c r="M55" s="404">
        <f t="shared" si="9"/>
        <v>0.74520000000000008</v>
      </c>
      <c r="N55" s="412"/>
      <c r="O55" s="414" t="s">
        <v>522</v>
      </c>
      <c r="P55" s="408"/>
    </row>
    <row r="56" spans="1:16" ht="25.5" x14ac:dyDescent="0.2">
      <c r="A56" s="29">
        <v>24</v>
      </c>
      <c r="B56" s="396" t="s">
        <v>1799</v>
      </c>
      <c r="C56" s="397">
        <f t="shared" si="4"/>
        <v>4.5</v>
      </c>
      <c r="D56" s="399">
        <v>4.5</v>
      </c>
      <c r="E56" s="399"/>
      <c r="F56" s="399"/>
      <c r="G56" s="399"/>
      <c r="H56" s="414" t="s">
        <v>519</v>
      </c>
      <c r="I56" s="398">
        <v>5</v>
      </c>
      <c r="J56" s="412"/>
      <c r="K56" s="412"/>
      <c r="L56" s="412"/>
      <c r="M56" s="413"/>
      <c r="N56" s="35">
        <v>5</v>
      </c>
      <c r="O56" s="414"/>
      <c r="P56" s="29" t="s">
        <v>1642</v>
      </c>
    </row>
    <row r="57" spans="1:16" ht="114.75" x14ac:dyDescent="0.2">
      <c r="A57" s="29">
        <v>25</v>
      </c>
      <c r="B57" s="416" t="s">
        <v>1442</v>
      </c>
      <c r="C57" s="397">
        <f t="shared" si="4"/>
        <v>8.370000000000001</v>
      </c>
      <c r="D57" s="418">
        <v>7.9</v>
      </c>
      <c r="E57" s="418"/>
      <c r="F57" s="418"/>
      <c r="G57" s="418">
        <v>0.47</v>
      </c>
      <c r="H57" s="569" t="s">
        <v>1443</v>
      </c>
      <c r="I57" s="399">
        <f>K57</f>
        <v>0.71</v>
      </c>
      <c r="J57" s="396"/>
      <c r="K57" s="398">
        <v>0.71</v>
      </c>
      <c r="L57" s="396"/>
      <c r="M57" s="396"/>
      <c r="N57" s="399"/>
      <c r="O57" s="419" t="s">
        <v>1444</v>
      </c>
      <c r="P57" s="31"/>
    </row>
    <row r="58" spans="1:16" x14ac:dyDescent="0.2">
      <c r="A58" s="148" t="s">
        <v>338</v>
      </c>
      <c r="B58" s="410" t="s">
        <v>125</v>
      </c>
      <c r="C58" s="409">
        <f>C59+C60</f>
        <v>1.1000000000000001</v>
      </c>
      <c r="D58" s="409">
        <f>D59+D60</f>
        <v>0.3</v>
      </c>
      <c r="E58" s="409">
        <f>E59+E60</f>
        <v>0</v>
      </c>
      <c r="F58" s="409">
        <f>F59+F60</f>
        <v>0</v>
      </c>
      <c r="G58" s="409">
        <f>G59+G60</f>
        <v>0.8</v>
      </c>
      <c r="H58" s="568"/>
      <c r="I58" s="409">
        <f t="shared" ref="I58:N58" si="12">I59+I60</f>
        <v>0.91080000000000005</v>
      </c>
      <c r="J58" s="409">
        <f t="shared" si="12"/>
        <v>0</v>
      </c>
      <c r="K58" s="409">
        <f t="shared" si="12"/>
        <v>0</v>
      </c>
      <c r="L58" s="409">
        <f t="shared" si="12"/>
        <v>0</v>
      </c>
      <c r="M58" s="409">
        <f t="shared" si="12"/>
        <v>0.91080000000000005</v>
      </c>
      <c r="N58" s="409">
        <f t="shared" si="12"/>
        <v>0</v>
      </c>
      <c r="O58" s="410"/>
      <c r="P58" s="411"/>
    </row>
    <row r="59" spans="1:16" ht="25.5" x14ac:dyDescent="0.2">
      <c r="A59" s="29">
        <v>1</v>
      </c>
      <c r="B59" s="396" t="s">
        <v>523</v>
      </c>
      <c r="C59" s="397">
        <f t="shared" si="4"/>
        <v>0.5</v>
      </c>
      <c r="D59" s="398">
        <v>0.3</v>
      </c>
      <c r="E59" s="334"/>
      <c r="F59" s="334"/>
      <c r="G59" s="398">
        <v>0.2</v>
      </c>
      <c r="H59" s="414" t="s">
        <v>524</v>
      </c>
      <c r="I59" s="404">
        <f t="shared" ref="I59:I65" si="13">C59*0.46*1.8</f>
        <v>0.41400000000000003</v>
      </c>
      <c r="J59" s="412"/>
      <c r="K59" s="412"/>
      <c r="L59" s="412"/>
      <c r="M59" s="404">
        <f t="shared" ref="M59:M65" si="14">I59</f>
        <v>0.41400000000000003</v>
      </c>
      <c r="N59" s="412"/>
      <c r="O59" s="414" t="s">
        <v>525</v>
      </c>
      <c r="P59" s="408"/>
    </row>
    <row r="60" spans="1:16" ht="76.5" x14ac:dyDescent="0.2">
      <c r="A60" s="29">
        <v>2</v>
      </c>
      <c r="B60" s="396" t="s">
        <v>523</v>
      </c>
      <c r="C60" s="397">
        <f t="shared" si="4"/>
        <v>0.6</v>
      </c>
      <c r="D60" s="398"/>
      <c r="E60" s="334"/>
      <c r="F60" s="334"/>
      <c r="G60" s="398">
        <v>0.6</v>
      </c>
      <c r="H60" s="414" t="s">
        <v>1637</v>
      </c>
      <c r="I60" s="404">
        <f t="shared" si="13"/>
        <v>0.49680000000000007</v>
      </c>
      <c r="J60" s="412"/>
      <c r="K60" s="412"/>
      <c r="L60" s="412"/>
      <c r="M60" s="404">
        <f t="shared" si="14"/>
        <v>0.49680000000000007</v>
      </c>
      <c r="N60" s="412"/>
      <c r="O60" s="414" t="s">
        <v>1678</v>
      </c>
      <c r="P60" s="408"/>
    </row>
    <row r="61" spans="1:16" x14ac:dyDescent="0.2">
      <c r="A61" s="148" t="s">
        <v>607</v>
      </c>
      <c r="B61" s="410" t="s">
        <v>526</v>
      </c>
      <c r="C61" s="395">
        <f>C62</f>
        <v>3</v>
      </c>
      <c r="D61" s="395">
        <f>D62</f>
        <v>3</v>
      </c>
      <c r="E61" s="395">
        <f t="shared" ref="E61:N61" si="15">E62</f>
        <v>0</v>
      </c>
      <c r="F61" s="395">
        <f t="shared" si="15"/>
        <v>0</v>
      </c>
      <c r="G61" s="395">
        <f t="shared" si="15"/>
        <v>0</v>
      </c>
      <c r="H61" s="565"/>
      <c r="I61" s="395">
        <f t="shared" si="15"/>
        <v>2.4840000000000004</v>
      </c>
      <c r="J61" s="395">
        <f t="shared" si="15"/>
        <v>0</v>
      </c>
      <c r="K61" s="395">
        <f t="shared" si="15"/>
        <v>0</v>
      </c>
      <c r="L61" s="395">
        <f t="shared" si="15"/>
        <v>0</v>
      </c>
      <c r="M61" s="395">
        <f t="shared" si="15"/>
        <v>2.4840000000000004</v>
      </c>
      <c r="N61" s="395">
        <f t="shared" si="15"/>
        <v>0</v>
      </c>
      <c r="O61" s="410"/>
      <c r="P61" s="411"/>
    </row>
    <row r="62" spans="1:16" ht="38.25" x14ac:dyDescent="0.2">
      <c r="A62" s="29">
        <v>1</v>
      </c>
      <c r="B62" s="396" t="s">
        <v>527</v>
      </c>
      <c r="C62" s="397">
        <f t="shared" si="4"/>
        <v>3</v>
      </c>
      <c r="D62" s="399">
        <v>3</v>
      </c>
      <c r="E62" s="399"/>
      <c r="F62" s="399"/>
      <c r="G62" s="399"/>
      <c r="H62" s="414" t="s">
        <v>528</v>
      </c>
      <c r="I62" s="404">
        <f t="shared" si="13"/>
        <v>2.4840000000000004</v>
      </c>
      <c r="J62" s="420"/>
      <c r="K62" s="420"/>
      <c r="L62" s="420"/>
      <c r="M62" s="404">
        <f t="shared" si="14"/>
        <v>2.4840000000000004</v>
      </c>
      <c r="N62" s="420"/>
      <c r="O62" s="334" t="s">
        <v>529</v>
      </c>
      <c r="P62" s="29"/>
    </row>
    <row r="63" spans="1:16" x14ac:dyDescent="0.2">
      <c r="A63" s="421" t="s">
        <v>608</v>
      </c>
      <c r="B63" s="410" t="s">
        <v>142</v>
      </c>
      <c r="C63" s="409">
        <f>SUM(C64:C65)</f>
        <v>1.2999999999999998</v>
      </c>
      <c r="D63" s="409">
        <f>SUM(D64:D65)</f>
        <v>0.79999999999999993</v>
      </c>
      <c r="E63" s="409">
        <f>SUM(E64:E65)</f>
        <v>0</v>
      </c>
      <c r="F63" s="409">
        <f>SUM(F64:F65)</f>
        <v>0</v>
      </c>
      <c r="G63" s="409">
        <f>SUM(G64:G65)</f>
        <v>0.5</v>
      </c>
      <c r="H63" s="568"/>
      <c r="I63" s="409">
        <f t="shared" ref="I63:N63" si="16">SUM(I64:I65)</f>
        <v>1.0764</v>
      </c>
      <c r="J63" s="409">
        <f t="shared" si="16"/>
        <v>0</v>
      </c>
      <c r="K63" s="409">
        <f t="shared" si="16"/>
        <v>0</v>
      </c>
      <c r="L63" s="409">
        <f t="shared" si="16"/>
        <v>0</v>
      </c>
      <c r="M63" s="409">
        <f t="shared" si="16"/>
        <v>1.0764</v>
      </c>
      <c r="N63" s="409">
        <f t="shared" si="16"/>
        <v>0</v>
      </c>
      <c r="O63" s="410"/>
      <c r="P63" s="411"/>
    </row>
    <row r="64" spans="1:16" ht="38.25" x14ac:dyDescent="0.2">
      <c r="A64" s="29">
        <v>1</v>
      </c>
      <c r="B64" s="334" t="s">
        <v>530</v>
      </c>
      <c r="C64" s="397">
        <f t="shared" si="4"/>
        <v>0.7</v>
      </c>
      <c r="D64" s="398">
        <v>0.7</v>
      </c>
      <c r="E64" s="398"/>
      <c r="F64" s="398"/>
      <c r="G64" s="398"/>
      <c r="H64" s="1" t="s">
        <v>1474</v>
      </c>
      <c r="I64" s="404">
        <f t="shared" si="13"/>
        <v>0.5796</v>
      </c>
      <c r="J64" s="396"/>
      <c r="K64" s="396"/>
      <c r="L64" s="396"/>
      <c r="M64" s="404">
        <f t="shared" si="14"/>
        <v>0.5796</v>
      </c>
      <c r="N64" s="396"/>
      <c r="O64" s="334"/>
      <c r="P64" s="29"/>
    </row>
    <row r="65" spans="1:16" ht="25.5" x14ac:dyDescent="0.2">
      <c r="A65" s="29">
        <v>2</v>
      </c>
      <c r="B65" s="334" t="s">
        <v>530</v>
      </c>
      <c r="C65" s="397">
        <f t="shared" si="4"/>
        <v>0.6</v>
      </c>
      <c r="D65" s="398">
        <v>0.1</v>
      </c>
      <c r="E65" s="399"/>
      <c r="F65" s="399"/>
      <c r="G65" s="398">
        <v>0.5</v>
      </c>
      <c r="H65" s="1" t="s">
        <v>531</v>
      </c>
      <c r="I65" s="404">
        <f t="shared" si="13"/>
        <v>0.49680000000000007</v>
      </c>
      <c r="J65" s="396"/>
      <c r="K65" s="396"/>
      <c r="L65" s="396"/>
      <c r="M65" s="404">
        <f t="shared" si="14"/>
        <v>0.49680000000000007</v>
      </c>
      <c r="N65" s="396"/>
      <c r="O65" s="334"/>
      <c r="P65" s="29"/>
    </row>
    <row r="66" spans="1:16" x14ac:dyDescent="0.2">
      <c r="A66" s="422">
        <f>A65+A62+A60+A57+A31+A29+A27+A24+A20+A14+A12+A10</f>
        <v>45</v>
      </c>
      <c r="B66" s="415" t="s">
        <v>1825</v>
      </c>
      <c r="C66" s="423">
        <f>C63+C61+C58+C32+C30+C28+C25+C21+C15+C13+C11+C9</f>
        <v>137.77000000000001</v>
      </c>
      <c r="D66" s="423">
        <f>D63+D61+D58+D32+D30+D28+D25+D21+D15+D13+D11+D9</f>
        <v>60.150000000000006</v>
      </c>
      <c r="E66" s="423">
        <f>E63</f>
        <v>0</v>
      </c>
      <c r="F66" s="423">
        <f>F63</f>
        <v>0</v>
      </c>
      <c r="G66" s="423">
        <f>G63+G58+G32+G25+G15+G13</f>
        <v>77.62</v>
      </c>
      <c r="H66" s="570"/>
      <c r="I66" s="423">
        <f t="shared" ref="I66:N66" si="17">SUM(I63,I61,I58,I32,I30,I28,I25,I21,I15,I13,I11,I9)</f>
        <v>59.290720000000007</v>
      </c>
      <c r="J66" s="423">
        <f t="shared" si="17"/>
        <v>0</v>
      </c>
      <c r="K66" s="423">
        <f t="shared" si="17"/>
        <v>17.419040000000003</v>
      </c>
      <c r="L66" s="423">
        <f t="shared" si="17"/>
        <v>0.57960000000000012</v>
      </c>
      <c r="M66" s="423">
        <f t="shared" si="17"/>
        <v>31.762080000000001</v>
      </c>
      <c r="N66" s="423">
        <f t="shared" si="17"/>
        <v>9.5300000000000011</v>
      </c>
      <c r="O66" s="410"/>
      <c r="P66" s="411"/>
    </row>
    <row r="67" spans="1:16" ht="27" customHeight="1" x14ac:dyDescent="0.2">
      <c r="A67" s="630" t="str">
        <f>'TP Ha Tinh'!A54:O54</f>
        <v>B. Công trình, dự án cần thu hồi đất đã được HĐND tỉnh thông qua tại các Nghị quyết số 30/NQ-HĐND ngày 15/12/2016, Nghị quyết số 51/NQ-HĐND ngày 15/7/2017 nay chuyển sang thực hiện trong năm 2018</v>
      </c>
      <c r="B67" s="631"/>
      <c r="C67" s="631"/>
      <c r="D67" s="631"/>
      <c r="E67" s="631"/>
      <c r="F67" s="631"/>
      <c r="G67" s="631"/>
      <c r="H67" s="631"/>
      <c r="I67" s="631"/>
      <c r="J67" s="631"/>
      <c r="K67" s="631"/>
      <c r="L67" s="631"/>
      <c r="M67" s="631"/>
      <c r="N67" s="631"/>
      <c r="O67" s="631"/>
      <c r="P67" s="632"/>
    </row>
    <row r="68" spans="1:16" x14ac:dyDescent="0.2">
      <c r="A68" s="148" t="s">
        <v>34</v>
      </c>
      <c r="B68" s="354" t="s">
        <v>475</v>
      </c>
      <c r="C68" s="423">
        <f>C69</f>
        <v>5</v>
      </c>
      <c r="D68" s="423">
        <f>D69</f>
        <v>0</v>
      </c>
      <c r="E68" s="423">
        <f>E69</f>
        <v>5</v>
      </c>
      <c r="F68" s="423">
        <f>F69</f>
        <v>0</v>
      </c>
      <c r="G68" s="423">
        <f>G69</f>
        <v>0</v>
      </c>
      <c r="H68" s="28"/>
      <c r="I68" s="409">
        <f t="shared" ref="I68:N68" si="18">I69</f>
        <v>1.2599999999999998</v>
      </c>
      <c r="J68" s="409">
        <f t="shared" si="18"/>
        <v>0</v>
      </c>
      <c r="K68" s="409">
        <f t="shared" si="18"/>
        <v>0</v>
      </c>
      <c r="L68" s="409">
        <f t="shared" si="18"/>
        <v>0</v>
      </c>
      <c r="M68" s="409">
        <f t="shared" si="18"/>
        <v>0</v>
      </c>
      <c r="N68" s="409">
        <f t="shared" si="18"/>
        <v>1.2599999999999998</v>
      </c>
      <c r="O68" s="354"/>
      <c r="P68" s="354"/>
    </row>
    <row r="69" spans="1:16" ht="25.5" x14ac:dyDescent="0.2">
      <c r="A69" s="29">
        <v>1</v>
      </c>
      <c r="B69" s="334" t="s">
        <v>1475</v>
      </c>
      <c r="C69" s="397">
        <f>SUM(D69:G69)</f>
        <v>5</v>
      </c>
      <c r="D69" s="423"/>
      <c r="E69" s="424">
        <v>5</v>
      </c>
      <c r="F69" s="334"/>
      <c r="G69" s="334"/>
      <c r="H69" s="1" t="s">
        <v>546</v>
      </c>
      <c r="I69" s="398">
        <f>N69</f>
        <v>1.2599999999999998</v>
      </c>
      <c r="J69" s="398"/>
      <c r="K69" s="398"/>
      <c r="L69" s="334"/>
      <c r="M69" s="334"/>
      <c r="N69" s="398">
        <f>E69*0.18*1.4</f>
        <v>1.2599999999999998</v>
      </c>
      <c r="O69" s="334"/>
      <c r="P69" s="29" t="s">
        <v>374</v>
      </c>
    </row>
    <row r="70" spans="1:16" x14ac:dyDescent="0.2">
      <c r="A70" s="148" t="s">
        <v>36</v>
      </c>
      <c r="B70" s="354" t="s">
        <v>532</v>
      </c>
      <c r="C70" s="409">
        <f>SUM(C71:C73)</f>
        <v>0.75</v>
      </c>
      <c r="D70" s="409">
        <f>SUM(D71:D73)</f>
        <v>0</v>
      </c>
      <c r="E70" s="409">
        <f>SUM(E71:E73)</f>
        <v>0</v>
      </c>
      <c r="F70" s="409">
        <f>SUM(F71:F73)</f>
        <v>0</v>
      </c>
      <c r="G70" s="409">
        <f>SUM(G71:G73)</f>
        <v>0.75</v>
      </c>
      <c r="H70" s="36"/>
      <c r="I70" s="406">
        <f t="shared" ref="I70:N70" si="19">SUM(I71:I73)</f>
        <v>0.621</v>
      </c>
      <c r="J70" s="406">
        <f t="shared" si="19"/>
        <v>0</v>
      </c>
      <c r="K70" s="406">
        <f t="shared" si="19"/>
        <v>0</v>
      </c>
      <c r="L70" s="406">
        <f t="shared" si="19"/>
        <v>0</v>
      </c>
      <c r="M70" s="406">
        <f t="shared" si="19"/>
        <v>0.621</v>
      </c>
      <c r="N70" s="406">
        <f t="shared" si="19"/>
        <v>0</v>
      </c>
      <c r="O70" s="354"/>
      <c r="P70" s="148"/>
    </row>
    <row r="71" spans="1:16" x14ac:dyDescent="0.2">
      <c r="A71" s="29">
        <v>1</v>
      </c>
      <c r="B71" s="334" t="s">
        <v>533</v>
      </c>
      <c r="C71" s="397">
        <f t="shared" ref="C71:C132" si="20">SUM(D71:G71)</f>
        <v>0.05</v>
      </c>
      <c r="D71" s="399"/>
      <c r="E71" s="399"/>
      <c r="F71" s="399"/>
      <c r="G71" s="399">
        <v>0.05</v>
      </c>
      <c r="H71" s="1" t="s">
        <v>534</v>
      </c>
      <c r="I71" s="404">
        <f t="shared" ref="I71:I79" si="21">C71*0.46*1.8</f>
        <v>4.1400000000000006E-2</v>
      </c>
      <c r="J71" s="334"/>
      <c r="K71" s="334"/>
      <c r="L71" s="334"/>
      <c r="M71" s="404">
        <f t="shared" ref="M71:M79" si="22">I71</f>
        <v>4.1400000000000006E-2</v>
      </c>
      <c r="N71" s="334"/>
      <c r="O71" s="334"/>
      <c r="P71" s="29" t="s">
        <v>374</v>
      </c>
    </row>
    <row r="72" spans="1:16" x14ac:dyDescent="0.2">
      <c r="A72" s="29">
        <v>2</v>
      </c>
      <c r="B72" s="334" t="s">
        <v>535</v>
      </c>
      <c r="C72" s="397">
        <f t="shared" si="20"/>
        <v>0.2</v>
      </c>
      <c r="D72" s="399"/>
      <c r="E72" s="399"/>
      <c r="F72" s="399"/>
      <c r="G72" s="399">
        <v>0.2</v>
      </c>
      <c r="H72" s="1" t="s">
        <v>536</v>
      </c>
      <c r="I72" s="404">
        <f t="shared" si="21"/>
        <v>0.16560000000000002</v>
      </c>
      <c r="J72" s="334"/>
      <c r="K72" s="334"/>
      <c r="L72" s="334"/>
      <c r="M72" s="404">
        <f t="shared" si="22"/>
        <v>0.16560000000000002</v>
      </c>
      <c r="N72" s="334"/>
      <c r="O72" s="334"/>
      <c r="P72" s="29" t="s">
        <v>374</v>
      </c>
    </row>
    <row r="73" spans="1:16" x14ac:dyDescent="0.2">
      <c r="A73" s="29">
        <v>3</v>
      </c>
      <c r="B73" s="334" t="s">
        <v>533</v>
      </c>
      <c r="C73" s="397">
        <f t="shared" si="20"/>
        <v>0.5</v>
      </c>
      <c r="D73" s="399"/>
      <c r="E73" s="399"/>
      <c r="F73" s="399"/>
      <c r="G73" s="399">
        <v>0.5</v>
      </c>
      <c r="H73" s="1" t="s">
        <v>537</v>
      </c>
      <c r="I73" s="404">
        <f t="shared" si="21"/>
        <v>0.41400000000000003</v>
      </c>
      <c r="J73" s="334"/>
      <c r="K73" s="334"/>
      <c r="L73" s="334"/>
      <c r="M73" s="404">
        <f t="shared" si="22"/>
        <v>0.41400000000000003</v>
      </c>
      <c r="N73" s="334"/>
      <c r="O73" s="334"/>
      <c r="P73" s="29" t="s">
        <v>374</v>
      </c>
    </row>
    <row r="74" spans="1:16" x14ac:dyDescent="0.2">
      <c r="A74" s="148" t="s">
        <v>37</v>
      </c>
      <c r="B74" s="354" t="s">
        <v>478</v>
      </c>
      <c r="C74" s="366">
        <f>C75+C76+C77+C78+C79</f>
        <v>2.19</v>
      </c>
      <c r="D74" s="366">
        <f>D75+D76+D77+D78+D79</f>
        <v>2.0399999999999996</v>
      </c>
      <c r="E74" s="366">
        <f>E75+E76+E77+E78+E79</f>
        <v>0</v>
      </c>
      <c r="F74" s="366">
        <f>F75+F76+F77+F78+F79</f>
        <v>0</v>
      </c>
      <c r="G74" s="366">
        <f>G75+G76+G77+G78+G79</f>
        <v>0.15</v>
      </c>
      <c r="H74" s="36"/>
      <c r="I74" s="406">
        <f t="shared" ref="I74:N74" si="23">SUM(I75:I79)</f>
        <v>1.8133200000000003</v>
      </c>
      <c r="J74" s="406">
        <f t="shared" si="23"/>
        <v>0</v>
      </c>
      <c r="K74" s="406">
        <f t="shared" si="23"/>
        <v>0</v>
      </c>
      <c r="L74" s="406">
        <f t="shared" si="23"/>
        <v>0</v>
      </c>
      <c r="M74" s="406">
        <f t="shared" si="23"/>
        <v>1.8133200000000003</v>
      </c>
      <c r="N74" s="406">
        <f t="shared" si="23"/>
        <v>0</v>
      </c>
      <c r="O74" s="354"/>
      <c r="P74" s="148"/>
    </row>
    <row r="75" spans="1:16" ht="25.5" x14ac:dyDescent="0.2">
      <c r="A75" s="148">
        <v>1</v>
      </c>
      <c r="B75" s="334" t="s">
        <v>1830</v>
      </c>
      <c r="C75" s="397">
        <f t="shared" si="20"/>
        <v>0.15</v>
      </c>
      <c r="D75" s="366"/>
      <c r="E75" s="366"/>
      <c r="F75" s="366"/>
      <c r="G75" s="9">
        <v>0.15</v>
      </c>
      <c r="H75" s="1" t="s">
        <v>1638</v>
      </c>
      <c r="I75" s="404">
        <f t="shared" si="21"/>
        <v>0.12420000000000002</v>
      </c>
      <c r="J75" s="399"/>
      <c r="K75" s="399"/>
      <c r="L75" s="399"/>
      <c r="M75" s="404">
        <f t="shared" si="22"/>
        <v>0.12420000000000002</v>
      </c>
      <c r="N75" s="399"/>
      <c r="O75" s="29"/>
      <c r="P75" s="29" t="s">
        <v>374</v>
      </c>
    </row>
    <row r="76" spans="1:16" ht="25.5" x14ac:dyDescent="0.2">
      <c r="A76" s="29">
        <v>2</v>
      </c>
      <c r="B76" s="334" t="s">
        <v>538</v>
      </c>
      <c r="C76" s="397">
        <f t="shared" si="20"/>
        <v>0.3</v>
      </c>
      <c r="D76" s="399">
        <v>0.3</v>
      </c>
      <c r="E76" s="399"/>
      <c r="F76" s="399"/>
      <c r="G76" s="399"/>
      <c r="H76" s="1" t="s">
        <v>539</v>
      </c>
      <c r="I76" s="404">
        <f t="shared" si="21"/>
        <v>0.24840000000000004</v>
      </c>
      <c r="J76" s="334"/>
      <c r="K76" s="334"/>
      <c r="L76" s="334"/>
      <c r="M76" s="404">
        <f t="shared" si="22"/>
        <v>0.24840000000000004</v>
      </c>
      <c r="N76" s="35"/>
      <c r="O76" s="1"/>
      <c r="P76" s="29" t="s">
        <v>374</v>
      </c>
    </row>
    <row r="77" spans="1:16" ht="25.5" x14ac:dyDescent="0.2">
      <c r="A77" s="148">
        <v>3</v>
      </c>
      <c r="B77" s="334" t="s">
        <v>540</v>
      </c>
      <c r="C77" s="397">
        <f t="shared" si="20"/>
        <v>0.51</v>
      </c>
      <c r="D77" s="399">
        <v>0.51</v>
      </c>
      <c r="E77" s="399"/>
      <c r="F77" s="399"/>
      <c r="G77" s="399"/>
      <c r="H77" s="1" t="s">
        <v>541</v>
      </c>
      <c r="I77" s="404">
        <f t="shared" si="21"/>
        <v>0.42227999999999999</v>
      </c>
      <c r="J77" s="334"/>
      <c r="K77" s="334"/>
      <c r="L77" s="334"/>
      <c r="M77" s="404">
        <f t="shared" si="22"/>
        <v>0.42227999999999999</v>
      </c>
      <c r="N77" s="334"/>
      <c r="O77" s="1"/>
      <c r="P77" s="29" t="s">
        <v>374</v>
      </c>
    </row>
    <row r="78" spans="1:16" x14ac:dyDescent="0.2">
      <c r="A78" s="29">
        <v>4</v>
      </c>
      <c r="B78" s="396" t="s">
        <v>1476</v>
      </c>
      <c r="C78" s="397">
        <f t="shared" si="20"/>
        <v>1.2</v>
      </c>
      <c r="D78" s="399">
        <v>1.2</v>
      </c>
      <c r="E78" s="399"/>
      <c r="F78" s="399"/>
      <c r="G78" s="399"/>
      <c r="H78" s="1" t="s">
        <v>542</v>
      </c>
      <c r="I78" s="404">
        <f t="shared" si="21"/>
        <v>0.99360000000000015</v>
      </c>
      <c r="J78" s="334"/>
      <c r="K78" s="334"/>
      <c r="L78" s="334"/>
      <c r="M78" s="404">
        <f t="shared" si="22"/>
        <v>0.99360000000000015</v>
      </c>
      <c r="N78" s="334"/>
      <c r="O78" s="396"/>
      <c r="P78" s="29" t="s">
        <v>374</v>
      </c>
    </row>
    <row r="79" spans="1:16" ht="25.5" x14ac:dyDescent="0.2">
      <c r="A79" s="148">
        <v>5</v>
      </c>
      <c r="B79" s="334" t="s">
        <v>543</v>
      </c>
      <c r="C79" s="397">
        <f t="shared" si="20"/>
        <v>0.03</v>
      </c>
      <c r="D79" s="399">
        <v>0.03</v>
      </c>
      <c r="E79" s="399"/>
      <c r="F79" s="399"/>
      <c r="G79" s="399"/>
      <c r="H79" s="1" t="s">
        <v>544</v>
      </c>
      <c r="I79" s="404">
        <f t="shared" si="21"/>
        <v>2.4840000000000001E-2</v>
      </c>
      <c r="J79" s="334"/>
      <c r="K79" s="334"/>
      <c r="L79" s="334"/>
      <c r="M79" s="404">
        <f t="shared" si="22"/>
        <v>2.4840000000000001E-2</v>
      </c>
      <c r="N79" s="334"/>
      <c r="O79" s="414"/>
      <c r="P79" s="408" t="s">
        <v>374</v>
      </c>
    </row>
    <row r="80" spans="1:16" x14ac:dyDescent="0.2">
      <c r="A80" s="148" t="s">
        <v>38</v>
      </c>
      <c r="B80" s="354" t="s">
        <v>91</v>
      </c>
      <c r="C80" s="366">
        <f>C81+C82+C83+C84+C85+C86</f>
        <v>11.8</v>
      </c>
      <c r="D80" s="366">
        <f>D81+D82+D83+D84+D85+D86</f>
        <v>1.8900000000000001</v>
      </c>
      <c r="E80" s="366">
        <f>E81+E82+E83+E84+E85+E86</f>
        <v>0</v>
      </c>
      <c r="F80" s="366">
        <f>F81+F82+F83+F84+F85+F86</f>
        <v>0</v>
      </c>
      <c r="G80" s="366">
        <f>G81+G82+G83+G84+G85+G86</f>
        <v>9.91</v>
      </c>
      <c r="H80" s="568"/>
      <c r="I80" s="409">
        <f>SUM(I81:I86)</f>
        <v>1.0535961999999999</v>
      </c>
      <c r="J80" s="409">
        <f>J81+J82+J83+J84</f>
        <v>0</v>
      </c>
      <c r="K80" s="409">
        <f>K85+K86</f>
        <v>0.62359620000000004</v>
      </c>
      <c r="L80" s="409">
        <f>L81+L82+L83+L84</f>
        <v>0.42999999999999994</v>
      </c>
      <c r="M80" s="409">
        <f>M81+M82+M83+M84</f>
        <v>0</v>
      </c>
      <c r="N80" s="409">
        <f>N81+N82+N83+N84</f>
        <v>0</v>
      </c>
      <c r="O80" s="354"/>
      <c r="P80" s="148"/>
    </row>
    <row r="81" spans="1:16" ht="25.5" x14ac:dyDescent="0.2">
      <c r="A81" s="148">
        <v>1</v>
      </c>
      <c r="B81" s="425" t="s">
        <v>1639</v>
      </c>
      <c r="C81" s="397">
        <f t="shared" si="20"/>
        <v>1.75</v>
      </c>
      <c r="D81" s="399"/>
      <c r="E81" s="399"/>
      <c r="F81" s="399"/>
      <c r="G81" s="9">
        <v>1.75</v>
      </c>
      <c r="H81" s="571" t="s">
        <v>1640</v>
      </c>
      <c r="I81" s="398">
        <f>K81+L81</f>
        <v>0.15</v>
      </c>
      <c r="J81" s="398"/>
      <c r="K81" s="398"/>
      <c r="L81" s="398">
        <v>0.15</v>
      </c>
      <c r="M81" s="398"/>
      <c r="N81" s="398"/>
      <c r="O81" s="354"/>
      <c r="P81" s="408" t="s">
        <v>374</v>
      </c>
    </row>
    <row r="82" spans="1:16" ht="25.5" x14ac:dyDescent="0.2">
      <c r="A82" s="29">
        <v>2</v>
      </c>
      <c r="B82" s="334" t="s">
        <v>545</v>
      </c>
      <c r="C82" s="397">
        <f t="shared" si="20"/>
        <v>2.5</v>
      </c>
      <c r="D82" s="399"/>
      <c r="E82" s="399"/>
      <c r="F82" s="399"/>
      <c r="G82" s="399">
        <v>2.5</v>
      </c>
      <c r="H82" s="1" t="s">
        <v>546</v>
      </c>
      <c r="I82" s="398">
        <f>K82+L82</f>
        <v>0.2</v>
      </c>
      <c r="J82" s="334"/>
      <c r="K82" s="334"/>
      <c r="L82" s="398">
        <v>0.2</v>
      </c>
      <c r="M82" s="334"/>
      <c r="N82" s="334"/>
      <c r="O82" s="1"/>
      <c r="P82" s="29" t="s">
        <v>374</v>
      </c>
    </row>
    <row r="83" spans="1:16" x14ac:dyDescent="0.2">
      <c r="A83" s="148">
        <v>3</v>
      </c>
      <c r="B83" s="334" t="s">
        <v>547</v>
      </c>
      <c r="C83" s="397">
        <f t="shared" si="20"/>
        <v>7.0000000000000007E-2</v>
      </c>
      <c r="D83" s="399"/>
      <c r="E83" s="399"/>
      <c r="F83" s="399"/>
      <c r="G83" s="399">
        <v>7.0000000000000007E-2</v>
      </c>
      <c r="H83" s="1" t="s">
        <v>548</v>
      </c>
      <c r="I83" s="398">
        <f>K83+L83</f>
        <v>0.04</v>
      </c>
      <c r="J83" s="334"/>
      <c r="K83" s="334"/>
      <c r="L83" s="398">
        <v>0.04</v>
      </c>
      <c r="M83" s="334"/>
      <c r="N83" s="334"/>
      <c r="O83" s="414"/>
      <c r="P83" s="29" t="s">
        <v>374</v>
      </c>
    </row>
    <row r="84" spans="1:16" x14ac:dyDescent="0.2">
      <c r="A84" s="29">
        <v>4</v>
      </c>
      <c r="B84" s="334" t="s">
        <v>549</v>
      </c>
      <c r="C84" s="397">
        <f t="shared" si="20"/>
        <v>7.0000000000000007E-2</v>
      </c>
      <c r="D84" s="399"/>
      <c r="E84" s="399"/>
      <c r="F84" s="399"/>
      <c r="G84" s="399">
        <v>7.0000000000000007E-2</v>
      </c>
      <c r="H84" s="1" t="s">
        <v>548</v>
      </c>
      <c r="I84" s="399">
        <f>L84</f>
        <v>0.04</v>
      </c>
      <c r="J84" s="334"/>
      <c r="K84" s="334"/>
      <c r="L84" s="398">
        <v>0.04</v>
      </c>
      <c r="M84" s="334"/>
      <c r="N84" s="334"/>
      <c r="O84" s="414"/>
      <c r="P84" s="29" t="s">
        <v>374</v>
      </c>
    </row>
    <row r="85" spans="1:16" ht="38.25" x14ac:dyDescent="0.2">
      <c r="A85" s="148">
        <v>5</v>
      </c>
      <c r="B85" s="426" t="s">
        <v>1641</v>
      </c>
      <c r="C85" s="397">
        <f t="shared" si="20"/>
        <v>5.61</v>
      </c>
      <c r="D85" s="399">
        <v>1.29</v>
      </c>
      <c r="E85" s="399"/>
      <c r="F85" s="399"/>
      <c r="G85" s="399">
        <v>4.32</v>
      </c>
      <c r="H85" s="427" t="s">
        <v>550</v>
      </c>
      <c r="I85" s="398">
        <v>0.47359620000000002</v>
      </c>
      <c r="J85" s="412"/>
      <c r="K85" s="35">
        <v>0.47359620000000002</v>
      </c>
      <c r="L85" s="412"/>
      <c r="M85" s="413"/>
      <c r="N85" s="334"/>
      <c r="O85" s="427"/>
      <c r="P85" s="29" t="s">
        <v>374</v>
      </c>
    </row>
    <row r="86" spans="1:16" ht="38.25" x14ac:dyDescent="0.2">
      <c r="A86" s="29">
        <v>6</v>
      </c>
      <c r="B86" s="426" t="s">
        <v>551</v>
      </c>
      <c r="C86" s="397">
        <f t="shared" si="20"/>
        <v>1.7999999999999998</v>
      </c>
      <c r="D86" s="399">
        <v>0.6</v>
      </c>
      <c r="E86" s="399"/>
      <c r="F86" s="399"/>
      <c r="G86" s="399">
        <v>1.2</v>
      </c>
      <c r="H86" s="427" t="s">
        <v>552</v>
      </c>
      <c r="I86" s="398">
        <v>0.15</v>
      </c>
      <c r="J86" s="412"/>
      <c r="K86" s="35">
        <v>0.15</v>
      </c>
      <c r="L86" s="412"/>
      <c r="M86" s="413"/>
      <c r="N86" s="334"/>
      <c r="O86" s="427"/>
      <c r="P86" s="29" t="s">
        <v>374</v>
      </c>
    </row>
    <row r="87" spans="1:16" x14ac:dyDescent="0.2">
      <c r="A87" s="148" t="s">
        <v>136</v>
      </c>
      <c r="B87" s="354" t="s">
        <v>369</v>
      </c>
      <c r="C87" s="366">
        <f>SUM(C88:C91)</f>
        <v>2.4300000000000002</v>
      </c>
      <c r="D87" s="366">
        <f>SUM(D88:D91)</f>
        <v>0.89</v>
      </c>
      <c r="E87" s="366">
        <f>SUM(E88:E91)</f>
        <v>0</v>
      </c>
      <c r="F87" s="366">
        <f>SUM(F88:F91)</f>
        <v>0</v>
      </c>
      <c r="G87" s="366">
        <f>SUM(G88:G91)</f>
        <v>1.54</v>
      </c>
      <c r="H87" s="568"/>
      <c r="I87" s="406">
        <f t="shared" ref="I87:N87" si="24">SUM(I88:I91)</f>
        <v>1.1609820000000004</v>
      </c>
      <c r="J87" s="406">
        <f t="shared" si="24"/>
        <v>0</v>
      </c>
      <c r="K87" s="406">
        <f t="shared" si="24"/>
        <v>0</v>
      </c>
      <c r="L87" s="406">
        <f t="shared" si="24"/>
        <v>0.17566200000000001</v>
      </c>
      <c r="M87" s="406">
        <f t="shared" si="24"/>
        <v>0.9853200000000002</v>
      </c>
      <c r="N87" s="406">
        <f t="shared" si="24"/>
        <v>0</v>
      </c>
      <c r="O87" s="354"/>
      <c r="P87" s="148"/>
    </row>
    <row r="88" spans="1:16" ht="25.5" x14ac:dyDescent="0.2">
      <c r="A88" s="29">
        <v>1</v>
      </c>
      <c r="B88" s="396" t="s">
        <v>553</v>
      </c>
      <c r="C88" s="397">
        <f t="shared" si="20"/>
        <v>1.1400000000000001</v>
      </c>
      <c r="D88" s="399">
        <v>0.13</v>
      </c>
      <c r="E88" s="399"/>
      <c r="F88" s="399"/>
      <c r="G88" s="399">
        <v>1.01</v>
      </c>
      <c r="H88" s="414" t="s">
        <v>554</v>
      </c>
      <c r="I88" s="404">
        <f>C88*0.46*1.8</f>
        <v>0.9439200000000002</v>
      </c>
      <c r="J88" s="35"/>
      <c r="K88" s="35"/>
      <c r="L88" s="35"/>
      <c r="M88" s="404">
        <f>I88</f>
        <v>0.9439200000000002</v>
      </c>
      <c r="N88" s="35"/>
      <c r="O88" s="414"/>
      <c r="P88" s="408" t="s">
        <v>152</v>
      </c>
    </row>
    <row r="89" spans="1:16" ht="38.25" x14ac:dyDescent="0.2">
      <c r="A89" s="29">
        <v>2</v>
      </c>
      <c r="B89" s="396" t="s">
        <v>553</v>
      </c>
      <c r="C89" s="397">
        <f t="shared" si="20"/>
        <v>0.14000000000000001</v>
      </c>
      <c r="D89" s="399">
        <v>0.1</v>
      </c>
      <c r="E89" s="399"/>
      <c r="F89" s="399"/>
      <c r="G89" s="399">
        <v>0.04</v>
      </c>
      <c r="H89" s="414" t="s">
        <v>555</v>
      </c>
      <c r="I89" s="399">
        <f>D89*0.46*1.8</f>
        <v>8.2800000000000012E-2</v>
      </c>
      <c r="J89" s="35"/>
      <c r="K89" s="35"/>
      <c r="L89" s="398">
        <f>I89</f>
        <v>8.2800000000000012E-2</v>
      </c>
      <c r="M89" s="398"/>
      <c r="N89" s="35"/>
      <c r="O89" s="414"/>
      <c r="P89" s="408" t="s">
        <v>152</v>
      </c>
    </row>
    <row r="90" spans="1:16" ht="63.75" x14ac:dyDescent="0.2">
      <c r="A90" s="29">
        <v>3</v>
      </c>
      <c r="B90" s="396" t="s">
        <v>556</v>
      </c>
      <c r="C90" s="397">
        <f t="shared" si="20"/>
        <v>1.1000000000000001</v>
      </c>
      <c r="D90" s="399">
        <v>0.61</v>
      </c>
      <c r="E90" s="399"/>
      <c r="F90" s="399"/>
      <c r="G90" s="399">
        <v>0.49</v>
      </c>
      <c r="H90" s="414" t="s">
        <v>557</v>
      </c>
      <c r="I90" s="398">
        <v>9.2862E-2</v>
      </c>
      <c r="J90" s="35"/>
      <c r="K90" s="35"/>
      <c r="L90" s="35">
        <v>9.2862E-2</v>
      </c>
      <c r="M90" s="398"/>
      <c r="N90" s="35"/>
      <c r="O90" s="414"/>
      <c r="P90" s="29" t="s">
        <v>152</v>
      </c>
    </row>
    <row r="91" spans="1:16" x14ac:dyDescent="0.2">
      <c r="A91" s="29">
        <v>4</v>
      </c>
      <c r="B91" s="396" t="s">
        <v>558</v>
      </c>
      <c r="C91" s="397">
        <f t="shared" si="20"/>
        <v>0.05</v>
      </c>
      <c r="D91" s="399">
        <v>0.05</v>
      </c>
      <c r="E91" s="399"/>
      <c r="F91" s="399"/>
      <c r="G91" s="399"/>
      <c r="H91" s="414" t="s">
        <v>559</v>
      </c>
      <c r="I91" s="404">
        <f>C91*0.46*1.8</f>
        <v>4.1400000000000006E-2</v>
      </c>
      <c r="J91" s="412"/>
      <c r="K91" s="412"/>
      <c r="L91" s="412"/>
      <c r="M91" s="404">
        <f>I91</f>
        <v>4.1400000000000006E-2</v>
      </c>
      <c r="N91" s="412"/>
      <c r="O91" s="414"/>
      <c r="P91" s="408" t="s">
        <v>374</v>
      </c>
    </row>
    <row r="92" spans="1:16" x14ac:dyDescent="0.2">
      <c r="A92" s="148" t="s">
        <v>138</v>
      </c>
      <c r="B92" s="354" t="s">
        <v>493</v>
      </c>
      <c r="C92" s="366">
        <f>C93</f>
        <v>0.03</v>
      </c>
      <c r="D92" s="366">
        <f>D93</f>
        <v>0</v>
      </c>
      <c r="E92" s="366">
        <f>E93</f>
        <v>0</v>
      </c>
      <c r="F92" s="366">
        <f>F93</f>
        <v>0</v>
      </c>
      <c r="G92" s="366">
        <f>G93</f>
        <v>0.03</v>
      </c>
      <c r="H92" s="36"/>
      <c r="I92" s="406">
        <f t="shared" ref="I92:N92" si="25">I93</f>
        <v>2.4840000000000001E-2</v>
      </c>
      <c r="J92" s="406">
        <f t="shared" si="25"/>
        <v>0</v>
      </c>
      <c r="K92" s="406">
        <f t="shared" si="25"/>
        <v>0</v>
      </c>
      <c r="L92" s="406">
        <f t="shared" si="25"/>
        <v>0</v>
      </c>
      <c r="M92" s="406">
        <f t="shared" si="25"/>
        <v>2.4840000000000001E-2</v>
      </c>
      <c r="N92" s="406">
        <f t="shared" si="25"/>
        <v>0</v>
      </c>
      <c r="O92" s="354"/>
      <c r="P92" s="148"/>
    </row>
    <row r="93" spans="1:16" x14ac:dyDescent="0.2">
      <c r="A93" s="29">
        <v>1</v>
      </c>
      <c r="B93" s="334" t="s">
        <v>560</v>
      </c>
      <c r="C93" s="397">
        <f t="shared" si="20"/>
        <v>0.03</v>
      </c>
      <c r="D93" s="399"/>
      <c r="E93" s="399"/>
      <c r="F93" s="399"/>
      <c r="G93" s="399">
        <v>0.03</v>
      </c>
      <c r="H93" s="1" t="s">
        <v>561</v>
      </c>
      <c r="I93" s="404">
        <f>C93*0.46*1.8</f>
        <v>2.4840000000000001E-2</v>
      </c>
      <c r="J93" s="399"/>
      <c r="K93" s="399"/>
      <c r="L93" s="399"/>
      <c r="M93" s="404">
        <f>I93</f>
        <v>2.4840000000000001E-2</v>
      </c>
      <c r="N93" s="399"/>
      <c r="O93" s="334"/>
      <c r="P93" s="29" t="s">
        <v>374</v>
      </c>
    </row>
    <row r="94" spans="1:16" x14ac:dyDescent="0.2">
      <c r="A94" s="148" t="s">
        <v>141</v>
      </c>
      <c r="B94" s="354" t="s">
        <v>562</v>
      </c>
      <c r="C94" s="366">
        <f>C95</f>
        <v>1</v>
      </c>
      <c r="D94" s="366">
        <f>D95</f>
        <v>0</v>
      </c>
      <c r="E94" s="366">
        <f>E95</f>
        <v>0</v>
      </c>
      <c r="F94" s="366">
        <f>F95</f>
        <v>0</v>
      </c>
      <c r="G94" s="366">
        <f>G95</f>
        <v>1</v>
      </c>
      <c r="H94" s="36"/>
      <c r="I94" s="406">
        <f t="shared" ref="I94:N94" si="26">I95</f>
        <v>0.82800000000000007</v>
      </c>
      <c r="J94" s="406">
        <f t="shared" si="26"/>
        <v>0</v>
      </c>
      <c r="K94" s="406">
        <f t="shared" si="26"/>
        <v>0</v>
      </c>
      <c r="L94" s="406">
        <f t="shared" si="26"/>
        <v>0</v>
      </c>
      <c r="M94" s="406">
        <f t="shared" si="26"/>
        <v>0.82800000000000007</v>
      </c>
      <c r="N94" s="406">
        <f t="shared" si="26"/>
        <v>0</v>
      </c>
      <c r="O94" s="354"/>
      <c r="P94" s="148"/>
    </row>
    <row r="95" spans="1:16" x14ac:dyDescent="0.2">
      <c r="A95" s="29">
        <v>1</v>
      </c>
      <c r="B95" s="334" t="s">
        <v>563</v>
      </c>
      <c r="C95" s="397">
        <f t="shared" si="20"/>
        <v>1</v>
      </c>
      <c r="D95" s="399"/>
      <c r="E95" s="399"/>
      <c r="F95" s="399"/>
      <c r="G95" s="399">
        <v>1</v>
      </c>
      <c r="H95" s="1" t="s">
        <v>564</v>
      </c>
      <c r="I95" s="404">
        <f t="shared" ref="I95:I136" si="27">C95*0.46*1.8</f>
        <v>0.82800000000000007</v>
      </c>
      <c r="J95" s="334"/>
      <c r="K95" s="334"/>
      <c r="L95" s="334"/>
      <c r="M95" s="404">
        <f>I95</f>
        <v>0.82800000000000007</v>
      </c>
      <c r="N95" s="334"/>
      <c r="O95" s="334"/>
      <c r="P95" s="29" t="s">
        <v>374</v>
      </c>
    </row>
    <row r="96" spans="1:16" x14ac:dyDescent="0.2">
      <c r="A96" s="148" t="s">
        <v>320</v>
      </c>
      <c r="B96" s="354" t="s">
        <v>565</v>
      </c>
      <c r="C96" s="366">
        <f>SUM(C97:C142)</f>
        <v>16.84</v>
      </c>
      <c r="D96" s="366">
        <f>SUM(D97:D142)</f>
        <v>9.36</v>
      </c>
      <c r="E96" s="366">
        <f>SUM(E97:E142)</f>
        <v>0</v>
      </c>
      <c r="F96" s="366">
        <f>SUM(F97:F142)</f>
        <v>0</v>
      </c>
      <c r="G96" s="366">
        <f>SUM(G97:G142)</f>
        <v>7.4799999999999995</v>
      </c>
      <c r="H96" s="568"/>
      <c r="I96" s="406">
        <f t="shared" ref="I96:N96" si="28">SUM(I97:I142)</f>
        <v>13.943520000000001</v>
      </c>
      <c r="J96" s="406">
        <f t="shared" si="28"/>
        <v>0</v>
      </c>
      <c r="K96" s="406">
        <f t="shared" si="28"/>
        <v>0</v>
      </c>
      <c r="L96" s="406">
        <f t="shared" si="28"/>
        <v>0</v>
      </c>
      <c r="M96" s="406">
        <f t="shared" si="28"/>
        <v>13.943520000000001</v>
      </c>
      <c r="N96" s="406">
        <f t="shared" si="28"/>
        <v>0</v>
      </c>
      <c r="O96" s="354"/>
      <c r="P96" s="148"/>
    </row>
    <row r="97" spans="1:16" ht="25.5" x14ac:dyDescent="0.2">
      <c r="A97" s="29">
        <v>1</v>
      </c>
      <c r="B97" s="396" t="s">
        <v>118</v>
      </c>
      <c r="C97" s="397">
        <f t="shared" si="20"/>
        <v>0.22</v>
      </c>
      <c r="D97" s="399">
        <v>0.22</v>
      </c>
      <c r="E97" s="428"/>
      <c r="F97" s="428"/>
      <c r="G97" s="408"/>
      <c r="H97" s="414" t="s">
        <v>1643</v>
      </c>
      <c r="I97" s="404">
        <f t="shared" si="27"/>
        <v>0.18215999999999999</v>
      </c>
      <c r="J97" s="35"/>
      <c r="K97" s="35"/>
      <c r="L97" s="35"/>
      <c r="M97" s="404">
        <f>I97</f>
        <v>0.18215999999999999</v>
      </c>
      <c r="N97" s="35"/>
      <c r="O97" s="396"/>
      <c r="P97" s="29" t="s">
        <v>374</v>
      </c>
    </row>
    <row r="98" spans="1:16" ht="25.5" x14ac:dyDescent="0.2">
      <c r="A98" s="29">
        <v>2</v>
      </c>
      <c r="B98" s="396" t="s">
        <v>118</v>
      </c>
      <c r="C98" s="397">
        <f t="shared" si="20"/>
        <v>0.5</v>
      </c>
      <c r="D98" s="399">
        <v>0.3</v>
      </c>
      <c r="E98" s="428"/>
      <c r="F98" s="428"/>
      <c r="G98" s="9">
        <v>0.2</v>
      </c>
      <c r="H98" s="1" t="s">
        <v>566</v>
      </c>
      <c r="I98" s="404">
        <f t="shared" si="27"/>
        <v>0.41400000000000003</v>
      </c>
      <c r="J98" s="35"/>
      <c r="K98" s="35"/>
      <c r="L98" s="35"/>
      <c r="M98" s="404">
        <f t="shared" ref="M98:M136" si="29">I98</f>
        <v>0.41400000000000003</v>
      </c>
      <c r="N98" s="35"/>
      <c r="O98" s="1"/>
      <c r="P98" s="29" t="s">
        <v>374</v>
      </c>
    </row>
    <row r="99" spans="1:16" ht="25.5" x14ac:dyDescent="0.2">
      <c r="A99" s="29">
        <v>3</v>
      </c>
      <c r="B99" s="396" t="s">
        <v>118</v>
      </c>
      <c r="C99" s="397">
        <f t="shared" si="20"/>
        <v>0.5</v>
      </c>
      <c r="D99" s="399"/>
      <c r="E99" s="428"/>
      <c r="F99" s="428"/>
      <c r="G99" s="9">
        <v>0.5</v>
      </c>
      <c r="H99" s="1" t="s">
        <v>1477</v>
      </c>
      <c r="I99" s="404">
        <f t="shared" si="27"/>
        <v>0.41400000000000003</v>
      </c>
      <c r="J99" s="35"/>
      <c r="K99" s="35"/>
      <c r="L99" s="35"/>
      <c r="M99" s="404">
        <f t="shared" si="29"/>
        <v>0.41400000000000003</v>
      </c>
      <c r="N99" s="35"/>
      <c r="O99" s="1"/>
      <c r="P99" s="29" t="s">
        <v>374</v>
      </c>
    </row>
    <row r="100" spans="1:16" ht="25.5" x14ac:dyDescent="0.2">
      <c r="A100" s="29">
        <v>4</v>
      </c>
      <c r="B100" s="396" t="s">
        <v>118</v>
      </c>
      <c r="C100" s="397">
        <f t="shared" si="20"/>
        <v>0.2</v>
      </c>
      <c r="D100" s="399"/>
      <c r="E100" s="428"/>
      <c r="F100" s="428"/>
      <c r="G100" s="9">
        <v>0.2</v>
      </c>
      <c r="H100" s="1" t="s">
        <v>1477</v>
      </c>
      <c r="I100" s="404">
        <f t="shared" si="27"/>
        <v>0.16560000000000002</v>
      </c>
      <c r="J100" s="35"/>
      <c r="K100" s="35"/>
      <c r="L100" s="35"/>
      <c r="M100" s="404">
        <f t="shared" si="29"/>
        <v>0.16560000000000002</v>
      </c>
      <c r="N100" s="35"/>
      <c r="O100" s="1"/>
      <c r="P100" s="29" t="s">
        <v>374</v>
      </c>
    </row>
    <row r="101" spans="1:16" x14ac:dyDescent="0.2">
      <c r="A101" s="29">
        <v>5</v>
      </c>
      <c r="B101" s="396" t="s">
        <v>118</v>
      </c>
      <c r="C101" s="397">
        <f t="shared" si="20"/>
        <v>0.03</v>
      </c>
      <c r="D101" s="399"/>
      <c r="E101" s="428"/>
      <c r="F101" s="428"/>
      <c r="G101" s="9">
        <v>0.03</v>
      </c>
      <c r="H101" s="1" t="s">
        <v>1478</v>
      </c>
      <c r="I101" s="404">
        <f t="shared" si="27"/>
        <v>2.4840000000000001E-2</v>
      </c>
      <c r="J101" s="35"/>
      <c r="K101" s="35"/>
      <c r="L101" s="35"/>
      <c r="M101" s="404">
        <f t="shared" si="29"/>
        <v>2.4840000000000001E-2</v>
      </c>
      <c r="N101" s="35"/>
      <c r="O101" s="1"/>
      <c r="P101" s="29" t="s">
        <v>374</v>
      </c>
    </row>
    <row r="102" spans="1:16" x14ac:dyDescent="0.2">
      <c r="A102" s="29">
        <v>6</v>
      </c>
      <c r="B102" s="396" t="s">
        <v>118</v>
      </c>
      <c r="C102" s="397">
        <f t="shared" si="20"/>
        <v>0.3</v>
      </c>
      <c r="D102" s="399">
        <v>0.3</v>
      </c>
      <c r="E102" s="428"/>
      <c r="F102" s="428"/>
      <c r="G102" s="9"/>
      <c r="H102" s="1" t="s">
        <v>1479</v>
      </c>
      <c r="I102" s="404">
        <f t="shared" si="27"/>
        <v>0.24840000000000004</v>
      </c>
      <c r="J102" s="35"/>
      <c r="K102" s="35"/>
      <c r="L102" s="35"/>
      <c r="M102" s="404">
        <f t="shared" si="29"/>
        <v>0.24840000000000004</v>
      </c>
      <c r="N102" s="35"/>
      <c r="O102" s="1"/>
      <c r="P102" s="29" t="s">
        <v>374</v>
      </c>
    </row>
    <row r="103" spans="1:16" ht="25.5" x14ac:dyDescent="0.2">
      <c r="A103" s="29">
        <v>7</v>
      </c>
      <c r="B103" s="396" t="s">
        <v>118</v>
      </c>
      <c r="C103" s="397">
        <f t="shared" si="20"/>
        <v>0.2</v>
      </c>
      <c r="D103" s="399">
        <v>0.2</v>
      </c>
      <c r="E103" s="428"/>
      <c r="F103" s="428"/>
      <c r="G103" s="408"/>
      <c r="H103" s="414" t="s">
        <v>567</v>
      </c>
      <c r="I103" s="404">
        <f t="shared" si="27"/>
        <v>0.16560000000000002</v>
      </c>
      <c r="J103" s="35"/>
      <c r="K103" s="35"/>
      <c r="L103" s="35"/>
      <c r="M103" s="404">
        <f t="shared" si="29"/>
        <v>0.16560000000000002</v>
      </c>
      <c r="N103" s="35"/>
      <c r="O103" s="396"/>
      <c r="P103" s="29" t="s">
        <v>152</v>
      </c>
    </row>
    <row r="104" spans="1:16" x14ac:dyDescent="0.2">
      <c r="A104" s="29">
        <v>8</v>
      </c>
      <c r="B104" s="396" t="s">
        <v>118</v>
      </c>
      <c r="C104" s="397">
        <f t="shared" si="20"/>
        <v>0.1</v>
      </c>
      <c r="D104" s="399">
        <v>0.1</v>
      </c>
      <c r="E104" s="428"/>
      <c r="F104" s="428"/>
      <c r="G104" s="408"/>
      <c r="H104" s="1" t="s">
        <v>561</v>
      </c>
      <c r="I104" s="404">
        <f t="shared" si="27"/>
        <v>8.2800000000000012E-2</v>
      </c>
      <c r="J104" s="35"/>
      <c r="K104" s="35"/>
      <c r="L104" s="35"/>
      <c r="M104" s="404">
        <f t="shared" si="29"/>
        <v>8.2800000000000012E-2</v>
      </c>
      <c r="N104" s="35"/>
      <c r="O104" s="1"/>
      <c r="P104" s="29" t="s">
        <v>374</v>
      </c>
    </row>
    <row r="105" spans="1:16" x14ac:dyDescent="0.2">
      <c r="A105" s="29">
        <v>9</v>
      </c>
      <c r="B105" s="396" t="s">
        <v>118</v>
      </c>
      <c r="C105" s="397">
        <f t="shared" si="20"/>
        <v>0.7</v>
      </c>
      <c r="D105" s="399"/>
      <c r="E105" s="428"/>
      <c r="F105" s="428"/>
      <c r="G105" s="408">
        <v>0.7</v>
      </c>
      <c r="H105" s="1" t="s">
        <v>1480</v>
      </c>
      <c r="I105" s="404">
        <f t="shared" si="27"/>
        <v>0.5796</v>
      </c>
      <c r="J105" s="412"/>
      <c r="K105" s="412"/>
      <c r="L105" s="412"/>
      <c r="M105" s="404">
        <f t="shared" si="29"/>
        <v>0.5796</v>
      </c>
      <c r="N105" s="396"/>
      <c r="O105" s="1"/>
      <c r="P105" s="29" t="s">
        <v>374</v>
      </c>
    </row>
    <row r="106" spans="1:16" x14ac:dyDescent="0.2">
      <c r="A106" s="29">
        <v>10</v>
      </c>
      <c r="B106" s="396" t="s">
        <v>118</v>
      </c>
      <c r="C106" s="397">
        <f t="shared" si="20"/>
        <v>0.35</v>
      </c>
      <c r="D106" s="399">
        <v>0.35</v>
      </c>
      <c r="E106" s="428"/>
      <c r="F106" s="428"/>
      <c r="G106" s="408"/>
      <c r="H106" s="414" t="s">
        <v>505</v>
      </c>
      <c r="I106" s="404">
        <f t="shared" si="27"/>
        <v>0.2898</v>
      </c>
      <c r="J106" s="412"/>
      <c r="K106" s="412"/>
      <c r="L106" s="412"/>
      <c r="M106" s="404">
        <f t="shared" si="29"/>
        <v>0.2898</v>
      </c>
      <c r="N106" s="429"/>
      <c r="O106" s="1"/>
      <c r="P106" s="29" t="s">
        <v>199</v>
      </c>
    </row>
    <row r="107" spans="1:16" x14ac:dyDescent="0.2">
      <c r="A107" s="29">
        <v>11</v>
      </c>
      <c r="B107" s="396" t="s">
        <v>118</v>
      </c>
      <c r="C107" s="397">
        <f t="shared" si="20"/>
        <v>0.2</v>
      </c>
      <c r="D107" s="399">
        <v>0.2</v>
      </c>
      <c r="E107" s="428"/>
      <c r="F107" s="428"/>
      <c r="G107" s="408"/>
      <c r="H107" s="1" t="s">
        <v>569</v>
      </c>
      <c r="I107" s="404">
        <f t="shared" si="27"/>
        <v>0.16560000000000002</v>
      </c>
      <c r="J107" s="412"/>
      <c r="K107" s="412"/>
      <c r="L107" s="412"/>
      <c r="M107" s="404">
        <f t="shared" si="29"/>
        <v>0.16560000000000002</v>
      </c>
      <c r="N107" s="412"/>
      <c r="O107" s="1"/>
      <c r="P107" s="29" t="s">
        <v>374</v>
      </c>
    </row>
    <row r="108" spans="1:16" ht="25.5" x14ac:dyDescent="0.2">
      <c r="A108" s="29">
        <v>12</v>
      </c>
      <c r="B108" s="334" t="s">
        <v>568</v>
      </c>
      <c r="C108" s="397">
        <f t="shared" si="20"/>
        <v>0.26</v>
      </c>
      <c r="D108" s="399">
        <v>0.26</v>
      </c>
      <c r="E108" s="428"/>
      <c r="F108" s="428"/>
      <c r="G108" s="408"/>
      <c r="H108" s="1" t="s">
        <v>570</v>
      </c>
      <c r="I108" s="404">
        <f t="shared" si="27"/>
        <v>0.21528000000000003</v>
      </c>
      <c r="J108" s="412"/>
      <c r="K108" s="412"/>
      <c r="L108" s="412"/>
      <c r="M108" s="404">
        <f t="shared" si="29"/>
        <v>0.21528000000000003</v>
      </c>
      <c r="N108" s="412"/>
      <c r="O108" s="1"/>
      <c r="P108" s="29" t="s">
        <v>374</v>
      </c>
    </row>
    <row r="109" spans="1:16" x14ac:dyDescent="0.2">
      <c r="A109" s="29">
        <v>13</v>
      </c>
      <c r="B109" s="396" t="s">
        <v>118</v>
      </c>
      <c r="C109" s="397">
        <f t="shared" si="20"/>
        <v>0.05</v>
      </c>
      <c r="D109" s="399">
        <v>0.05</v>
      </c>
      <c r="E109" s="428"/>
      <c r="F109" s="428"/>
      <c r="G109" s="408"/>
      <c r="H109" s="414" t="s">
        <v>571</v>
      </c>
      <c r="I109" s="404">
        <f t="shared" si="27"/>
        <v>4.1400000000000006E-2</v>
      </c>
      <c r="J109" s="412"/>
      <c r="K109" s="412"/>
      <c r="L109" s="412"/>
      <c r="M109" s="404">
        <f t="shared" si="29"/>
        <v>4.1400000000000006E-2</v>
      </c>
      <c r="N109" s="412"/>
      <c r="O109" s="414"/>
      <c r="P109" s="29" t="s">
        <v>374</v>
      </c>
    </row>
    <row r="110" spans="1:16" x14ac:dyDescent="0.2">
      <c r="A110" s="29">
        <v>14</v>
      </c>
      <c r="B110" s="396" t="s">
        <v>118</v>
      </c>
      <c r="C110" s="397">
        <f t="shared" si="20"/>
        <v>0.5</v>
      </c>
      <c r="D110" s="399">
        <v>0.5</v>
      </c>
      <c r="E110" s="428"/>
      <c r="F110" s="428"/>
      <c r="G110" s="408"/>
      <c r="H110" s="1" t="s">
        <v>572</v>
      </c>
      <c r="I110" s="404">
        <f t="shared" si="27"/>
        <v>0.41400000000000003</v>
      </c>
      <c r="J110" s="412"/>
      <c r="K110" s="412"/>
      <c r="L110" s="412"/>
      <c r="M110" s="404">
        <f t="shared" si="29"/>
        <v>0.41400000000000003</v>
      </c>
      <c r="N110" s="412"/>
      <c r="O110" s="1"/>
      <c r="P110" s="29" t="s">
        <v>374</v>
      </c>
    </row>
    <row r="111" spans="1:16" x14ac:dyDescent="0.2">
      <c r="A111" s="29">
        <v>15</v>
      </c>
      <c r="B111" s="396" t="s">
        <v>118</v>
      </c>
      <c r="C111" s="397">
        <f t="shared" si="20"/>
        <v>0.18</v>
      </c>
      <c r="D111" s="399">
        <v>0.18</v>
      </c>
      <c r="E111" s="428"/>
      <c r="F111" s="428"/>
      <c r="G111" s="408"/>
      <c r="H111" s="1" t="s">
        <v>573</v>
      </c>
      <c r="I111" s="404">
        <f t="shared" si="27"/>
        <v>0.14904000000000001</v>
      </c>
      <c r="J111" s="412"/>
      <c r="K111" s="412"/>
      <c r="L111" s="412"/>
      <c r="M111" s="404">
        <f t="shared" si="29"/>
        <v>0.14904000000000001</v>
      </c>
      <c r="N111" s="412"/>
      <c r="O111" s="396"/>
      <c r="P111" s="29" t="s">
        <v>374</v>
      </c>
    </row>
    <row r="112" spans="1:16" x14ac:dyDescent="0.2">
      <c r="A112" s="29">
        <v>16</v>
      </c>
      <c r="B112" s="396" t="s">
        <v>118</v>
      </c>
      <c r="C112" s="397">
        <f t="shared" si="20"/>
        <v>0.06</v>
      </c>
      <c r="D112" s="399"/>
      <c r="E112" s="428"/>
      <c r="F112" s="428"/>
      <c r="G112" s="408">
        <v>0.06</v>
      </c>
      <c r="H112" s="1" t="s">
        <v>574</v>
      </c>
      <c r="I112" s="404">
        <f t="shared" si="27"/>
        <v>4.9680000000000002E-2</v>
      </c>
      <c r="J112" s="412"/>
      <c r="K112" s="412"/>
      <c r="L112" s="412"/>
      <c r="M112" s="404">
        <f t="shared" si="29"/>
        <v>4.9680000000000002E-2</v>
      </c>
      <c r="N112" s="412"/>
      <c r="O112" s="396"/>
      <c r="P112" s="29" t="s">
        <v>374</v>
      </c>
    </row>
    <row r="113" spans="1:16" x14ac:dyDescent="0.2">
      <c r="A113" s="29">
        <v>17</v>
      </c>
      <c r="B113" s="396" t="s">
        <v>118</v>
      </c>
      <c r="C113" s="397">
        <f t="shared" si="20"/>
        <v>0.12</v>
      </c>
      <c r="D113" s="399"/>
      <c r="E113" s="428"/>
      <c r="F113" s="428"/>
      <c r="G113" s="408">
        <v>0.12</v>
      </c>
      <c r="H113" s="1" t="s">
        <v>575</v>
      </c>
      <c r="I113" s="404">
        <f t="shared" si="27"/>
        <v>9.9360000000000004E-2</v>
      </c>
      <c r="J113" s="412"/>
      <c r="K113" s="412"/>
      <c r="L113" s="412"/>
      <c r="M113" s="404">
        <f t="shared" si="29"/>
        <v>9.9360000000000004E-2</v>
      </c>
      <c r="N113" s="412"/>
      <c r="O113" s="396"/>
      <c r="P113" s="29" t="s">
        <v>374</v>
      </c>
    </row>
    <row r="114" spans="1:16" x14ac:dyDescent="0.2">
      <c r="A114" s="29">
        <v>18</v>
      </c>
      <c r="B114" s="396" t="s">
        <v>118</v>
      </c>
      <c r="C114" s="397">
        <f t="shared" si="20"/>
        <v>0.12</v>
      </c>
      <c r="D114" s="399">
        <v>0.12</v>
      </c>
      <c r="E114" s="428"/>
      <c r="F114" s="428"/>
      <c r="G114" s="408"/>
      <c r="H114" s="1" t="s">
        <v>576</v>
      </c>
      <c r="I114" s="404">
        <f t="shared" si="27"/>
        <v>9.9360000000000004E-2</v>
      </c>
      <c r="J114" s="412"/>
      <c r="K114" s="412"/>
      <c r="L114" s="412"/>
      <c r="M114" s="404">
        <f t="shared" si="29"/>
        <v>9.9360000000000004E-2</v>
      </c>
      <c r="N114" s="412"/>
      <c r="O114" s="396"/>
      <c r="P114" s="29" t="s">
        <v>374</v>
      </c>
    </row>
    <row r="115" spans="1:16" ht="25.5" x14ac:dyDescent="0.2">
      <c r="A115" s="29">
        <v>19</v>
      </c>
      <c r="B115" s="396" t="s">
        <v>118</v>
      </c>
      <c r="C115" s="397">
        <f t="shared" si="20"/>
        <v>1.6</v>
      </c>
      <c r="D115" s="399"/>
      <c r="E115" s="428"/>
      <c r="F115" s="428"/>
      <c r="G115" s="9">
        <v>1.6</v>
      </c>
      <c r="H115" s="1" t="s">
        <v>1481</v>
      </c>
      <c r="I115" s="404">
        <f t="shared" si="27"/>
        <v>1.3248000000000002</v>
      </c>
      <c r="J115" s="412"/>
      <c r="K115" s="412"/>
      <c r="L115" s="412"/>
      <c r="M115" s="404">
        <f t="shared" si="29"/>
        <v>1.3248000000000002</v>
      </c>
      <c r="N115" s="412"/>
      <c r="O115" s="1"/>
      <c r="P115" s="29" t="s">
        <v>374</v>
      </c>
    </row>
    <row r="116" spans="1:16" ht="25.5" x14ac:dyDescent="0.2">
      <c r="A116" s="29">
        <v>20</v>
      </c>
      <c r="B116" s="396" t="s">
        <v>118</v>
      </c>
      <c r="C116" s="397">
        <f t="shared" si="20"/>
        <v>0.08</v>
      </c>
      <c r="D116" s="399">
        <v>0.08</v>
      </c>
      <c r="E116" s="428"/>
      <c r="F116" s="428"/>
      <c r="G116" s="9"/>
      <c r="H116" s="1" t="s">
        <v>577</v>
      </c>
      <c r="I116" s="404">
        <f t="shared" si="27"/>
        <v>6.6240000000000007E-2</v>
      </c>
      <c r="J116" s="412"/>
      <c r="K116" s="412"/>
      <c r="L116" s="412"/>
      <c r="M116" s="404">
        <f t="shared" si="29"/>
        <v>6.6240000000000007E-2</v>
      </c>
      <c r="N116" s="412"/>
      <c r="O116" s="1"/>
      <c r="P116" s="29" t="s">
        <v>374</v>
      </c>
    </row>
    <row r="117" spans="1:16" ht="25.5" x14ac:dyDescent="0.2">
      <c r="A117" s="29">
        <v>21</v>
      </c>
      <c r="B117" s="396" t="s">
        <v>118</v>
      </c>
      <c r="C117" s="397">
        <f t="shared" si="20"/>
        <v>0.3</v>
      </c>
      <c r="D117" s="399">
        <v>0.3</v>
      </c>
      <c r="E117" s="428"/>
      <c r="F117" s="428"/>
      <c r="G117" s="9"/>
      <c r="H117" s="1" t="s">
        <v>578</v>
      </c>
      <c r="I117" s="404">
        <f t="shared" si="27"/>
        <v>0.24840000000000004</v>
      </c>
      <c r="J117" s="412"/>
      <c r="K117" s="412"/>
      <c r="L117" s="412"/>
      <c r="M117" s="404">
        <f t="shared" si="29"/>
        <v>0.24840000000000004</v>
      </c>
      <c r="N117" s="412"/>
      <c r="O117" s="1"/>
      <c r="P117" s="29" t="s">
        <v>374</v>
      </c>
    </row>
    <row r="118" spans="1:16" x14ac:dyDescent="0.2">
      <c r="A118" s="29">
        <v>22</v>
      </c>
      <c r="B118" s="396" t="s">
        <v>118</v>
      </c>
      <c r="C118" s="397">
        <f t="shared" si="20"/>
        <v>0.56000000000000005</v>
      </c>
      <c r="D118" s="399">
        <v>0.56000000000000005</v>
      </c>
      <c r="E118" s="428"/>
      <c r="F118" s="428"/>
      <c r="G118" s="9"/>
      <c r="H118" s="1" t="s">
        <v>580</v>
      </c>
      <c r="I118" s="404">
        <f t="shared" si="27"/>
        <v>0.46368000000000009</v>
      </c>
      <c r="J118" s="412"/>
      <c r="K118" s="412"/>
      <c r="L118" s="412"/>
      <c r="M118" s="404">
        <f t="shared" si="29"/>
        <v>0.46368000000000009</v>
      </c>
      <c r="N118" s="412"/>
      <c r="O118" s="1"/>
      <c r="P118" s="29" t="s">
        <v>152</v>
      </c>
    </row>
    <row r="119" spans="1:16" ht="25.5" x14ac:dyDescent="0.2">
      <c r="A119" s="29">
        <v>23</v>
      </c>
      <c r="B119" s="396" t="s">
        <v>118</v>
      </c>
      <c r="C119" s="397">
        <f t="shared" si="20"/>
        <v>0.2</v>
      </c>
      <c r="D119" s="399"/>
      <c r="E119" s="428"/>
      <c r="F119" s="428"/>
      <c r="G119" s="9">
        <v>0.2</v>
      </c>
      <c r="H119" s="1" t="s">
        <v>579</v>
      </c>
      <c r="I119" s="404">
        <f t="shared" si="27"/>
        <v>0.16560000000000002</v>
      </c>
      <c r="J119" s="412"/>
      <c r="K119" s="412"/>
      <c r="L119" s="412"/>
      <c r="M119" s="404">
        <f t="shared" si="29"/>
        <v>0.16560000000000002</v>
      </c>
      <c r="N119" s="412"/>
      <c r="O119" s="1"/>
      <c r="P119" s="29" t="s">
        <v>374</v>
      </c>
    </row>
    <row r="120" spans="1:16" x14ac:dyDescent="0.2">
      <c r="A120" s="29">
        <v>24</v>
      </c>
      <c r="B120" s="396" t="s">
        <v>118</v>
      </c>
      <c r="C120" s="397">
        <f t="shared" si="20"/>
        <v>0.76</v>
      </c>
      <c r="D120" s="399"/>
      <c r="E120" s="428"/>
      <c r="F120" s="428"/>
      <c r="G120" s="9">
        <v>0.76</v>
      </c>
      <c r="H120" s="1" t="s">
        <v>1482</v>
      </c>
      <c r="I120" s="404">
        <f t="shared" si="27"/>
        <v>0.62928000000000006</v>
      </c>
      <c r="J120" s="412"/>
      <c r="K120" s="412"/>
      <c r="L120" s="412"/>
      <c r="M120" s="404">
        <f t="shared" si="29"/>
        <v>0.62928000000000006</v>
      </c>
      <c r="N120" s="412"/>
      <c r="O120" s="1"/>
      <c r="P120" s="29" t="s">
        <v>374</v>
      </c>
    </row>
    <row r="121" spans="1:16" x14ac:dyDescent="0.2">
      <c r="A121" s="29">
        <v>25</v>
      </c>
      <c r="B121" s="396" t="s">
        <v>118</v>
      </c>
      <c r="C121" s="397">
        <f t="shared" si="20"/>
        <v>0.2</v>
      </c>
      <c r="D121" s="399">
        <v>0.2</v>
      </c>
      <c r="E121" s="428"/>
      <c r="F121" s="428"/>
      <c r="G121" s="9"/>
      <c r="H121" s="1" t="s">
        <v>1483</v>
      </c>
      <c r="I121" s="404">
        <f t="shared" si="27"/>
        <v>0.16560000000000002</v>
      </c>
      <c r="J121" s="412"/>
      <c r="K121" s="412"/>
      <c r="L121" s="412"/>
      <c r="M121" s="404">
        <f t="shared" si="29"/>
        <v>0.16560000000000002</v>
      </c>
      <c r="N121" s="412"/>
      <c r="O121" s="1"/>
      <c r="P121" s="29" t="s">
        <v>374</v>
      </c>
    </row>
    <row r="122" spans="1:16" x14ac:dyDescent="0.2">
      <c r="A122" s="29">
        <v>26</v>
      </c>
      <c r="B122" s="396" t="s">
        <v>118</v>
      </c>
      <c r="C122" s="397">
        <f t="shared" si="20"/>
        <v>0.2</v>
      </c>
      <c r="D122" s="399">
        <v>0.2</v>
      </c>
      <c r="E122" s="428"/>
      <c r="F122" s="428"/>
      <c r="G122" s="9"/>
      <c r="H122" s="1" t="s">
        <v>1484</v>
      </c>
      <c r="I122" s="404">
        <f t="shared" si="27"/>
        <v>0.16560000000000002</v>
      </c>
      <c r="J122" s="412"/>
      <c r="K122" s="412"/>
      <c r="L122" s="412"/>
      <c r="M122" s="404">
        <f t="shared" si="29"/>
        <v>0.16560000000000002</v>
      </c>
      <c r="N122" s="412"/>
      <c r="O122" s="1"/>
      <c r="P122" s="29" t="s">
        <v>374</v>
      </c>
    </row>
    <row r="123" spans="1:16" ht="25.5" x14ac:dyDescent="0.2">
      <c r="A123" s="29">
        <v>27</v>
      </c>
      <c r="B123" s="396" t="s">
        <v>118</v>
      </c>
      <c r="C123" s="397">
        <f t="shared" si="20"/>
        <v>0.75</v>
      </c>
      <c r="D123" s="399">
        <v>0.75</v>
      </c>
      <c r="E123" s="428"/>
      <c r="F123" s="428"/>
      <c r="G123" s="9"/>
      <c r="H123" s="1" t="s">
        <v>581</v>
      </c>
      <c r="I123" s="404">
        <f t="shared" si="27"/>
        <v>0.62100000000000011</v>
      </c>
      <c r="J123" s="412"/>
      <c r="K123" s="412"/>
      <c r="L123" s="412"/>
      <c r="M123" s="404">
        <f t="shared" si="29"/>
        <v>0.62100000000000011</v>
      </c>
      <c r="N123" s="412"/>
      <c r="O123" s="1"/>
      <c r="P123" s="29" t="s">
        <v>374</v>
      </c>
    </row>
    <row r="124" spans="1:16" ht="25.5" x14ac:dyDescent="0.2">
      <c r="A124" s="29">
        <v>28</v>
      </c>
      <c r="B124" s="396" t="s">
        <v>118</v>
      </c>
      <c r="C124" s="397">
        <f t="shared" si="20"/>
        <v>0.72</v>
      </c>
      <c r="D124" s="399">
        <v>0.72</v>
      </c>
      <c r="E124" s="428"/>
      <c r="F124" s="428"/>
      <c r="G124" s="9"/>
      <c r="H124" s="1" t="s">
        <v>582</v>
      </c>
      <c r="I124" s="404">
        <f t="shared" si="27"/>
        <v>0.59616000000000002</v>
      </c>
      <c r="J124" s="412"/>
      <c r="K124" s="412"/>
      <c r="L124" s="412"/>
      <c r="M124" s="404">
        <f t="shared" si="29"/>
        <v>0.59616000000000002</v>
      </c>
      <c r="N124" s="412"/>
      <c r="O124" s="1"/>
      <c r="P124" s="29" t="s">
        <v>374</v>
      </c>
    </row>
    <row r="125" spans="1:16" x14ac:dyDescent="0.2">
      <c r="A125" s="29">
        <v>29</v>
      </c>
      <c r="B125" s="334" t="s">
        <v>583</v>
      </c>
      <c r="C125" s="397">
        <f t="shared" si="20"/>
        <v>0.15</v>
      </c>
      <c r="D125" s="399">
        <v>0.15</v>
      </c>
      <c r="E125" s="428"/>
      <c r="F125" s="428"/>
      <c r="G125" s="9"/>
      <c r="H125" s="1" t="s">
        <v>1485</v>
      </c>
      <c r="I125" s="404">
        <f t="shared" si="27"/>
        <v>0.12420000000000002</v>
      </c>
      <c r="J125" s="412"/>
      <c r="K125" s="412"/>
      <c r="L125" s="412"/>
      <c r="M125" s="404">
        <f t="shared" si="29"/>
        <v>0.12420000000000002</v>
      </c>
      <c r="N125" s="412"/>
      <c r="O125" s="1"/>
      <c r="P125" s="29" t="s">
        <v>374</v>
      </c>
    </row>
    <row r="126" spans="1:16" ht="25.5" x14ac:dyDescent="0.2">
      <c r="A126" s="29">
        <v>30</v>
      </c>
      <c r="B126" s="396" t="s">
        <v>118</v>
      </c>
      <c r="C126" s="397">
        <f t="shared" si="20"/>
        <v>0.12</v>
      </c>
      <c r="D126" s="399"/>
      <c r="E126" s="428"/>
      <c r="F126" s="428"/>
      <c r="G126" s="408">
        <v>0.12</v>
      </c>
      <c r="H126" s="414" t="s">
        <v>1486</v>
      </c>
      <c r="I126" s="404">
        <f t="shared" si="27"/>
        <v>9.9360000000000004E-2</v>
      </c>
      <c r="J126" s="412"/>
      <c r="K126" s="412"/>
      <c r="L126" s="412"/>
      <c r="M126" s="404">
        <f t="shared" si="29"/>
        <v>9.9360000000000004E-2</v>
      </c>
      <c r="N126" s="412"/>
      <c r="O126" s="414"/>
      <c r="P126" s="408" t="s">
        <v>374</v>
      </c>
    </row>
    <row r="127" spans="1:16" ht="25.5" x14ac:dyDescent="0.2">
      <c r="A127" s="29">
        <v>31</v>
      </c>
      <c r="B127" s="396" t="s">
        <v>584</v>
      </c>
      <c r="C127" s="397">
        <f t="shared" si="20"/>
        <v>0.15</v>
      </c>
      <c r="D127" s="399"/>
      <c r="E127" s="428"/>
      <c r="F127" s="428"/>
      <c r="G127" s="408">
        <v>0.15</v>
      </c>
      <c r="H127" s="414" t="s">
        <v>1487</v>
      </c>
      <c r="I127" s="404">
        <f t="shared" si="27"/>
        <v>0.12420000000000002</v>
      </c>
      <c r="J127" s="412"/>
      <c r="K127" s="412"/>
      <c r="L127" s="412"/>
      <c r="M127" s="404">
        <f t="shared" si="29"/>
        <v>0.12420000000000002</v>
      </c>
      <c r="N127" s="412"/>
      <c r="O127" s="414"/>
      <c r="P127" s="408" t="s">
        <v>374</v>
      </c>
    </row>
    <row r="128" spans="1:16" ht="25.5" x14ac:dyDescent="0.2">
      <c r="A128" s="29">
        <v>32</v>
      </c>
      <c r="B128" s="396" t="s">
        <v>585</v>
      </c>
      <c r="C128" s="397">
        <f t="shared" si="20"/>
        <v>0.13</v>
      </c>
      <c r="D128" s="399"/>
      <c r="E128" s="428"/>
      <c r="F128" s="428"/>
      <c r="G128" s="408">
        <v>0.13</v>
      </c>
      <c r="H128" s="414" t="s">
        <v>1488</v>
      </c>
      <c r="I128" s="404">
        <f t="shared" si="27"/>
        <v>0.10764000000000001</v>
      </c>
      <c r="J128" s="412"/>
      <c r="K128" s="412"/>
      <c r="L128" s="412"/>
      <c r="M128" s="404">
        <f t="shared" si="29"/>
        <v>0.10764000000000001</v>
      </c>
      <c r="N128" s="412"/>
      <c r="O128" s="414"/>
      <c r="P128" s="408" t="s">
        <v>374</v>
      </c>
    </row>
    <row r="129" spans="1:16" ht="25.5" x14ac:dyDescent="0.2">
      <c r="A129" s="29">
        <v>33</v>
      </c>
      <c r="B129" s="396" t="s">
        <v>586</v>
      </c>
      <c r="C129" s="397">
        <f t="shared" si="20"/>
        <v>0.1</v>
      </c>
      <c r="D129" s="399">
        <v>0.1</v>
      </c>
      <c r="E129" s="428"/>
      <c r="F129" s="428"/>
      <c r="G129" s="408"/>
      <c r="H129" s="414" t="s">
        <v>1489</v>
      </c>
      <c r="I129" s="404">
        <f t="shared" si="27"/>
        <v>8.2800000000000012E-2</v>
      </c>
      <c r="J129" s="412"/>
      <c r="K129" s="412"/>
      <c r="L129" s="412"/>
      <c r="M129" s="404">
        <f t="shared" si="29"/>
        <v>8.2800000000000012E-2</v>
      </c>
      <c r="N129" s="412"/>
      <c r="O129" s="414"/>
      <c r="P129" s="408" t="s">
        <v>374</v>
      </c>
    </row>
    <row r="130" spans="1:16" ht="25.5" x14ac:dyDescent="0.2">
      <c r="A130" s="29">
        <v>34</v>
      </c>
      <c r="B130" s="396" t="s">
        <v>118</v>
      </c>
      <c r="C130" s="397">
        <f t="shared" si="20"/>
        <v>0.2</v>
      </c>
      <c r="D130" s="399">
        <v>0.2</v>
      </c>
      <c r="E130" s="428"/>
      <c r="F130" s="428"/>
      <c r="G130" s="408"/>
      <c r="H130" s="414" t="s">
        <v>1490</v>
      </c>
      <c r="I130" s="404">
        <f t="shared" si="27"/>
        <v>0.16560000000000002</v>
      </c>
      <c r="J130" s="412"/>
      <c r="K130" s="412"/>
      <c r="L130" s="412"/>
      <c r="M130" s="404">
        <f t="shared" si="29"/>
        <v>0.16560000000000002</v>
      </c>
      <c r="N130" s="412"/>
      <c r="O130" s="414"/>
      <c r="P130" s="408" t="s">
        <v>374</v>
      </c>
    </row>
    <row r="131" spans="1:16" ht="25.5" x14ac:dyDescent="0.2">
      <c r="A131" s="29">
        <v>35</v>
      </c>
      <c r="B131" s="396" t="s">
        <v>118</v>
      </c>
      <c r="C131" s="397">
        <f t="shared" si="20"/>
        <v>1.28</v>
      </c>
      <c r="D131" s="399">
        <v>0.98</v>
      </c>
      <c r="E131" s="428"/>
      <c r="F131" s="428"/>
      <c r="G131" s="408">
        <v>0.3</v>
      </c>
      <c r="H131" s="414" t="s">
        <v>1490</v>
      </c>
      <c r="I131" s="404">
        <f t="shared" si="27"/>
        <v>1.0598400000000001</v>
      </c>
      <c r="J131" s="412"/>
      <c r="K131" s="412"/>
      <c r="L131" s="412"/>
      <c r="M131" s="404">
        <f t="shared" si="29"/>
        <v>1.0598400000000001</v>
      </c>
      <c r="N131" s="412"/>
      <c r="O131" s="414"/>
      <c r="P131" s="408" t="s">
        <v>152</v>
      </c>
    </row>
    <row r="132" spans="1:16" ht="25.5" x14ac:dyDescent="0.2">
      <c r="A132" s="29">
        <v>36</v>
      </c>
      <c r="B132" s="396" t="s">
        <v>118</v>
      </c>
      <c r="C132" s="397">
        <f t="shared" si="20"/>
        <v>0.17</v>
      </c>
      <c r="D132" s="399"/>
      <c r="E132" s="428"/>
      <c r="F132" s="428"/>
      <c r="G132" s="408">
        <v>0.17</v>
      </c>
      <c r="H132" s="414" t="s">
        <v>587</v>
      </c>
      <c r="I132" s="404">
        <f t="shared" si="27"/>
        <v>0.14076000000000002</v>
      </c>
      <c r="J132" s="412"/>
      <c r="K132" s="412"/>
      <c r="L132" s="412"/>
      <c r="M132" s="404">
        <f t="shared" si="29"/>
        <v>0.14076000000000002</v>
      </c>
      <c r="N132" s="412"/>
      <c r="O132" s="414"/>
      <c r="P132" s="408" t="s">
        <v>374</v>
      </c>
    </row>
    <row r="133" spans="1:16" ht="25.5" x14ac:dyDescent="0.2">
      <c r="A133" s="29">
        <v>37</v>
      </c>
      <c r="B133" s="396" t="s">
        <v>118</v>
      </c>
      <c r="C133" s="397">
        <f t="shared" ref="C133:C164" si="30">SUM(D133:G133)</f>
        <v>0.05</v>
      </c>
      <c r="D133" s="399">
        <v>0.05</v>
      </c>
      <c r="E133" s="428"/>
      <c r="F133" s="428"/>
      <c r="G133" s="408"/>
      <c r="H133" s="414" t="s">
        <v>588</v>
      </c>
      <c r="I133" s="404">
        <f t="shared" si="27"/>
        <v>4.1400000000000006E-2</v>
      </c>
      <c r="J133" s="412"/>
      <c r="K133" s="412"/>
      <c r="L133" s="412"/>
      <c r="M133" s="404">
        <f t="shared" si="29"/>
        <v>4.1400000000000006E-2</v>
      </c>
      <c r="N133" s="412"/>
      <c r="O133" s="414"/>
      <c r="P133" s="408" t="s">
        <v>374</v>
      </c>
    </row>
    <row r="134" spans="1:16" ht="25.5" x14ac:dyDescent="0.2">
      <c r="A134" s="29">
        <v>38</v>
      </c>
      <c r="B134" s="396" t="s">
        <v>118</v>
      </c>
      <c r="C134" s="397">
        <f t="shared" si="30"/>
        <v>0.8</v>
      </c>
      <c r="D134" s="399"/>
      <c r="E134" s="428"/>
      <c r="F134" s="428"/>
      <c r="G134" s="408">
        <v>0.8</v>
      </c>
      <c r="H134" s="414" t="s">
        <v>589</v>
      </c>
      <c r="I134" s="404">
        <f t="shared" si="27"/>
        <v>0.6624000000000001</v>
      </c>
      <c r="J134" s="412"/>
      <c r="K134" s="412"/>
      <c r="L134" s="412"/>
      <c r="M134" s="404">
        <f t="shared" si="29"/>
        <v>0.6624000000000001</v>
      </c>
      <c r="N134" s="412"/>
      <c r="O134" s="414"/>
      <c r="P134" s="408" t="s">
        <v>374</v>
      </c>
    </row>
    <row r="135" spans="1:16" ht="25.5" x14ac:dyDescent="0.2">
      <c r="A135" s="29">
        <v>39</v>
      </c>
      <c r="B135" s="396" t="s">
        <v>118</v>
      </c>
      <c r="C135" s="397">
        <f t="shared" si="30"/>
        <v>0.3</v>
      </c>
      <c r="D135" s="399"/>
      <c r="E135" s="428"/>
      <c r="F135" s="428"/>
      <c r="G135" s="408">
        <v>0.3</v>
      </c>
      <c r="H135" s="1" t="s">
        <v>1491</v>
      </c>
      <c r="I135" s="404">
        <f t="shared" si="27"/>
        <v>0.24840000000000004</v>
      </c>
      <c r="J135" s="412"/>
      <c r="K135" s="412"/>
      <c r="L135" s="412"/>
      <c r="M135" s="404">
        <f t="shared" si="29"/>
        <v>0.24840000000000004</v>
      </c>
      <c r="N135" s="412"/>
      <c r="O135" s="414"/>
      <c r="P135" s="408" t="s">
        <v>374</v>
      </c>
    </row>
    <row r="136" spans="1:16" ht="25.5" x14ac:dyDescent="0.2">
      <c r="A136" s="29">
        <v>40</v>
      </c>
      <c r="B136" s="396" t="s">
        <v>118</v>
      </c>
      <c r="C136" s="397">
        <f t="shared" si="30"/>
        <v>0.3</v>
      </c>
      <c r="D136" s="399"/>
      <c r="E136" s="428"/>
      <c r="F136" s="428"/>
      <c r="G136" s="430">
        <v>0.3</v>
      </c>
      <c r="H136" s="414" t="s">
        <v>590</v>
      </c>
      <c r="I136" s="404">
        <f t="shared" si="27"/>
        <v>0.24840000000000004</v>
      </c>
      <c r="J136" s="412"/>
      <c r="K136" s="412"/>
      <c r="L136" s="412"/>
      <c r="M136" s="404">
        <f t="shared" si="29"/>
        <v>0.24840000000000004</v>
      </c>
      <c r="N136" s="412"/>
      <c r="O136" s="414"/>
      <c r="P136" s="408" t="s">
        <v>152</v>
      </c>
    </row>
    <row r="137" spans="1:16" ht="25.5" x14ac:dyDescent="0.2">
      <c r="A137" s="29">
        <v>41</v>
      </c>
      <c r="B137" s="396" t="s">
        <v>118</v>
      </c>
      <c r="C137" s="397">
        <f t="shared" si="30"/>
        <v>0.3</v>
      </c>
      <c r="D137" s="399">
        <v>0.3</v>
      </c>
      <c r="E137" s="428"/>
      <c r="F137" s="428"/>
      <c r="G137" s="408"/>
      <c r="H137" s="414" t="s">
        <v>591</v>
      </c>
      <c r="I137" s="404">
        <f t="shared" ref="I137:I164" si="31">C137*0.46*1.8</f>
        <v>0.24840000000000004</v>
      </c>
      <c r="J137" s="412"/>
      <c r="K137" s="412"/>
      <c r="L137" s="412"/>
      <c r="M137" s="404">
        <f t="shared" ref="M137:M164" si="32">I137</f>
        <v>0.24840000000000004</v>
      </c>
      <c r="N137" s="412"/>
      <c r="O137" s="414"/>
      <c r="P137" s="408" t="s">
        <v>374</v>
      </c>
    </row>
    <row r="138" spans="1:16" ht="25.5" x14ac:dyDescent="0.2">
      <c r="A138" s="29">
        <v>42</v>
      </c>
      <c r="B138" s="396" t="s">
        <v>118</v>
      </c>
      <c r="C138" s="397">
        <f t="shared" si="30"/>
        <v>0.2</v>
      </c>
      <c r="D138" s="399">
        <v>0.2</v>
      </c>
      <c r="E138" s="428"/>
      <c r="F138" s="428"/>
      <c r="G138" s="408"/>
      <c r="H138" s="414" t="s">
        <v>1492</v>
      </c>
      <c r="I138" s="404">
        <f t="shared" si="31"/>
        <v>0.16560000000000002</v>
      </c>
      <c r="J138" s="412"/>
      <c r="K138" s="412"/>
      <c r="L138" s="412"/>
      <c r="M138" s="404">
        <f t="shared" si="32"/>
        <v>0.16560000000000002</v>
      </c>
      <c r="N138" s="412"/>
      <c r="O138" s="414"/>
      <c r="P138" s="408" t="s">
        <v>374</v>
      </c>
    </row>
    <row r="139" spans="1:16" ht="25.5" x14ac:dyDescent="0.2">
      <c r="A139" s="29">
        <v>43</v>
      </c>
      <c r="B139" s="396" t="s">
        <v>118</v>
      </c>
      <c r="C139" s="397">
        <f t="shared" si="30"/>
        <v>0.09</v>
      </c>
      <c r="D139" s="399">
        <v>0.09</v>
      </c>
      <c r="E139" s="428"/>
      <c r="F139" s="428"/>
      <c r="G139" s="408"/>
      <c r="H139" s="414" t="s">
        <v>592</v>
      </c>
      <c r="I139" s="404">
        <f t="shared" si="31"/>
        <v>7.4520000000000003E-2</v>
      </c>
      <c r="J139" s="412"/>
      <c r="K139" s="412"/>
      <c r="L139" s="412"/>
      <c r="M139" s="404">
        <f t="shared" si="32"/>
        <v>7.4520000000000003E-2</v>
      </c>
      <c r="N139" s="412"/>
      <c r="O139" s="414"/>
      <c r="P139" s="408" t="s">
        <v>152</v>
      </c>
    </row>
    <row r="140" spans="1:16" ht="38.25" x14ac:dyDescent="0.2">
      <c r="A140" s="29">
        <v>44</v>
      </c>
      <c r="B140" s="396" t="s">
        <v>118</v>
      </c>
      <c r="C140" s="397">
        <f t="shared" si="30"/>
        <v>0.5</v>
      </c>
      <c r="D140" s="399">
        <v>0.5</v>
      </c>
      <c r="E140" s="428"/>
      <c r="F140" s="428"/>
      <c r="G140" s="408"/>
      <c r="H140" s="414" t="s">
        <v>1493</v>
      </c>
      <c r="I140" s="404">
        <f t="shared" si="31"/>
        <v>0.41400000000000003</v>
      </c>
      <c r="J140" s="412"/>
      <c r="K140" s="412"/>
      <c r="L140" s="412"/>
      <c r="M140" s="404">
        <f t="shared" si="32"/>
        <v>0.41400000000000003</v>
      </c>
      <c r="N140" s="412"/>
      <c r="O140" s="414"/>
      <c r="P140" s="408" t="s">
        <v>374</v>
      </c>
    </row>
    <row r="141" spans="1:16" ht="25.5" x14ac:dyDescent="0.2">
      <c r="A141" s="29">
        <v>45</v>
      </c>
      <c r="B141" s="396" t="s">
        <v>118</v>
      </c>
      <c r="C141" s="397">
        <f t="shared" si="30"/>
        <v>1.18</v>
      </c>
      <c r="D141" s="399">
        <v>0.6</v>
      </c>
      <c r="E141" s="428"/>
      <c r="F141" s="428"/>
      <c r="G141" s="428">
        <v>0.57999999999999996</v>
      </c>
      <c r="H141" s="414" t="s">
        <v>593</v>
      </c>
      <c r="I141" s="404">
        <f t="shared" si="31"/>
        <v>0.97703999999999991</v>
      </c>
      <c r="J141" s="412"/>
      <c r="K141" s="412"/>
      <c r="L141" s="412"/>
      <c r="M141" s="404">
        <f t="shared" si="32"/>
        <v>0.97703999999999991</v>
      </c>
      <c r="N141" s="412"/>
      <c r="O141" s="414"/>
      <c r="P141" s="408" t="s">
        <v>152</v>
      </c>
    </row>
    <row r="142" spans="1:16" ht="25.5" x14ac:dyDescent="0.2">
      <c r="A142" s="29">
        <v>46</v>
      </c>
      <c r="B142" s="396" t="s">
        <v>118</v>
      </c>
      <c r="C142" s="397">
        <f t="shared" si="30"/>
        <v>0.86</v>
      </c>
      <c r="D142" s="399">
        <v>0.6</v>
      </c>
      <c r="E142" s="428"/>
      <c r="F142" s="428"/>
      <c r="G142" s="408">
        <v>0.26</v>
      </c>
      <c r="H142" s="414" t="s">
        <v>594</v>
      </c>
      <c r="I142" s="404">
        <f t="shared" si="31"/>
        <v>0.71208000000000005</v>
      </c>
      <c r="J142" s="412"/>
      <c r="K142" s="412"/>
      <c r="L142" s="412"/>
      <c r="M142" s="404">
        <f t="shared" si="32"/>
        <v>0.71208000000000005</v>
      </c>
      <c r="N142" s="412"/>
      <c r="O142" s="414"/>
      <c r="P142" s="408" t="s">
        <v>152</v>
      </c>
    </row>
    <row r="143" spans="1:16" x14ac:dyDescent="0.2">
      <c r="A143" s="148" t="s">
        <v>328</v>
      </c>
      <c r="B143" s="354" t="s">
        <v>595</v>
      </c>
      <c r="C143" s="366">
        <f>SUM(C144:C150)</f>
        <v>2.46</v>
      </c>
      <c r="D143" s="366">
        <f>D144+D145+D146+D147+D148+D149+D150</f>
        <v>1.71</v>
      </c>
      <c r="E143" s="366">
        <f t="shared" ref="E143:N143" si="33">SUM(E144:E150)</f>
        <v>0</v>
      </c>
      <c r="F143" s="366">
        <f t="shared" si="33"/>
        <v>0</v>
      </c>
      <c r="G143" s="366">
        <f t="shared" si="33"/>
        <v>0.75</v>
      </c>
      <c r="H143" s="568"/>
      <c r="I143" s="406">
        <f t="shared" si="31"/>
        <v>2.03688</v>
      </c>
      <c r="J143" s="409">
        <f t="shared" si="33"/>
        <v>0</v>
      </c>
      <c r="K143" s="409">
        <f t="shared" si="33"/>
        <v>0</v>
      </c>
      <c r="L143" s="409">
        <f t="shared" si="33"/>
        <v>0</v>
      </c>
      <c r="M143" s="406">
        <f t="shared" si="32"/>
        <v>2.03688</v>
      </c>
      <c r="N143" s="409">
        <f t="shared" si="33"/>
        <v>0</v>
      </c>
      <c r="O143" s="354"/>
      <c r="P143" s="148"/>
    </row>
    <row r="144" spans="1:16" ht="25.5" x14ac:dyDescent="0.2">
      <c r="A144" s="29">
        <v>1</v>
      </c>
      <c r="B144" s="334" t="s">
        <v>125</v>
      </c>
      <c r="C144" s="397">
        <f t="shared" si="30"/>
        <v>0.2</v>
      </c>
      <c r="D144" s="399">
        <v>0.2</v>
      </c>
      <c r="E144" s="399"/>
      <c r="F144" s="399"/>
      <c r="G144" s="399"/>
      <c r="H144" s="414" t="s">
        <v>596</v>
      </c>
      <c r="I144" s="404">
        <f t="shared" si="31"/>
        <v>0.16560000000000002</v>
      </c>
      <c r="J144" s="412"/>
      <c r="K144" s="412"/>
      <c r="L144" s="412"/>
      <c r="M144" s="404">
        <f t="shared" si="32"/>
        <v>0.16560000000000002</v>
      </c>
      <c r="N144" s="334"/>
      <c r="O144" s="414"/>
      <c r="P144" s="408" t="s">
        <v>374</v>
      </c>
    </row>
    <row r="145" spans="1:16" ht="25.5" x14ac:dyDescent="0.2">
      <c r="A145" s="29">
        <v>2</v>
      </c>
      <c r="B145" s="334" t="s">
        <v>125</v>
      </c>
      <c r="C145" s="397">
        <f t="shared" si="30"/>
        <v>1.5</v>
      </c>
      <c r="D145" s="399">
        <v>1</v>
      </c>
      <c r="E145" s="399"/>
      <c r="F145" s="399"/>
      <c r="G145" s="399">
        <v>0.5</v>
      </c>
      <c r="H145" s="414" t="s">
        <v>597</v>
      </c>
      <c r="I145" s="404">
        <f t="shared" si="31"/>
        <v>1.2420000000000002</v>
      </c>
      <c r="J145" s="412"/>
      <c r="K145" s="412"/>
      <c r="L145" s="412"/>
      <c r="M145" s="404">
        <f t="shared" si="32"/>
        <v>1.2420000000000002</v>
      </c>
      <c r="N145" s="334"/>
      <c r="O145" s="414"/>
      <c r="P145" s="408" t="s">
        <v>152</v>
      </c>
    </row>
    <row r="146" spans="1:16" ht="25.5" x14ac:dyDescent="0.2">
      <c r="A146" s="29">
        <v>3</v>
      </c>
      <c r="B146" s="334" t="s">
        <v>125</v>
      </c>
      <c r="C146" s="397">
        <f t="shared" si="30"/>
        <v>0.06</v>
      </c>
      <c r="D146" s="399">
        <v>0.06</v>
      </c>
      <c r="E146" s="399"/>
      <c r="F146" s="399"/>
      <c r="G146" s="399"/>
      <c r="H146" s="414" t="s">
        <v>598</v>
      </c>
      <c r="I146" s="404">
        <f t="shared" si="31"/>
        <v>4.9680000000000002E-2</v>
      </c>
      <c r="J146" s="412"/>
      <c r="K146" s="412"/>
      <c r="L146" s="412"/>
      <c r="M146" s="404">
        <f t="shared" si="32"/>
        <v>4.9680000000000002E-2</v>
      </c>
      <c r="N146" s="334"/>
      <c r="O146" s="414"/>
      <c r="P146" s="408" t="s">
        <v>374</v>
      </c>
    </row>
    <row r="147" spans="1:16" ht="25.5" x14ac:dyDescent="0.2">
      <c r="A147" s="29">
        <v>4</v>
      </c>
      <c r="B147" s="334" t="s">
        <v>125</v>
      </c>
      <c r="C147" s="397">
        <f t="shared" si="30"/>
        <v>0.2</v>
      </c>
      <c r="D147" s="399">
        <v>0.2</v>
      </c>
      <c r="E147" s="399"/>
      <c r="F147" s="399"/>
      <c r="G147" s="399"/>
      <c r="H147" s="414" t="s">
        <v>599</v>
      </c>
      <c r="I147" s="404">
        <f t="shared" si="31"/>
        <v>0.16560000000000002</v>
      </c>
      <c r="J147" s="412"/>
      <c r="K147" s="412"/>
      <c r="L147" s="412"/>
      <c r="M147" s="404">
        <f t="shared" si="32"/>
        <v>0.16560000000000002</v>
      </c>
      <c r="N147" s="334"/>
      <c r="O147" s="414"/>
      <c r="P147" s="408" t="s">
        <v>374</v>
      </c>
    </row>
    <row r="148" spans="1:16" ht="25.5" x14ac:dyDescent="0.2">
      <c r="A148" s="29">
        <v>5</v>
      </c>
      <c r="B148" s="334" t="s">
        <v>125</v>
      </c>
      <c r="C148" s="397">
        <f t="shared" si="30"/>
        <v>0.25</v>
      </c>
      <c r="D148" s="399"/>
      <c r="E148" s="399"/>
      <c r="F148" s="399"/>
      <c r="G148" s="399">
        <v>0.25</v>
      </c>
      <c r="H148" s="414" t="s">
        <v>600</v>
      </c>
      <c r="I148" s="404">
        <f t="shared" si="31"/>
        <v>0.20700000000000002</v>
      </c>
      <c r="J148" s="412"/>
      <c r="K148" s="412"/>
      <c r="L148" s="412"/>
      <c r="M148" s="404">
        <f t="shared" si="32"/>
        <v>0.20700000000000002</v>
      </c>
      <c r="N148" s="334"/>
      <c r="O148" s="414"/>
      <c r="P148" s="408" t="s">
        <v>374</v>
      </c>
    </row>
    <row r="149" spans="1:16" ht="25.5" x14ac:dyDescent="0.2">
      <c r="A149" s="29">
        <v>6</v>
      </c>
      <c r="B149" s="334" t="s">
        <v>125</v>
      </c>
      <c r="C149" s="397">
        <f t="shared" si="30"/>
        <v>0.2</v>
      </c>
      <c r="D149" s="399">
        <v>0.2</v>
      </c>
      <c r="E149" s="399"/>
      <c r="F149" s="399"/>
      <c r="G149" s="399"/>
      <c r="H149" s="414" t="s">
        <v>601</v>
      </c>
      <c r="I149" s="404">
        <f t="shared" si="31"/>
        <v>0.16560000000000002</v>
      </c>
      <c r="J149" s="412"/>
      <c r="K149" s="412"/>
      <c r="L149" s="412"/>
      <c r="M149" s="404">
        <f t="shared" si="32"/>
        <v>0.16560000000000002</v>
      </c>
      <c r="N149" s="334"/>
      <c r="O149" s="414"/>
      <c r="P149" s="408" t="s">
        <v>374</v>
      </c>
    </row>
    <row r="150" spans="1:16" ht="25.5" x14ac:dyDescent="0.2">
      <c r="A150" s="29">
        <v>7</v>
      </c>
      <c r="B150" s="334" t="s">
        <v>125</v>
      </c>
      <c r="C150" s="397">
        <f t="shared" si="30"/>
        <v>0.05</v>
      </c>
      <c r="D150" s="399">
        <v>0.05</v>
      </c>
      <c r="E150" s="399"/>
      <c r="F150" s="399"/>
      <c r="G150" s="399"/>
      <c r="H150" s="414" t="s">
        <v>602</v>
      </c>
      <c r="I150" s="404">
        <f t="shared" si="31"/>
        <v>4.1400000000000006E-2</v>
      </c>
      <c r="J150" s="412"/>
      <c r="K150" s="412"/>
      <c r="L150" s="412"/>
      <c r="M150" s="404">
        <f t="shared" si="32"/>
        <v>4.1400000000000006E-2</v>
      </c>
      <c r="N150" s="334"/>
      <c r="O150" s="414"/>
      <c r="P150" s="408" t="s">
        <v>374</v>
      </c>
    </row>
    <row r="151" spans="1:16" x14ac:dyDescent="0.2">
      <c r="A151" s="148" t="s">
        <v>338</v>
      </c>
      <c r="B151" s="354" t="s">
        <v>137</v>
      </c>
      <c r="C151" s="366">
        <f>SUM(C152:C154)</f>
        <v>1.5899999999999999</v>
      </c>
      <c r="D151" s="366">
        <f>SUM(D152:D154)</f>
        <v>0.39</v>
      </c>
      <c r="E151" s="366">
        <f>SUM(E152:E154)</f>
        <v>0</v>
      </c>
      <c r="F151" s="366">
        <f>SUM(F152:F154)</f>
        <v>0</v>
      </c>
      <c r="G151" s="366">
        <f>SUM(G152:G154)</f>
        <v>1.2</v>
      </c>
      <c r="H151" s="568"/>
      <c r="I151" s="406">
        <f t="shared" si="31"/>
        <v>1.3165199999999999</v>
      </c>
      <c r="J151" s="409">
        <f>SUM(J152:J154)</f>
        <v>0</v>
      </c>
      <c r="K151" s="409">
        <f>SUM(K152:K154)</f>
        <v>0</v>
      </c>
      <c r="L151" s="409">
        <f>SUM(L152:L154)</f>
        <v>0</v>
      </c>
      <c r="M151" s="406">
        <f t="shared" si="32"/>
        <v>1.3165199999999999</v>
      </c>
      <c r="N151" s="409">
        <f>SUM(N152:N154)</f>
        <v>0</v>
      </c>
      <c r="O151" s="354"/>
      <c r="P151" s="148"/>
    </row>
    <row r="152" spans="1:16" ht="38.25" x14ac:dyDescent="0.2">
      <c r="A152" s="29">
        <v>1</v>
      </c>
      <c r="B152" s="431" t="s">
        <v>1494</v>
      </c>
      <c r="C152" s="397">
        <f t="shared" si="30"/>
        <v>0.39</v>
      </c>
      <c r="D152" s="399">
        <v>0.39</v>
      </c>
      <c r="E152" s="399"/>
      <c r="F152" s="399"/>
      <c r="G152" s="399"/>
      <c r="H152" s="564" t="s">
        <v>1495</v>
      </c>
      <c r="I152" s="404">
        <f t="shared" si="31"/>
        <v>0.32292000000000004</v>
      </c>
      <c r="J152" s="334"/>
      <c r="K152" s="334"/>
      <c r="L152" s="334"/>
      <c r="M152" s="404">
        <f t="shared" si="32"/>
        <v>0.32292000000000004</v>
      </c>
      <c r="N152" s="334"/>
      <c r="O152" s="29"/>
      <c r="P152" s="29" t="s">
        <v>374</v>
      </c>
    </row>
    <row r="153" spans="1:16" ht="25.5" x14ac:dyDescent="0.2">
      <c r="A153" s="29">
        <v>2</v>
      </c>
      <c r="B153" s="431" t="s">
        <v>1496</v>
      </c>
      <c r="C153" s="397">
        <f t="shared" si="30"/>
        <v>0.5</v>
      </c>
      <c r="D153" s="399"/>
      <c r="E153" s="399"/>
      <c r="F153" s="399"/>
      <c r="G153" s="424">
        <v>0.5</v>
      </c>
      <c r="H153" s="32" t="s">
        <v>603</v>
      </c>
      <c r="I153" s="404">
        <f t="shared" si="31"/>
        <v>0.41400000000000003</v>
      </c>
      <c r="J153" s="334"/>
      <c r="K153" s="334"/>
      <c r="L153" s="334"/>
      <c r="M153" s="404">
        <f t="shared" si="32"/>
        <v>0.41400000000000003</v>
      </c>
      <c r="N153" s="334"/>
      <c r="O153" s="29"/>
      <c r="P153" s="29" t="s">
        <v>374</v>
      </c>
    </row>
    <row r="154" spans="1:16" ht="25.5" x14ac:dyDescent="0.2">
      <c r="A154" s="29">
        <v>3</v>
      </c>
      <c r="B154" s="396" t="s">
        <v>605</v>
      </c>
      <c r="C154" s="397">
        <f t="shared" si="30"/>
        <v>0.7</v>
      </c>
      <c r="D154" s="399"/>
      <c r="E154" s="399"/>
      <c r="F154" s="399"/>
      <c r="G154" s="399">
        <v>0.7</v>
      </c>
      <c r="H154" s="414" t="s">
        <v>606</v>
      </c>
      <c r="I154" s="404">
        <f t="shared" si="31"/>
        <v>0.5796</v>
      </c>
      <c r="J154" s="334"/>
      <c r="K154" s="334"/>
      <c r="L154" s="334"/>
      <c r="M154" s="404">
        <f t="shared" si="32"/>
        <v>0.5796</v>
      </c>
      <c r="N154" s="334"/>
      <c r="O154" s="414"/>
      <c r="P154" s="29" t="s">
        <v>374</v>
      </c>
    </row>
    <row r="155" spans="1:16" x14ac:dyDescent="0.2">
      <c r="A155" s="148" t="s">
        <v>607</v>
      </c>
      <c r="B155" s="354" t="s">
        <v>142</v>
      </c>
      <c r="C155" s="366">
        <f>SUM(C156:C161)</f>
        <v>1.65</v>
      </c>
      <c r="D155" s="366">
        <f t="shared" ref="D155:N155" si="34">SUM(D156:D161)</f>
        <v>0.57000000000000006</v>
      </c>
      <c r="E155" s="366">
        <f t="shared" si="34"/>
        <v>0</v>
      </c>
      <c r="F155" s="366">
        <f t="shared" si="34"/>
        <v>0</v>
      </c>
      <c r="G155" s="366">
        <f t="shared" si="34"/>
        <v>1.08</v>
      </c>
      <c r="H155" s="568"/>
      <c r="I155" s="406">
        <f t="shared" si="31"/>
        <v>1.3662000000000001</v>
      </c>
      <c r="J155" s="409">
        <f t="shared" si="34"/>
        <v>0</v>
      </c>
      <c r="K155" s="409">
        <f t="shared" si="34"/>
        <v>0</v>
      </c>
      <c r="L155" s="409">
        <f t="shared" si="34"/>
        <v>0</v>
      </c>
      <c r="M155" s="406">
        <f t="shared" si="32"/>
        <v>1.3662000000000001</v>
      </c>
      <c r="N155" s="409">
        <f t="shared" si="34"/>
        <v>0</v>
      </c>
      <c r="O155" s="354"/>
      <c r="P155" s="148"/>
    </row>
    <row r="156" spans="1:16" ht="25.5" x14ac:dyDescent="0.2">
      <c r="A156" s="29">
        <v>1</v>
      </c>
      <c r="B156" s="431" t="s">
        <v>530</v>
      </c>
      <c r="C156" s="397">
        <f t="shared" si="30"/>
        <v>7.0000000000000007E-2</v>
      </c>
      <c r="D156" s="399">
        <v>7.0000000000000007E-2</v>
      </c>
      <c r="E156" s="399"/>
      <c r="F156" s="399"/>
      <c r="G156" s="399"/>
      <c r="H156" s="1" t="s">
        <v>1497</v>
      </c>
      <c r="I156" s="404">
        <f t="shared" si="31"/>
        <v>5.7960000000000012E-2</v>
      </c>
      <c r="J156" s="35"/>
      <c r="K156" s="35"/>
      <c r="L156" s="35"/>
      <c r="M156" s="404">
        <f t="shared" si="32"/>
        <v>5.7960000000000012E-2</v>
      </c>
      <c r="N156" s="35"/>
      <c r="O156" s="29"/>
      <c r="P156" s="29" t="s">
        <v>374</v>
      </c>
    </row>
    <row r="157" spans="1:16" ht="25.5" x14ac:dyDescent="0.2">
      <c r="A157" s="29">
        <v>2</v>
      </c>
      <c r="B157" s="431" t="s">
        <v>530</v>
      </c>
      <c r="C157" s="397">
        <f t="shared" si="30"/>
        <v>0.2</v>
      </c>
      <c r="D157" s="399">
        <v>0.2</v>
      </c>
      <c r="E157" s="399"/>
      <c r="F157" s="399"/>
      <c r="G157" s="399"/>
      <c r="H157" s="414" t="s">
        <v>539</v>
      </c>
      <c r="I157" s="404">
        <f t="shared" si="31"/>
        <v>0.16560000000000002</v>
      </c>
      <c r="J157" s="35"/>
      <c r="K157" s="35"/>
      <c r="L157" s="35"/>
      <c r="M157" s="404">
        <f t="shared" si="32"/>
        <v>0.16560000000000002</v>
      </c>
      <c r="N157" s="35"/>
      <c r="O157" s="396"/>
      <c r="P157" s="29" t="s">
        <v>374</v>
      </c>
    </row>
    <row r="158" spans="1:16" ht="25.5" x14ac:dyDescent="0.2">
      <c r="A158" s="29">
        <v>3</v>
      </c>
      <c r="B158" s="334" t="s">
        <v>1498</v>
      </c>
      <c r="C158" s="397">
        <f t="shared" si="30"/>
        <v>0.08</v>
      </c>
      <c r="D158" s="9"/>
      <c r="E158" s="399"/>
      <c r="F158" s="399"/>
      <c r="G158" s="399">
        <v>0.08</v>
      </c>
      <c r="H158" s="1" t="s">
        <v>604</v>
      </c>
      <c r="I158" s="404">
        <f t="shared" si="31"/>
        <v>6.6240000000000007E-2</v>
      </c>
      <c r="J158" s="412"/>
      <c r="K158" s="412"/>
      <c r="L158" s="412"/>
      <c r="M158" s="404">
        <f t="shared" si="32"/>
        <v>6.6240000000000007E-2</v>
      </c>
      <c r="N158" s="412"/>
      <c r="O158" s="1"/>
      <c r="P158" s="29" t="s">
        <v>374</v>
      </c>
    </row>
    <row r="159" spans="1:16" x14ac:dyDescent="0.2">
      <c r="A159" s="29">
        <v>4</v>
      </c>
      <c r="B159" s="431" t="s">
        <v>1499</v>
      </c>
      <c r="C159" s="397">
        <f t="shared" si="30"/>
        <v>1</v>
      </c>
      <c r="D159" s="9"/>
      <c r="E159" s="399"/>
      <c r="F159" s="399"/>
      <c r="G159" s="399">
        <v>1</v>
      </c>
      <c r="H159" s="1" t="s">
        <v>609</v>
      </c>
      <c r="I159" s="404">
        <f t="shared" si="31"/>
        <v>0.82800000000000007</v>
      </c>
      <c r="J159" s="412"/>
      <c r="K159" s="412"/>
      <c r="L159" s="412"/>
      <c r="M159" s="404">
        <f t="shared" si="32"/>
        <v>0.82800000000000007</v>
      </c>
      <c r="N159" s="412"/>
      <c r="O159" s="414"/>
      <c r="P159" s="29" t="s">
        <v>374</v>
      </c>
    </row>
    <row r="160" spans="1:16" x14ac:dyDescent="0.2">
      <c r="A160" s="29">
        <v>5</v>
      </c>
      <c r="B160" s="431" t="s">
        <v>530</v>
      </c>
      <c r="C160" s="397">
        <f t="shared" si="30"/>
        <v>0.15</v>
      </c>
      <c r="D160" s="9">
        <v>0.15</v>
      </c>
      <c r="E160" s="399"/>
      <c r="F160" s="399"/>
      <c r="G160" s="399"/>
      <c r="H160" s="414" t="s">
        <v>610</v>
      </c>
      <c r="I160" s="404">
        <f t="shared" si="31"/>
        <v>0.12420000000000002</v>
      </c>
      <c r="J160" s="412"/>
      <c r="K160" s="412"/>
      <c r="L160" s="412"/>
      <c r="M160" s="404">
        <f t="shared" si="32"/>
        <v>0.12420000000000002</v>
      </c>
      <c r="N160" s="412"/>
      <c r="O160" s="1"/>
      <c r="P160" s="29" t="s">
        <v>374</v>
      </c>
    </row>
    <row r="161" spans="1:16" x14ac:dyDescent="0.2">
      <c r="A161" s="29">
        <v>6</v>
      </c>
      <c r="B161" s="431" t="s">
        <v>530</v>
      </c>
      <c r="C161" s="397">
        <f t="shared" si="30"/>
        <v>0.15</v>
      </c>
      <c r="D161" s="9">
        <v>0.15</v>
      </c>
      <c r="E161" s="399"/>
      <c r="F161" s="399"/>
      <c r="G161" s="399"/>
      <c r="H161" s="414" t="s">
        <v>611</v>
      </c>
      <c r="I161" s="404">
        <f t="shared" si="31"/>
        <v>0.12420000000000002</v>
      </c>
      <c r="J161" s="412"/>
      <c r="K161" s="412"/>
      <c r="L161" s="412"/>
      <c r="M161" s="404">
        <f t="shared" si="32"/>
        <v>0.12420000000000002</v>
      </c>
      <c r="N161" s="412"/>
      <c r="O161" s="1"/>
      <c r="P161" s="29" t="s">
        <v>374</v>
      </c>
    </row>
    <row r="162" spans="1:16" x14ac:dyDescent="0.2">
      <c r="A162" s="148" t="s">
        <v>608</v>
      </c>
      <c r="B162" s="410" t="s">
        <v>526</v>
      </c>
      <c r="C162" s="366">
        <f>SUM(C163:C164)</f>
        <v>4</v>
      </c>
      <c r="D162" s="366">
        <f t="shared" ref="D162:N162" si="35">SUM(D163:D164)</f>
        <v>1</v>
      </c>
      <c r="E162" s="366">
        <f t="shared" si="35"/>
        <v>0</v>
      </c>
      <c r="F162" s="366">
        <f t="shared" si="35"/>
        <v>0</v>
      </c>
      <c r="G162" s="366">
        <f t="shared" si="35"/>
        <v>3</v>
      </c>
      <c r="H162" s="36"/>
      <c r="I162" s="406">
        <f t="shared" si="31"/>
        <v>3.3120000000000003</v>
      </c>
      <c r="J162" s="3">
        <f t="shared" si="35"/>
        <v>0</v>
      </c>
      <c r="K162" s="3">
        <f t="shared" si="35"/>
        <v>0</v>
      </c>
      <c r="L162" s="3">
        <f t="shared" si="35"/>
        <v>0</v>
      </c>
      <c r="M162" s="406">
        <f t="shared" si="32"/>
        <v>3.3120000000000003</v>
      </c>
      <c r="N162" s="3">
        <f t="shared" si="35"/>
        <v>0</v>
      </c>
      <c r="O162" s="28"/>
      <c r="P162" s="148"/>
    </row>
    <row r="163" spans="1:16" x14ac:dyDescent="0.2">
      <c r="A163" s="29">
        <v>1</v>
      </c>
      <c r="B163" s="432" t="s">
        <v>613</v>
      </c>
      <c r="C163" s="397">
        <f t="shared" si="30"/>
        <v>3</v>
      </c>
      <c r="D163" s="399"/>
      <c r="E163" s="399"/>
      <c r="F163" s="399"/>
      <c r="G163" s="399">
        <v>3</v>
      </c>
      <c r="H163" s="1" t="s">
        <v>614</v>
      </c>
      <c r="I163" s="404">
        <f t="shared" si="31"/>
        <v>2.4840000000000004</v>
      </c>
      <c r="J163" s="35"/>
      <c r="K163" s="35"/>
      <c r="L163" s="35"/>
      <c r="M163" s="404">
        <f t="shared" si="32"/>
        <v>2.4840000000000004</v>
      </c>
      <c r="N163" s="35"/>
      <c r="O163" s="1"/>
      <c r="P163" s="29" t="s">
        <v>374</v>
      </c>
    </row>
    <row r="164" spans="1:16" x14ac:dyDescent="0.2">
      <c r="A164" s="29">
        <v>2</v>
      </c>
      <c r="B164" s="396" t="s">
        <v>615</v>
      </c>
      <c r="C164" s="397">
        <f t="shared" si="30"/>
        <v>1</v>
      </c>
      <c r="D164" s="399">
        <v>1</v>
      </c>
      <c r="E164" s="399"/>
      <c r="F164" s="399"/>
      <c r="G164" s="399"/>
      <c r="H164" s="414" t="s">
        <v>616</v>
      </c>
      <c r="I164" s="404">
        <f t="shared" si="31"/>
        <v>0.82800000000000007</v>
      </c>
      <c r="J164" s="412"/>
      <c r="K164" s="412"/>
      <c r="L164" s="412"/>
      <c r="M164" s="404">
        <f t="shared" si="32"/>
        <v>0.82800000000000007</v>
      </c>
      <c r="N164" s="412"/>
      <c r="O164" s="1"/>
      <c r="P164" s="29" t="s">
        <v>374</v>
      </c>
    </row>
    <row r="165" spans="1:16" x14ac:dyDescent="0.2">
      <c r="A165" s="148">
        <f>A164+A161+A154+A150+A142+A95+A93+A91+A86+A79+A73+A69</f>
        <v>85</v>
      </c>
      <c r="B165" s="28" t="s">
        <v>1826</v>
      </c>
      <c r="C165" s="409">
        <f t="shared" ref="C165:H165" si="36">C162+C155+C151+C143+C96+C94+C92+C87+C80+C74+C70+C68</f>
        <v>49.739999999999995</v>
      </c>
      <c r="D165" s="409">
        <f t="shared" si="36"/>
        <v>17.850000000000001</v>
      </c>
      <c r="E165" s="409">
        <f t="shared" si="36"/>
        <v>5</v>
      </c>
      <c r="F165" s="409">
        <f t="shared" si="36"/>
        <v>0</v>
      </c>
      <c r="G165" s="409">
        <f t="shared" si="36"/>
        <v>26.889999999999997</v>
      </c>
      <c r="H165" s="568">
        <f t="shared" si="36"/>
        <v>0</v>
      </c>
      <c r="I165" s="409">
        <f t="shared" ref="I165:N165" si="37">SUM(I68,I70,I74,I80,I87,I92,I94,I96,I143,I151,I155,I162)</f>
        <v>28.736858200000004</v>
      </c>
      <c r="J165" s="409">
        <f t="shared" si="37"/>
        <v>0</v>
      </c>
      <c r="K165" s="409">
        <f t="shared" si="37"/>
        <v>0.62359620000000004</v>
      </c>
      <c r="L165" s="409">
        <f t="shared" si="37"/>
        <v>0.60566199999999992</v>
      </c>
      <c r="M165" s="409">
        <f t="shared" si="37"/>
        <v>26.247600000000002</v>
      </c>
      <c r="N165" s="409">
        <f t="shared" si="37"/>
        <v>1.2599999999999998</v>
      </c>
      <c r="O165" s="354"/>
      <c r="P165" s="148"/>
    </row>
    <row r="166" spans="1:16" x14ac:dyDescent="0.2">
      <c r="A166" s="148">
        <f>A165+A66</f>
        <v>130</v>
      </c>
      <c r="B166" s="28" t="s">
        <v>1827</v>
      </c>
      <c r="C166" s="409">
        <f>C165+C66</f>
        <v>187.51</v>
      </c>
      <c r="D166" s="409">
        <f>D165+D66</f>
        <v>78</v>
      </c>
      <c r="E166" s="409">
        <f>E165+E66</f>
        <v>5</v>
      </c>
      <c r="F166" s="409">
        <f>F165+F66</f>
        <v>0</v>
      </c>
      <c r="G166" s="409">
        <f>G165+G66</f>
        <v>104.51</v>
      </c>
      <c r="H166" s="568"/>
      <c r="I166" s="406">
        <f t="shared" ref="I166:N166" si="38">SUM(I66,I165)</f>
        <v>88.027578200000008</v>
      </c>
      <c r="J166" s="406">
        <f t="shared" si="38"/>
        <v>0</v>
      </c>
      <c r="K166" s="406">
        <f t="shared" si="38"/>
        <v>18.042636200000004</v>
      </c>
      <c r="L166" s="406">
        <f t="shared" si="38"/>
        <v>1.185262</v>
      </c>
      <c r="M166" s="406">
        <f t="shared" si="38"/>
        <v>58.009680000000003</v>
      </c>
      <c r="N166" s="406">
        <f t="shared" si="38"/>
        <v>10.790000000000001</v>
      </c>
      <c r="O166" s="334"/>
      <c r="P166" s="29"/>
    </row>
    <row r="168" spans="1:16" x14ac:dyDescent="0.25">
      <c r="J168" s="613" t="str">
        <f>'Tong 3'!J23:P23</f>
        <v xml:space="preserve">ỦY BAN NHÂN DÂN TỈNH </v>
      </c>
      <c r="K168" s="613"/>
      <c r="L168" s="613"/>
      <c r="M168" s="613"/>
      <c r="N168" s="613"/>
      <c r="O168" s="613"/>
      <c r="P168" s="613"/>
    </row>
  </sheetData>
  <mergeCells count="15">
    <mergeCell ref="J168:P168"/>
    <mergeCell ref="O5:O6"/>
    <mergeCell ref="P5:P6"/>
    <mergeCell ref="A8:P8"/>
    <mergeCell ref="A67:P67"/>
    <mergeCell ref="A1:O1"/>
    <mergeCell ref="A3:P3"/>
    <mergeCell ref="A2:O2"/>
    <mergeCell ref="A5:A6"/>
    <mergeCell ref="B5:B6"/>
    <mergeCell ref="C5:C6"/>
    <mergeCell ref="D5:G5"/>
    <mergeCell ref="H5:H6"/>
    <mergeCell ref="I5:I6"/>
    <mergeCell ref="J5:N5"/>
  </mergeCells>
  <pageMargins left="0.28999999999999998" right="0.2" top="0.72" bottom="0.47" header="0.21" footer="0.21"/>
  <pageSetup paperSize="9" orientation="landscape"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19</vt:i4>
      </vt:variant>
    </vt:vector>
  </HeadingPairs>
  <TitlesOfParts>
    <vt:vector size="36" baseType="lpstr">
      <vt:lpstr>Tong 3</vt:lpstr>
      <vt:lpstr>2018c</vt:lpstr>
      <vt:lpstr>NQ</vt:lpstr>
      <vt:lpstr>TP Ha Tinh</vt:lpstr>
      <vt:lpstr>TX Hong Linh</vt:lpstr>
      <vt:lpstr>TX Kỳ Anh </vt:lpstr>
      <vt:lpstr>NGHI XUÂN </vt:lpstr>
      <vt:lpstr>THACH Hà</vt:lpstr>
      <vt:lpstr>Cẩm Xuyên</vt:lpstr>
      <vt:lpstr>Hương Sơn</vt:lpstr>
      <vt:lpstr>Đức Thọ</vt:lpstr>
      <vt:lpstr>Can Lộc</vt:lpstr>
      <vt:lpstr>Kỳ Anh</vt:lpstr>
      <vt:lpstr>Huong Khe</vt:lpstr>
      <vt:lpstr>Vũ Quang</vt:lpstr>
      <vt:lpstr>Lộc Hà</vt:lpstr>
      <vt:lpstr>VBTT HĐND</vt:lpstr>
      <vt:lpstr>'2018c'!Print_Area</vt:lpstr>
      <vt:lpstr>NQ!Print_Area</vt:lpstr>
      <vt:lpstr>'Tong 3'!Print_Area</vt:lpstr>
      <vt:lpstr>'2018c'!Print_Titles</vt:lpstr>
      <vt:lpstr>'Cẩm Xuyên'!Print_Titles</vt:lpstr>
      <vt:lpstr>'Can Lộc'!Print_Titles</vt:lpstr>
      <vt:lpstr>'Đức Thọ'!Print_Titles</vt:lpstr>
      <vt:lpstr>'Huong Khe'!Print_Titles</vt:lpstr>
      <vt:lpstr>'Hương Sơn'!Print_Titles</vt:lpstr>
      <vt:lpstr>'Kỳ Anh'!Print_Titles</vt:lpstr>
      <vt:lpstr>'Lộc Hà'!Print_Titles</vt:lpstr>
      <vt:lpstr>'NGHI XUÂN '!Print_Titles</vt:lpstr>
      <vt:lpstr>NQ!Print_Titles</vt:lpstr>
      <vt:lpstr>'THACH Hà'!Print_Titles</vt:lpstr>
      <vt:lpstr>'Tong 3'!Print_Titles</vt:lpstr>
      <vt:lpstr>'TP Ha Tinh'!Print_Titles</vt:lpstr>
      <vt:lpstr>'TX Hong Linh'!Print_Titles</vt:lpstr>
      <vt:lpstr>'TX Kỳ Anh '!Print_Titles</vt:lpstr>
      <vt:lpstr>'Vũ Quang'!Print_Titles</vt:lpstr>
    </vt:vector>
  </TitlesOfParts>
  <Company>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LÊ VIỆT ANH</dc:creator>
  <cp:lastModifiedBy>home</cp:lastModifiedBy>
  <cp:lastPrinted>2017-12-06T10:12:14Z</cp:lastPrinted>
  <dcterms:created xsi:type="dcterms:W3CDTF">2009-02-20T23:33:57Z</dcterms:created>
  <dcterms:modified xsi:type="dcterms:W3CDTF">2017-12-06T10:12:27Z</dcterms:modified>
</cp:coreProperties>
</file>