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4880" windowHeight="8925"/>
  </bookViews>
  <sheets>
    <sheet name="Thu NSNN.PL01" sheetId="1" r:id="rId1"/>
    <sheet name="Chi NSNN.PL01" sheetId="3" r:id="rId2"/>
  </sheets>
  <definedNames>
    <definedName name="_xlnm._FilterDatabase" localSheetId="0" hidden="1">'Thu NSNN.PL01'!$A$1:$F$44</definedName>
    <definedName name="_xlnm.Print_Area" localSheetId="1">'Chi NSNN.PL01'!$A$1:$E$50</definedName>
    <definedName name="_xlnm.Print_Area" localSheetId="0">'Thu NSNN.PL01'!$A$1:$F$45</definedName>
    <definedName name="_xlnm.Print_Titles" localSheetId="1">'Chi NSNN.PL01'!$5:$5</definedName>
    <definedName name="_xlnm.Print_Titles" localSheetId="0">'Thu NSNN.PL01'!$5:$6</definedName>
  </definedNames>
  <calcPr calcId="124519"/>
</workbook>
</file>

<file path=xl/calcChain.xml><?xml version="1.0" encoding="utf-8"?>
<calcChain xmlns="http://schemas.openxmlformats.org/spreadsheetml/2006/main">
  <c r="H26" i="1"/>
  <c r="F26"/>
  <c r="D26"/>
  <c r="E26" l="1"/>
  <c r="D39" i="3" l="1"/>
  <c r="C23" i="1" l="1"/>
  <c r="C29"/>
  <c r="C22"/>
  <c r="J14"/>
  <c r="D34"/>
  <c r="D35"/>
  <c r="D37"/>
  <c r="D38"/>
  <c r="D39"/>
  <c r="D40"/>
  <c r="E40"/>
  <c r="F40"/>
  <c r="G40"/>
  <c r="C41"/>
  <c r="C33"/>
  <c r="D33" s="1"/>
  <c r="G8" l="1"/>
  <c r="F21"/>
  <c r="C36"/>
  <c r="I41"/>
  <c r="I31" s="1"/>
  <c r="I29"/>
  <c r="I23"/>
  <c r="I22"/>
  <c r="I9"/>
  <c r="B35"/>
  <c r="F38"/>
  <c r="G38"/>
  <c r="D48" i="3"/>
  <c r="E36"/>
  <c r="D41" i="1" l="1"/>
  <c r="E36"/>
  <c r="D36"/>
  <c r="D8" i="3"/>
  <c r="D11"/>
  <c r="C11"/>
  <c r="F33" i="1" l="1"/>
  <c r="F34"/>
  <c r="F36"/>
  <c r="F37"/>
  <c r="F39"/>
  <c r="F41"/>
  <c r="F42"/>
  <c r="F43"/>
  <c r="F32"/>
  <c r="E49" i="3" l="1"/>
  <c r="E48"/>
  <c r="E47"/>
  <c r="E46"/>
  <c r="E45"/>
  <c r="E43"/>
  <c r="E41"/>
  <c r="E39"/>
  <c r="E35"/>
  <c r="E34"/>
  <c r="E33"/>
  <c r="E31"/>
  <c r="E30"/>
  <c r="E28"/>
  <c r="E27"/>
  <c r="E26"/>
  <c r="E24"/>
  <c r="E23"/>
  <c r="E22"/>
  <c r="E21"/>
  <c r="E20"/>
  <c r="E19"/>
  <c r="E18"/>
  <c r="E17"/>
  <c r="E16"/>
  <c r="E15"/>
  <c r="E14"/>
  <c r="E13"/>
  <c r="E9"/>
  <c r="E8"/>
  <c r="D7"/>
  <c r="C7"/>
  <c r="C6" l="1"/>
  <c r="E11"/>
  <c r="E7"/>
  <c r="D6"/>
  <c r="E6" l="1"/>
  <c r="E33" i="1" l="1"/>
  <c r="E34"/>
  <c r="E39"/>
  <c r="E41"/>
  <c r="D32"/>
  <c r="E14" l="1"/>
  <c r="D13" l="1"/>
  <c r="F11" l="1"/>
  <c r="F12"/>
  <c r="F13"/>
  <c r="F14"/>
  <c r="F15"/>
  <c r="F16"/>
  <c r="F17"/>
  <c r="F18"/>
  <c r="F19"/>
  <c r="F20"/>
  <c r="F10"/>
  <c r="C8"/>
  <c r="C7" s="1"/>
  <c r="C30" s="1"/>
  <c r="F25"/>
  <c r="C31"/>
  <c r="H21"/>
  <c r="E21"/>
  <c r="D21"/>
  <c r="F35"/>
  <c r="F31" s="1"/>
  <c r="G33"/>
  <c r="G34"/>
  <c r="G36"/>
  <c r="G37"/>
  <c r="G39"/>
  <c r="G41"/>
  <c r="G32"/>
  <c r="C27" l="1"/>
  <c r="C28" s="1"/>
  <c r="F28" s="1"/>
  <c r="C46"/>
  <c r="F8"/>
  <c r="F9"/>
  <c r="E35"/>
  <c r="G35"/>
  <c r="G31" s="1"/>
  <c r="G9"/>
  <c r="B31"/>
  <c r="D47" l="1"/>
  <c r="B44"/>
  <c r="E31"/>
  <c r="D31"/>
  <c r="I8"/>
  <c r="D8" s="1"/>
  <c r="I7" l="1"/>
  <c r="I30" s="1"/>
  <c r="D30" s="1"/>
  <c r="C9"/>
  <c r="H9" s="1"/>
  <c r="I44" l="1"/>
  <c r="I27"/>
  <c r="I28" s="1"/>
  <c r="D9"/>
  <c r="E32" l="1"/>
  <c r="H25" l="1"/>
  <c r="H23"/>
  <c r="H22"/>
  <c r="H20"/>
  <c r="H19"/>
  <c r="H18"/>
  <c r="H17"/>
  <c r="H16"/>
  <c r="H15"/>
  <c r="H14"/>
  <c r="H13"/>
  <c r="H12"/>
  <c r="H11"/>
  <c r="H10"/>
  <c r="E10"/>
  <c r="D10"/>
  <c r="G7" l="1"/>
  <c r="M7" l="1"/>
  <c r="G30"/>
  <c r="H30" s="1"/>
  <c r="M8"/>
  <c r="G27"/>
  <c r="G29" s="1"/>
  <c r="G44" s="1"/>
  <c r="H7"/>
  <c r="D25"/>
  <c r="D23"/>
  <c r="D22"/>
  <c r="D20"/>
  <c r="D19"/>
  <c r="D18"/>
  <c r="D17"/>
  <c r="D16"/>
  <c r="D15"/>
  <c r="D14"/>
  <c r="D12"/>
  <c r="D11"/>
  <c r="D28" l="1"/>
  <c r="H31" l="1"/>
  <c r="E20" l="1"/>
  <c r="E19"/>
  <c r="E18"/>
  <c r="E17"/>
  <c r="E16"/>
  <c r="E15"/>
  <c r="E13"/>
  <c r="E12"/>
  <c r="E11"/>
  <c r="B9" l="1"/>
  <c r="E9" l="1"/>
  <c r="B8"/>
  <c r="H8"/>
  <c r="E22"/>
  <c r="E28"/>
  <c r="F24"/>
  <c r="E25"/>
  <c r="E23"/>
  <c r="F23"/>
  <c r="E8" l="1"/>
  <c r="B7"/>
  <c r="F22"/>
  <c r="F7" s="1"/>
  <c r="F30" s="1"/>
  <c r="B46" l="1"/>
  <c r="D46" s="1"/>
  <c r="B27"/>
  <c r="B30"/>
  <c r="E30" s="1"/>
  <c r="F27"/>
  <c r="D7"/>
  <c r="E7"/>
  <c r="H27" l="1"/>
  <c r="D27"/>
  <c r="E27"/>
  <c r="F29"/>
  <c r="F44" s="1"/>
  <c r="C44" l="1"/>
  <c r="H44" s="1"/>
  <c r="D29"/>
  <c r="E29"/>
  <c r="D44" l="1"/>
  <c r="E44"/>
</calcChain>
</file>

<file path=xl/sharedStrings.xml><?xml version="1.0" encoding="utf-8"?>
<sst xmlns="http://schemas.openxmlformats.org/spreadsheetml/2006/main" count="122" uniqueCount="121">
  <si>
    <t>Đơn vị: Triệu đồng</t>
  </si>
  <si>
    <t>CÁC CHỈ TIÊU</t>
  </si>
  <si>
    <t>Tổng thu NSNN trên địa bàn (A+B+C)</t>
  </si>
  <si>
    <t xml:space="preserve">                * Thu NSĐP </t>
  </si>
  <si>
    <t>TỔNG THU NSĐP</t>
  </si>
  <si>
    <t xml:space="preserve">Chia ra:    * Thu NSTW </t>
  </si>
  <si>
    <t>Huyện, xã thu</t>
  </si>
  <si>
    <t>Phụ lục số 01</t>
  </si>
  <si>
    <t>Dự toán HĐND giao</t>
  </si>
  <si>
    <t>Nhiệm vụ 6 tháng cuối năm</t>
  </si>
  <si>
    <t xml:space="preserve">I. NGÀNH THUẾ THU </t>
  </si>
  <si>
    <t>II. THU KHÁC NGÂN SÁCH</t>
  </si>
  <si>
    <t>B. CÁC KHOẢN THU ĐỂ LẠI CHI QUẢN LÝ QUA NSNN</t>
  </si>
  <si>
    <t>C. THU HẢI QUAN</t>
  </si>
  <si>
    <t xml:space="preserve"> D. THU BỔ SUNG TỪ NGÂN SÁCH CẤP TRÊN</t>
  </si>
  <si>
    <t>A. NGÀNH THUẾ THU VÀ THU KHÁC NS</t>
  </si>
  <si>
    <t xml:space="preserve"> - Bổ sung có MT bằng vốn trong nước</t>
  </si>
  <si>
    <t xml:space="preserve"> - Bổ sung có MT bằng vốn nước ngoài</t>
  </si>
  <si>
    <t>Phụ lục số 02</t>
  </si>
  <si>
    <t>Đơn vị tính: Triệu đồng</t>
  </si>
  <si>
    <t>TT</t>
  </si>
  <si>
    <t>Chỉ tiêu</t>
  </si>
  <si>
    <t>TỔNG CHI NSĐP</t>
  </si>
  <si>
    <t>I</t>
  </si>
  <si>
    <t>CHI ĐẦU TƯ PHÁT TRIỂN</t>
  </si>
  <si>
    <t>Chi đầu tư XDCB (Các nguồn vốn bao gồm chuyển nguồn từ năm trước sang)</t>
  </si>
  <si>
    <t>II</t>
  </si>
  <si>
    <t>CHI THƯỜNG XUYÊN</t>
  </si>
  <si>
    <t>Sự nghiệp kinh tế</t>
  </si>
  <si>
    <t>Chi sự nghiệp môi trường</t>
  </si>
  <si>
    <t>Sự nghiệp y tế</t>
  </si>
  <si>
    <t>Sự nghiệp văn hóa, thể thao, du lịch</t>
  </si>
  <si>
    <t>Sự nghiệp phát thanh, truyền hình</t>
  </si>
  <si>
    <t>Sự nghiệp công nghệ thông tin</t>
  </si>
  <si>
    <t>Sự nghiệp khoa học công nghệ</t>
  </si>
  <si>
    <t>Sự nghiệp đảm bảo xã hội</t>
  </si>
  <si>
    <t>Chi quốc phòng, BP, biên giới</t>
  </si>
  <si>
    <t xml:space="preserve">Chi an ninh </t>
  </si>
  <si>
    <t xml:space="preserve">DK các CS TW ban hành do ĐP đảm bảo </t>
  </si>
  <si>
    <t>Chi ĐH, kỷ niệm ngày lễ lớn, kỷ niệm ngành</t>
  </si>
  <si>
    <t>Hỗ trợ các cơ quan pháp luật (Viện, Tòa, TH án…..)</t>
  </si>
  <si>
    <t>Chính sách tôn giáo</t>
  </si>
  <si>
    <t>DK chính sách mới do tỉnh ban hành</t>
  </si>
  <si>
    <t>Chi khác ngân sách</t>
  </si>
  <si>
    <t>III</t>
  </si>
  <si>
    <t>IV</t>
  </si>
  <si>
    <t>V</t>
  </si>
  <si>
    <t>DỰ PHÒNG NGÂN SÁCH</t>
  </si>
  <si>
    <t>VI</t>
  </si>
  <si>
    <t>CHI BỔ SUNG QUỸ DỰ TRỮ TÀI CHÍNH</t>
  </si>
  <si>
    <t>VII</t>
  </si>
  <si>
    <t>VIII</t>
  </si>
  <si>
    <t>IX</t>
  </si>
  <si>
    <t>X</t>
  </si>
  <si>
    <t>XIII</t>
  </si>
  <si>
    <t>XIV</t>
  </si>
  <si>
    <t>XV</t>
  </si>
  <si>
    <t>CHÍNH SÁCH BÌNH ỔN GIÁ</t>
  </si>
  <si>
    <t xml:space="preserve">SCL, MS TÀI SẢN VÀ CÁC NV ĐỘT XUẤT KHÁC </t>
  </si>
  <si>
    <t>11. Cấp quyền khai thác khoáng sản</t>
  </si>
  <si>
    <t xml:space="preserve">1. Thu từ XNQD  </t>
  </si>
  <si>
    <t xml:space="preserve">         - Thu DN trong nước</t>
  </si>
  <si>
    <t xml:space="preserve">         - Thu từ DN nước ngoài</t>
  </si>
  <si>
    <t>2. Thu CTN và dịch vụ NQD</t>
  </si>
  <si>
    <t>3. Thuế sử dụng đất phi nông nghiệp</t>
  </si>
  <si>
    <t>4. Thu cấp quyền sử dụng đất</t>
  </si>
  <si>
    <t>5. Tiền thuê đất, mặt nước</t>
  </si>
  <si>
    <t>6. Lệ phí trước bạ</t>
  </si>
  <si>
    <t>7. Thu phí và lệ phí</t>
  </si>
  <si>
    <t>8. Thu xổ số kiến thiết</t>
  </si>
  <si>
    <t>9. Thuế thu nhập cá nhân</t>
  </si>
  <si>
    <t>10. Thuế bảo vệ môi trường</t>
  </si>
  <si>
    <t>2. Bổ sung nguồn thực hiện CCTL</t>
  </si>
  <si>
    <t>Chi đầu tư từ nguồn để lại theo chế độ quy định</t>
  </si>
  <si>
    <t>ỦY BAN NHÂN DÂN TỈNH</t>
  </si>
  <si>
    <t>1. Bổ sung cân đối</t>
  </si>
  <si>
    <t>Trong đó:  Vốn nước ngoài</t>
  </si>
  <si>
    <t>F. THU VAY</t>
  </si>
  <si>
    <t>Chi quản lý hành chính, nhà nước, đảng, đoàn thể</t>
  </si>
  <si>
    <t>Sự nghiệp giáo dục đào tạo và dạy nghề</t>
  </si>
  <si>
    <t>Dự toán tỉnh giao</t>
  </si>
  <si>
    <t>THỰC HIỆN CÁC NV ĐỘT XUẤT KHỐI HUYỆN XÃ</t>
  </si>
  <si>
    <t>III.THU TẠI XÃ</t>
  </si>
  <si>
    <t>So sánh thực hiện 6 tháng so với (%)</t>
  </si>
  <si>
    <t>Dự toán HĐND tỉnh giao</t>
  </si>
  <si>
    <t>3. Bù giảm thu DT 2018 để thực hiện CCTL</t>
  </si>
  <si>
    <t>4. Bổ sung có mục tiêu</t>
  </si>
  <si>
    <t>5. Bổ sung vốn sự nghiệp để thực hiện một số chế độ, chính sách của Trung ương</t>
  </si>
  <si>
    <t>6. Chương trình mục tiêu quốc gia</t>
  </si>
  <si>
    <t>G DỰ KIẾN THU CÁC NHIỆM VỤ CHƯA CHI CHUYỂN NGUỒN SANG NĂM SAU</t>
  </si>
  <si>
    <t>Dự kiến chi từ nguồn bội chi</t>
  </si>
  <si>
    <t>Chi từ kết quả thu được để lại theo chế độ</t>
  </si>
  <si>
    <t>Hỗ trợ phần mềm, tập huấn Luật NSNN, Luật Kế toán và các văn bản dưới Luật cho khối huyện, thị xã, thành phố, xã, phường, thị trấn</t>
  </si>
  <si>
    <t>Chi thực hiện nhiệm vụ quy hoạch của tỉnh</t>
  </si>
  <si>
    <t>Thực hiện pháp lệnh CA xã (Trang phục: 5,850 tỷ và CĐCS)</t>
  </si>
  <si>
    <t>Thực hiện Luật DQTV (T.phục, công cụ hỗ trợ và CĐCS )</t>
  </si>
  <si>
    <t>CHI MỘT SỐ NHIỆM VỤ NGÂN SÁCH TRUNG ƯƠNG HỖ TRỢ</t>
  </si>
  <si>
    <t>DỰ KIẾN NGUỒN CCTL, CĐCS THEO TL</t>
  </si>
  <si>
    <t>CHI CS NÔNG NGHIỆP NÔNG THÔN VÀ NÔNG THÔN MỚI</t>
  </si>
  <si>
    <t>CHI CÁC SỰ NGHIỆP DO NSTW ĐẢM BẢO (vốn ngoài nước)</t>
  </si>
  <si>
    <t>CHI CÁC CHƯƠNG TRÌNH MTQG</t>
  </si>
  <si>
    <t>CHI TRẢ NỢ VAY ĐẾN HẠN (Dự án RE II: 10 tỷ; trả nợ vay 4 chương trình: 105 tỷ; trả nợ vay các dự án ngoài nước: 50 tỷ)</t>
  </si>
  <si>
    <t>DỰ KIẾN CHI CÁC NHIỆM VỤ  CỦA TỈNH TỪ THU CHUYỂN NGUỒN NĂM TRƯỚC</t>
  </si>
  <si>
    <t>XVI</t>
  </si>
  <si>
    <t>Tỷ lệ thực hiện</t>
  </si>
  <si>
    <t>Tỷ lệ TH so với Bộ giao</t>
  </si>
  <si>
    <t>Trong đó:</t>
  </si>
  <si>
    <t>TỔNG HỢP THỰC HIỆN CHI NGÂN SÁCH  ĐỊA PHƯƠNG 6 THÁNG ĐẦU NĂM 2019</t>
  </si>
  <si>
    <t>Chi thực hiện một số chính sách và CTMT từ NSTW</t>
  </si>
  <si>
    <t>Chính sách hỗ trợ công chức, viên chức người lao động trong quá trình tổ chức sắp xếp bộ máy</t>
  </si>
  <si>
    <t>- Vốn trái phiếu chính phủ</t>
  </si>
  <si>
    <t>Thực hiện cùng kỳ 2018</t>
  </si>
  <si>
    <t>Cùng kỳ 2018</t>
  </si>
  <si>
    <t>Dự toán BTC giao 2019</t>
  </si>
  <si>
    <t>TỔNG HỢP THỰC HIỆN DỰ TOÁN THU NGÂN SÁCH 6 THÁNG ĐẦU NĂM 2019</t>
  </si>
  <si>
    <t>Thực hiện 6 tháng đầu năm 2019</t>
  </si>
  <si>
    <t>Thực hiện 
6 tháng đầu năm 2019</t>
  </si>
  <si>
    <t>(Kèm theo Báo cáo số         /BC-UBND ngày      /7/2019 của UBND tỉnh)</t>
  </si>
  <si>
    <t>(Kèm theo Báo cáo số              /BC-UBND ngày        /7/2019 của UBND tỉnh)</t>
  </si>
  <si>
    <t>C.1 Thu Hải quan sau khi hoàn thuế GTGT XNK</t>
  </si>
  <si>
    <t>Tổng thu NSNN trên địa bàn sau khi hoàn thuế GTGT XNK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</si>
</sst>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#,##0.0000000"/>
    <numFmt numFmtId="165" formatCode="0.0%"/>
    <numFmt numFmtId="166" formatCode="0.0000%"/>
    <numFmt numFmtId="167" formatCode="#,##0.000000"/>
    <numFmt numFmtId="168" formatCode="#,##0.00000000"/>
    <numFmt numFmtId="169" formatCode="#,##0.0000000000"/>
  </numFmts>
  <fonts count="20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i/>
      <sz val="14"/>
      <name val="Times New Roman"/>
      <family val="1"/>
    </font>
    <font>
      <sz val="11"/>
      <color indexed="8"/>
      <name val="Calibri"/>
      <family val="2"/>
    </font>
    <font>
      <sz val="12"/>
      <name val=".VnTime"/>
      <family val="2"/>
    </font>
    <font>
      <sz val="10"/>
      <name val="Times New Roman"/>
      <family val="1"/>
    </font>
    <font>
      <i/>
      <sz val="14"/>
      <name val="Calibri"/>
      <family val="2"/>
    </font>
    <font>
      <i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b/>
      <i/>
      <sz val="12"/>
      <name val="Times New Roman"/>
      <family val="1"/>
    </font>
    <font>
      <u/>
      <sz val="12"/>
      <name val="Times New Roman"/>
      <family val="1"/>
    </font>
    <font>
      <i/>
      <sz val="12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3" fontId="9" fillId="2" borderId="0" xfId="0" applyNumberFormat="1" applyFont="1" applyFill="1"/>
    <xf numFmtId="3" fontId="13" fillId="2" borderId="0" xfId="0" applyNumberFormat="1" applyFont="1" applyFill="1" applyBorder="1"/>
    <xf numFmtId="3" fontId="10" fillId="2" borderId="1" xfId="0" applyNumberFormat="1" applyFont="1" applyFill="1" applyBorder="1" applyAlignment="1">
      <alignment horizontal="left" wrapText="1"/>
    </xf>
    <xf numFmtId="3" fontId="10" fillId="2" borderId="1" xfId="0" applyNumberFormat="1" applyFont="1" applyFill="1" applyBorder="1" applyAlignment="1">
      <alignment wrapText="1"/>
    </xf>
    <xf numFmtId="9" fontId="10" fillId="2" borderId="1" xfId="11" applyFont="1" applyFill="1" applyBorder="1" applyAlignment="1">
      <alignment wrapText="1"/>
    </xf>
    <xf numFmtId="9" fontId="9" fillId="2" borderId="1" xfId="11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right" wrapText="1"/>
    </xf>
    <xf numFmtId="3" fontId="10" fillId="2" borderId="1" xfId="11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/>
    <xf numFmtId="3" fontId="12" fillId="2" borderId="2" xfId="0" applyNumberFormat="1" applyFont="1" applyFill="1" applyBorder="1"/>
    <xf numFmtId="3" fontId="8" fillId="2" borderId="0" xfId="0" applyNumberFormat="1" applyFont="1" applyFill="1" applyBorder="1" applyAlignment="1"/>
    <xf numFmtId="3" fontId="12" fillId="2" borderId="0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wrapText="1"/>
      <protection locked="0"/>
    </xf>
    <xf numFmtId="9" fontId="1" fillId="2" borderId="1" xfId="11" applyFont="1" applyFill="1" applyBorder="1" applyAlignment="1">
      <alignment wrapText="1"/>
    </xf>
    <xf numFmtId="3" fontId="10" fillId="2" borderId="0" xfId="0" applyNumberFormat="1" applyFont="1" applyFill="1" applyBorder="1" applyAlignment="1">
      <alignment horizontal="left" wrapText="1"/>
    </xf>
    <xf numFmtId="3" fontId="9" fillId="2" borderId="1" xfId="0" applyNumberFormat="1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right" wrapText="1"/>
    </xf>
    <xf numFmtId="3" fontId="14" fillId="2" borderId="0" xfId="0" applyNumberFormat="1" applyFont="1" applyFill="1" applyBorder="1" applyAlignment="1">
      <alignment horizontal="left" wrapText="1"/>
    </xf>
    <xf numFmtId="3" fontId="14" fillId="2" borderId="0" xfId="0" applyNumberFormat="1" applyFont="1" applyFill="1" applyBorder="1" applyAlignment="1">
      <alignment wrapText="1"/>
    </xf>
    <xf numFmtId="3" fontId="9" fillId="2" borderId="1" xfId="0" applyNumberFormat="1" applyFont="1" applyFill="1" applyBorder="1" applyAlignment="1">
      <alignment wrapText="1"/>
    </xf>
    <xf numFmtId="3" fontId="10" fillId="2" borderId="0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3" fontId="9" fillId="2" borderId="0" xfId="0" applyNumberFormat="1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center" wrapText="1"/>
    </xf>
    <xf numFmtId="3" fontId="12" fillId="2" borderId="0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/>
    <xf numFmtId="3" fontId="1" fillId="2" borderId="1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3" fontId="1" fillId="2" borderId="1" xfId="11" applyNumberFormat="1" applyFont="1" applyFill="1" applyBorder="1" applyAlignment="1" applyProtection="1">
      <alignment horizontal="right" wrapText="1"/>
      <protection locked="0"/>
    </xf>
    <xf numFmtId="3" fontId="1" fillId="2" borderId="1" xfId="11" applyNumberFormat="1" applyFont="1" applyFill="1" applyBorder="1" applyAlignment="1">
      <alignment horizontal="right" wrapText="1"/>
    </xf>
    <xf numFmtId="3" fontId="1" fillId="2" borderId="1" xfId="0" applyNumberFormat="1" applyFont="1" applyFill="1" applyBorder="1" applyAlignment="1" applyProtection="1">
      <alignment horizontal="left" wrapText="1"/>
      <protection locked="0"/>
    </xf>
    <xf numFmtId="3" fontId="1" fillId="2" borderId="1" xfId="11" applyNumberFormat="1" applyFont="1" applyFill="1" applyBorder="1" applyAlignment="1" applyProtection="1">
      <alignment wrapText="1"/>
      <protection locked="0"/>
    </xf>
    <xf numFmtId="3" fontId="12" fillId="2" borderId="6" xfId="0" applyNumberFormat="1" applyFont="1" applyFill="1" applyBorder="1" applyAlignment="1">
      <alignment wrapText="1"/>
    </xf>
    <xf numFmtId="3" fontId="6" fillId="2" borderId="6" xfId="0" applyNumberFormat="1" applyFont="1" applyFill="1" applyBorder="1" applyAlignment="1">
      <alignment wrapText="1"/>
    </xf>
    <xf numFmtId="3" fontId="9" fillId="2" borderId="6" xfId="0" applyNumberFormat="1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horizontal="right" wrapText="1"/>
    </xf>
    <xf numFmtId="9" fontId="1" fillId="2" borderId="1" xfId="0" applyNumberFormat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9" fontId="1" fillId="2" borderId="1" xfId="0" applyNumberFormat="1" applyFont="1" applyFill="1" applyBorder="1" applyAlignment="1">
      <alignment wrapText="1"/>
    </xf>
    <xf numFmtId="9" fontId="10" fillId="2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wrapText="1"/>
    </xf>
    <xf numFmtId="3" fontId="13" fillId="2" borderId="1" xfId="0" applyNumberFormat="1" applyFont="1" applyFill="1" applyBorder="1" applyAlignment="1">
      <alignment wrapText="1"/>
    </xf>
    <xf numFmtId="9" fontId="13" fillId="2" borderId="1" xfId="11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3" fontId="10" fillId="2" borderId="0" xfId="0" applyNumberFormat="1" applyFont="1" applyFill="1" applyBorder="1" applyAlignment="1">
      <alignment horizontal="right" wrapText="1"/>
    </xf>
    <xf numFmtId="4" fontId="14" fillId="2" borderId="0" xfId="0" applyNumberFormat="1" applyFont="1" applyFill="1" applyBorder="1" applyAlignment="1">
      <alignment horizontal="right" wrapText="1"/>
    </xf>
    <xf numFmtId="3" fontId="14" fillId="2" borderId="0" xfId="0" applyNumberFormat="1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right" wrapText="1"/>
    </xf>
    <xf numFmtId="3" fontId="9" fillId="2" borderId="0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right" wrapText="1"/>
    </xf>
    <xf numFmtId="3" fontId="10" fillId="2" borderId="0" xfId="0" applyNumberFormat="1" applyFont="1" applyFill="1" applyBorder="1" applyAlignment="1">
      <alignment wrapText="1"/>
    </xf>
    <xf numFmtId="9" fontId="14" fillId="2" borderId="1" xfId="0" applyNumberFormat="1" applyFont="1" applyFill="1" applyBorder="1" applyAlignment="1">
      <alignment horizontal="right" wrapText="1"/>
    </xf>
    <xf numFmtId="1" fontId="1" fillId="2" borderId="0" xfId="0" applyNumberFormat="1" applyFont="1" applyFill="1" applyBorder="1" applyAlignment="1">
      <alignment horizontal="right" wrapText="1"/>
    </xf>
    <xf numFmtId="1" fontId="1" fillId="2" borderId="0" xfId="0" applyNumberFormat="1" applyFont="1" applyFill="1" applyBorder="1" applyAlignment="1">
      <alignment wrapText="1"/>
    </xf>
    <xf numFmtId="164" fontId="1" fillId="2" borderId="0" xfId="0" applyNumberFormat="1" applyFont="1" applyFill="1" applyBorder="1" applyAlignment="1">
      <alignment horizontal="right" wrapText="1"/>
    </xf>
    <xf numFmtId="3" fontId="13" fillId="2" borderId="0" xfId="0" applyNumberFormat="1" applyFont="1" applyFill="1" applyBorder="1" applyAlignment="1">
      <alignment horizontal="right" wrapText="1"/>
    </xf>
    <xf numFmtId="165" fontId="10" fillId="2" borderId="0" xfId="0" applyNumberFormat="1" applyFont="1" applyFill="1" applyBorder="1" applyAlignment="1">
      <alignment horizontal="left" wrapText="1"/>
    </xf>
    <xf numFmtId="165" fontId="10" fillId="2" borderId="0" xfId="0" applyNumberFormat="1" applyFont="1" applyFill="1" applyBorder="1" applyAlignment="1">
      <alignment horizontal="right" wrapText="1"/>
    </xf>
    <xf numFmtId="166" fontId="1" fillId="2" borderId="0" xfId="0" applyNumberFormat="1" applyFont="1" applyFill="1" applyBorder="1" applyAlignment="1">
      <alignment horizontal="right" wrapText="1"/>
    </xf>
    <xf numFmtId="3" fontId="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center"/>
    </xf>
    <xf numFmtId="9" fontId="10" fillId="2" borderId="0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right" wrapText="1"/>
    </xf>
    <xf numFmtId="3" fontId="16" fillId="2" borderId="1" xfId="0" applyNumberFormat="1" applyFont="1" applyFill="1" applyBorder="1" applyAlignment="1">
      <alignment horizontal="center" wrapText="1"/>
    </xf>
    <xf numFmtId="3" fontId="16" fillId="2" borderId="1" xfId="0" applyNumberFormat="1" applyFont="1" applyFill="1" applyBorder="1" applyAlignment="1">
      <alignment wrapText="1"/>
    </xf>
    <xf numFmtId="9" fontId="16" fillId="2" borderId="1" xfId="0" applyNumberFormat="1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center" wrapText="1"/>
    </xf>
    <xf numFmtId="3" fontId="17" fillId="2" borderId="1" xfId="0" applyNumberFormat="1" applyFont="1" applyFill="1" applyBorder="1" applyAlignment="1">
      <alignment wrapText="1"/>
    </xf>
    <xf numFmtId="3" fontId="19" fillId="2" borderId="1" xfId="0" applyNumberFormat="1" applyFont="1" applyFill="1" applyBorder="1" applyAlignment="1">
      <alignment horizontal="center" wrapText="1"/>
    </xf>
    <xf numFmtId="3" fontId="19" fillId="2" borderId="1" xfId="0" applyNumberFormat="1" applyFont="1" applyFill="1" applyBorder="1" applyAlignment="1">
      <alignment wrapText="1"/>
    </xf>
    <xf numFmtId="3" fontId="1" fillId="2" borderId="0" xfId="0" applyNumberFormat="1" applyFont="1" applyFill="1"/>
    <xf numFmtId="0" fontId="1" fillId="2" borderId="0" xfId="0" applyFont="1" applyFill="1"/>
    <xf numFmtId="3" fontId="17" fillId="2" borderId="0" xfId="0" applyNumberFormat="1" applyFont="1" applyFill="1"/>
    <xf numFmtId="0" fontId="17" fillId="2" borderId="0" xfId="0" applyFont="1" applyFill="1"/>
    <xf numFmtId="3" fontId="17" fillId="2" borderId="0" xfId="0" applyNumberFormat="1" applyFont="1" applyFill="1" applyAlignment="1">
      <alignment wrapText="1"/>
    </xf>
    <xf numFmtId="0" fontId="17" fillId="2" borderId="0" xfId="0" applyFont="1" applyFill="1" applyAlignment="1">
      <alignment wrapText="1"/>
    </xf>
    <xf numFmtId="9" fontId="18" fillId="2" borderId="1" xfId="11" applyNumberFormat="1" applyFont="1" applyFill="1" applyBorder="1" applyAlignment="1">
      <alignment horizontal="right" wrapText="1"/>
    </xf>
    <xf numFmtId="9" fontId="17" fillId="2" borderId="1" xfId="11" applyNumberFormat="1" applyFont="1" applyFill="1" applyBorder="1" applyAlignment="1">
      <alignment horizontal="right" wrapText="1"/>
    </xf>
    <xf numFmtId="9" fontId="16" fillId="2" borderId="1" xfId="11" applyNumberFormat="1" applyFont="1" applyFill="1" applyBorder="1" applyAlignment="1">
      <alignment horizontal="right" wrapText="1"/>
    </xf>
    <xf numFmtId="9" fontId="19" fillId="2" borderId="1" xfId="11" applyNumberFormat="1" applyFont="1" applyFill="1" applyBorder="1" applyAlignment="1">
      <alignment horizontal="right" wrapText="1"/>
    </xf>
    <xf numFmtId="9" fontId="16" fillId="2" borderId="1" xfId="11" applyNumberFormat="1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wrapText="1"/>
    </xf>
    <xf numFmtId="3" fontId="17" fillId="3" borderId="1" xfId="0" applyNumberFormat="1" applyFont="1" applyFill="1" applyBorder="1" applyAlignment="1">
      <alignment wrapText="1"/>
    </xf>
    <xf numFmtId="9" fontId="17" fillId="3" borderId="1" xfId="11" applyNumberFormat="1" applyFont="1" applyFill="1" applyBorder="1" applyAlignment="1">
      <alignment horizontal="right" wrapText="1"/>
    </xf>
    <xf numFmtId="3" fontId="1" fillId="2" borderId="1" xfId="0" quotePrefix="1" applyNumberFormat="1" applyFont="1" applyFill="1" applyBorder="1" applyAlignment="1" applyProtection="1">
      <alignment wrapText="1"/>
      <protection locked="0"/>
    </xf>
    <xf numFmtId="3" fontId="6" fillId="2" borderId="0" xfId="0" applyNumberFormat="1" applyFont="1" applyFill="1" applyBorder="1"/>
    <xf numFmtId="167" fontId="12" fillId="2" borderId="0" xfId="0" applyNumberFormat="1" applyFont="1" applyFill="1" applyBorder="1"/>
    <xf numFmtId="168" fontId="12" fillId="2" borderId="0" xfId="0" applyNumberFormat="1" applyFont="1" applyFill="1" applyBorder="1"/>
    <xf numFmtId="169" fontId="6" fillId="2" borderId="0" xfId="0" applyNumberFormat="1" applyFont="1" applyFill="1" applyBorder="1"/>
    <xf numFmtId="4" fontId="12" fillId="2" borderId="0" xfId="0" applyNumberFormat="1" applyFont="1" applyFill="1" applyBorder="1"/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 wrapText="1"/>
    </xf>
    <xf numFmtId="3" fontId="8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2" borderId="0" xfId="1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" fontId="8" fillId="2" borderId="0" xfId="1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wrapText="1"/>
    </xf>
    <xf numFmtId="3" fontId="9" fillId="0" borderId="1" xfId="0" applyNumberFormat="1" applyFont="1" applyFill="1" applyBorder="1" applyAlignment="1">
      <alignment horizontal="right" wrapText="1"/>
    </xf>
  </cellXfs>
  <cellStyles count="12">
    <cellStyle name="Comma 11" xfId="1"/>
    <cellStyle name="Comma 2" xfId="2"/>
    <cellStyle name="Comma 3" xfId="3"/>
    <cellStyle name="Comma 4" xfId="4"/>
    <cellStyle name="Comma 4 2" xfId="5"/>
    <cellStyle name="Comma 4 2 2" xfId="6"/>
    <cellStyle name="Ledger 17 x 11 in" xfId="7"/>
    <cellStyle name="Normal" xfId="0" builtinId="0"/>
    <cellStyle name="Normal 4" xfId="8"/>
    <cellStyle name="Normal 5" xfId="9"/>
    <cellStyle name="Normal_Bieu mau (CV )" xfId="10"/>
    <cellStyle name="Percent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3"/>
  <sheetViews>
    <sheetView tabSelected="1" topLeftCell="A5" zoomScale="90" zoomScaleNormal="90" workbookViewId="0">
      <pane xSplit="1" ySplit="3" topLeftCell="B10" activePane="bottomRight" state="frozen"/>
      <selection activeCell="A5" sqref="A5"/>
      <selection pane="topRight" activeCell="B5" sqref="B5"/>
      <selection pane="bottomLeft" activeCell="A8" sqref="A8"/>
      <selection pane="bottomRight" activeCell="J12" sqref="J12"/>
    </sheetView>
  </sheetViews>
  <sheetFormatPr defaultColWidth="9" defaultRowHeight="20.25"/>
  <cols>
    <col min="1" max="1" width="40.5" style="10" customWidth="1"/>
    <col min="2" max="2" width="12" style="9" customWidth="1"/>
    <col min="3" max="3" width="11.375" style="9" customWidth="1"/>
    <col min="4" max="4" width="10.25" style="9" customWidth="1"/>
    <col min="5" max="5" width="11.25" style="9" customWidth="1"/>
    <col min="6" max="6" width="11" style="9" customWidth="1"/>
    <col min="7" max="8" width="10" style="9" customWidth="1"/>
    <col min="9" max="9" width="10" style="12" customWidth="1"/>
    <col min="10" max="10" width="12.5" style="12" customWidth="1"/>
    <col min="11" max="11" width="13.625" style="12" customWidth="1"/>
    <col min="12" max="12" width="16" style="9" customWidth="1"/>
    <col min="13" max="13" width="13.5" style="9" bestFit="1" customWidth="1"/>
    <col min="14" max="16384" width="9" style="9"/>
  </cols>
  <sheetData>
    <row r="1" spans="1:13" s="29" customFormat="1" ht="24" customHeight="1">
      <c r="A1" s="117" t="s">
        <v>7</v>
      </c>
      <c r="B1" s="117"/>
      <c r="C1" s="117"/>
      <c r="D1" s="117"/>
      <c r="E1" s="117"/>
      <c r="F1" s="117"/>
      <c r="G1" s="98"/>
      <c r="H1" s="98"/>
      <c r="I1" s="28"/>
      <c r="J1" s="28"/>
      <c r="K1" s="28"/>
    </row>
    <row r="2" spans="1:13" s="30" customFormat="1" ht="25.5" customHeight="1">
      <c r="A2" s="118" t="s">
        <v>114</v>
      </c>
      <c r="B2" s="117"/>
      <c r="C2" s="117"/>
      <c r="D2" s="117"/>
      <c r="E2" s="117"/>
      <c r="F2" s="117"/>
      <c r="G2" s="98"/>
      <c r="H2" s="98"/>
      <c r="I2" s="28"/>
      <c r="J2" s="28"/>
      <c r="K2" s="28"/>
    </row>
    <row r="3" spans="1:13" s="30" customFormat="1" ht="24" customHeight="1">
      <c r="A3" s="120" t="s">
        <v>118</v>
      </c>
      <c r="B3" s="121"/>
      <c r="C3" s="121"/>
      <c r="D3" s="121"/>
      <c r="E3" s="121"/>
      <c r="F3" s="121"/>
      <c r="G3" s="99"/>
      <c r="H3" s="99"/>
      <c r="I3" s="28"/>
      <c r="J3" s="28"/>
      <c r="K3" s="28"/>
    </row>
    <row r="4" spans="1:13" s="30" customFormat="1" ht="28.5" customHeight="1">
      <c r="A4" s="1"/>
      <c r="C4" s="11"/>
      <c r="D4" s="116" t="s">
        <v>0</v>
      </c>
      <c r="E4" s="116"/>
      <c r="F4" s="116"/>
      <c r="G4" s="97"/>
      <c r="H4" s="97"/>
      <c r="I4" s="28"/>
      <c r="J4" s="28"/>
      <c r="K4" s="28"/>
    </row>
    <row r="5" spans="1:13" s="2" customFormat="1" ht="37.5" customHeight="1">
      <c r="A5" s="119" t="s">
        <v>1</v>
      </c>
      <c r="B5" s="111" t="s">
        <v>84</v>
      </c>
      <c r="C5" s="112" t="s">
        <v>115</v>
      </c>
      <c r="D5" s="111" t="s">
        <v>83</v>
      </c>
      <c r="E5" s="111"/>
      <c r="F5" s="111" t="s">
        <v>9</v>
      </c>
      <c r="G5" s="112" t="s">
        <v>113</v>
      </c>
      <c r="H5" s="112" t="s">
        <v>105</v>
      </c>
      <c r="I5" s="111" t="s">
        <v>111</v>
      </c>
      <c r="J5" s="114"/>
      <c r="K5" s="96"/>
    </row>
    <row r="6" spans="1:13" s="2" customFormat="1" ht="54.75" customHeight="1">
      <c r="A6" s="119"/>
      <c r="B6" s="111"/>
      <c r="C6" s="113"/>
      <c r="D6" s="101" t="s">
        <v>112</v>
      </c>
      <c r="E6" s="95" t="s">
        <v>8</v>
      </c>
      <c r="F6" s="111" t="s">
        <v>6</v>
      </c>
      <c r="G6" s="113"/>
      <c r="H6" s="113"/>
      <c r="I6" s="111"/>
      <c r="J6" s="114"/>
      <c r="K6" s="96"/>
    </row>
    <row r="7" spans="1:13" s="15" customFormat="1" ht="23.25" customHeight="1">
      <c r="A7" s="3" t="s">
        <v>15</v>
      </c>
      <c r="B7" s="4">
        <f>B8+B22+B23</f>
        <v>6300000</v>
      </c>
      <c r="C7" s="4">
        <f>C8+C22+C23</f>
        <v>3284626.0828030007</v>
      </c>
      <c r="D7" s="5">
        <f t="shared" ref="D7:D23" si="0">C7/I7</f>
        <v>1.0598375466634256</v>
      </c>
      <c r="E7" s="5">
        <f t="shared" ref="E7:E23" si="1">C7/B7</f>
        <v>0.52136921949253978</v>
      </c>
      <c r="F7" s="4">
        <f>F8+F22+F23</f>
        <v>3015373.9171969993</v>
      </c>
      <c r="G7" s="4">
        <f>G8+G22+G23</f>
        <v>5811000</v>
      </c>
      <c r="H7" s="47">
        <f t="shared" ref="H7:H23" si="2">C7/G7</f>
        <v>0.56524282959955274</v>
      </c>
      <c r="I7" s="4">
        <f>I8+I22+I23</f>
        <v>3099178.8252300001</v>
      </c>
      <c r="J7" s="52"/>
      <c r="K7" s="52"/>
      <c r="L7" s="65"/>
      <c r="M7" s="15">
        <f>G7-G14</f>
        <v>4811000</v>
      </c>
    </row>
    <row r="8" spans="1:13" s="15" customFormat="1" ht="27.95" customHeight="1">
      <c r="A8" s="16" t="s">
        <v>10</v>
      </c>
      <c r="B8" s="7">
        <f>SUM(B9,B12:B21)</f>
        <v>6127872</v>
      </c>
      <c r="C8" s="7">
        <f>SUM(C10:C21)</f>
        <v>3183614.2606340004</v>
      </c>
      <c r="D8" s="14">
        <f>C8/I8</f>
        <v>1.065703899093841</v>
      </c>
      <c r="E8" s="14">
        <f t="shared" si="1"/>
        <v>0.51953015021103577</v>
      </c>
      <c r="F8" s="7">
        <f>SUM(F10:F21)</f>
        <v>2944257.7393659996</v>
      </c>
      <c r="G8" s="7">
        <f>SUM(G10:G21)</f>
        <v>5644000</v>
      </c>
      <c r="H8" s="43">
        <f t="shared" si="2"/>
        <v>0.56407056354252305</v>
      </c>
      <c r="I8" s="7">
        <f>SUM(I9,I12:I21)</f>
        <v>2987334.721531</v>
      </c>
      <c r="J8" s="52"/>
      <c r="K8" s="66"/>
      <c r="L8" s="52"/>
      <c r="M8" s="65">
        <f>K7/M7</f>
        <v>0</v>
      </c>
    </row>
    <row r="9" spans="1:13" s="18" customFormat="1" ht="27.95" customHeight="1">
      <c r="A9" s="13" t="s">
        <v>60</v>
      </c>
      <c r="B9" s="17">
        <f>SUM(B10:B11)</f>
        <v>2297680</v>
      </c>
      <c r="C9" s="17">
        <f>SUM(C10:C11)</f>
        <v>1198421.1065150001</v>
      </c>
      <c r="D9" s="14">
        <f t="shared" si="0"/>
        <v>0.88765714495454096</v>
      </c>
      <c r="E9" s="14">
        <f t="shared" si="1"/>
        <v>0.5215787692433238</v>
      </c>
      <c r="F9" s="17">
        <f>F10+F11</f>
        <v>1099258.8934849999</v>
      </c>
      <c r="G9" s="17">
        <f>SUM(G10:G11)</f>
        <v>2234000</v>
      </c>
      <c r="H9" s="44">
        <f t="shared" si="2"/>
        <v>0.53644633237018802</v>
      </c>
      <c r="I9" s="17">
        <f>SUM(I10:I11)</f>
        <v>1350094.5870000001</v>
      </c>
      <c r="J9" s="53"/>
      <c r="K9" s="66"/>
    </row>
    <row r="10" spans="1:13" s="19" customFormat="1" ht="27.95" customHeight="1">
      <c r="A10" s="13" t="s">
        <v>61</v>
      </c>
      <c r="B10" s="17">
        <v>1254680</v>
      </c>
      <c r="C10" s="127">
        <v>527662.91891500005</v>
      </c>
      <c r="D10" s="14">
        <f t="shared" si="0"/>
        <v>0.90014298713406204</v>
      </c>
      <c r="E10" s="14">
        <f t="shared" si="1"/>
        <v>0.42055577431297225</v>
      </c>
      <c r="F10" s="17">
        <f t="shared" ref="F10:F26" si="3">B10-C10</f>
        <v>727017.08108499995</v>
      </c>
      <c r="G10" s="17">
        <v>1357000</v>
      </c>
      <c r="H10" s="44">
        <f t="shared" si="2"/>
        <v>0.38884518711495952</v>
      </c>
      <c r="I10" s="31">
        <v>586199</v>
      </c>
      <c r="J10" s="54"/>
      <c r="K10" s="66"/>
    </row>
    <row r="11" spans="1:13" s="19" customFormat="1" ht="27.95" customHeight="1">
      <c r="A11" s="13" t="s">
        <v>62</v>
      </c>
      <c r="B11" s="17">
        <v>1043000</v>
      </c>
      <c r="C11" s="127">
        <v>670758.18759999995</v>
      </c>
      <c r="D11" s="14">
        <f t="shared" si="0"/>
        <v>0.87807574623415108</v>
      </c>
      <c r="E11" s="14">
        <f t="shared" si="1"/>
        <v>0.64310468609779481</v>
      </c>
      <c r="F11" s="17">
        <f t="shared" si="3"/>
        <v>372241.81240000005</v>
      </c>
      <c r="G11" s="17">
        <v>877000</v>
      </c>
      <c r="H11" s="44">
        <f t="shared" si="2"/>
        <v>0.76483259703534767</v>
      </c>
      <c r="I11" s="31">
        <v>763895.58700000006</v>
      </c>
      <c r="J11" s="54"/>
      <c r="K11" s="66"/>
    </row>
    <row r="12" spans="1:13" s="32" customFormat="1" ht="27.95" customHeight="1">
      <c r="A12" s="13" t="s">
        <v>63</v>
      </c>
      <c r="B12" s="17">
        <v>760500</v>
      </c>
      <c r="C12" s="127">
        <v>332010.235598</v>
      </c>
      <c r="D12" s="14">
        <f t="shared" si="0"/>
        <v>0.96861599068773296</v>
      </c>
      <c r="E12" s="14">
        <f t="shared" si="1"/>
        <v>0.43656835713083497</v>
      </c>
      <c r="F12" s="17">
        <f t="shared" si="3"/>
        <v>428489.764402</v>
      </c>
      <c r="G12" s="17">
        <v>760000</v>
      </c>
      <c r="H12" s="44">
        <f t="shared" si="2"/>
        <v>0.43685557315526313</v>
      </c>
      <c r="I12" s="31">
        <v>342767.65899999999</v>
      </c>
      <c r="J12" s="55"/>
      <c r="K12" s="66"/>
    </row>
    <row r="13" spans="1:13" s="32" customFormat="1" ht="27.95" customHeight="1">
      <c r="A13" s="13" t="s">
        <v>64</v>
      </c>
      <c r="B13" s="17">
        <v>11310</v>
      </c>
      <c r="C13" s="127">
        <v>8358.1172289999995</v>
      </c>
      <c r="D13" s="14">
        <f t="shared" si="0"/>
        <v>1.0080951910505367</v>
      </c>
      <c r="E13" s="14">
        <f t="shared" si="1"/>
        <v>0.73900240751547297</v>
      </c>
      <c r="F13" s="17">
        <f t="shared" si="3"/>
        <v>2951.8827710000005</v>
      </c>
      <c r="G13" s="17">
        <v>10000</v>
      </c>
      <c r="H13" s="44">
        <f t="shared" si="2"/>
        <v>0.83581172289999994</v>
      </c>
      <c r="I13" s="31">
        <v>8291</v>
      </c>
      <c r="J13" s="55"/>
      <c r="K13" s="66"/>
    </row>
    <row r="14" spans="1:13" s="32" customFormat="1" ht="27.95" customHeight="1">
      <c r="A14" s="13" t="s">
        <v>65</v>
      </c>
      <c r="B14" s="17">
        <v>1400000</v>
      </c>
      <c r="C14" s="127">
        <v>822754.96044099994</v>
      </c>
      <c r="D14" s="14">
        <f t="shared" si="0"/>
        <v>1.3444358753969146</v>
      </c>
      <c r="E14" s="14">
        <f t="shared" si="1"/>
        <v>0.58768211460071429</v>
      </c>
      <c r="F14" s="17">
        <f t="shared" si="3"/>
        <v>577245.03955900006</v>
      </c>
      <c r="G14" s="17">
        <v>1000000</v>
      </c>
      <c r="H14" s="44">
        <f t="shared" si="2"/>
        <v>0.82275496044099994</v>
      </c>
      <c r="I14" s="31">
        <v>611970.4</v>
      </c>
      <c r="J14" s="55">
        <f>1397-818</f>
        <v>579</v>
      </c>
      <c r="K14" s="66"/>
    </row>
    <row r="15" spans="1:13" s="32" customFormat="1" ht="27.95" customHeight="1">
      <c r="A15" s="13" t="s">
        <v>66</v>
      </c>
      <c r="B15" s="17">
        <v>87072</v>
      </c>
      <c r="C15" s="127">
        <v>63976.979249000004</v>
      </c>
      <c r="D15" s="14">
        <f t="shared" si="0"/>
        <v>1.2463565872023254</v>
      </c>
      <c r="E15" s="14">
        <f t="shared" si="1"/>
        <v>0.73475950074650864</v>
      </c>
      <c r="F15" s="17">
        <f t="shared" si="3"/>
        <v>23095.020750999996</v>
      </c>
      <c r="G15" s="17">
        <v>90000</v>
      </c>
      <c r="H15" s="44">
        <f t="shared" si="2"/>
        <v>0.71085532498888893</v>
      </c>
      <c r="I15" s="31">
        <v>51331.199999999997</v>
      </c>
      <c r="J15" s="55"/>
      <c r="K15" s="66"/>
    </row>
    <row r="16" spans="1:13" s="32" customFormat="1" ht="27.95" customHeight="1">
      <c r="A16" s="13" t="s">
        <v>67</v>
      </c>
      <c r="B16" s="17">
        <v>322700</v>
      </c>
      <c r="C16" s="127">
        <v>180770.58826600001</v>
      </c>
      <c r="D16" s="14">
        <f t="shared" si="0"/>
        <v>1.2528618795485444</v>
      </c>
      <c r="E16" s="14">
        <f t="shared" si="1"/>
        <v>0.56018155644871404</v>
      </c>
      <c r="F16" s="17">
        <f t="shared" si="3"/>
        <v>141929.41173399999</v>
      </c>
      <c r="G16" s="17">
        <v>315000</v>
      </c>
      <c r="H16" s="44">
        <f t="shared" si="2"/>
        <v>0.57387488338412695</v>
      </c>
      <c r="I16" s="31">
        <v>144286.12700000001</v>
      </c>
      <c r="J16" s="55"/>
      <c r="K16" s="66"/>
    </row>
    <row r="17" spans="1:12" s="32" customFormat="1" ht="27.95" customHeight="1">
      <c r="A17" s="13" t="s">
        <v>68</v>
      </c>
      <c r="B17" s="17">
        <v>135000</v>
      </c>
      <c r="C17" s="127">
        <v>69774.667128999994</v>
      </c>
      <c r="D17" s="14">
        <f t="shared" si="0"/>
        <v>1.009511475556178</v>
      </c>
      <c r="E17" s="14">
        <f t="shared" si="1"/>
        <v>0.51684938614074072</v>
      </c>
      <c r="F17" s="17">
        <f t="shared" si="3"/>
        <v>65225.332871000006</v>
      </c>
      <c r="G17" s="17">
        <v>135000</v>
      </c>
      <c r="H17" s="44">
        <f t="shared" si="2"/>
        <v>0.51684938614074072</v>
      </c>
      <c r="I17" s="31">
        <v>69117.259999999995</v>
      </c>
      <c r="J17" s="55"/>
      <c r="K17" s="66"/>
    </row>
    <row r="18" spans="1:12" s="32" customFormat="1" ht="27.95" customHeight="1">
      <c r="A18" s="13" t="s">
        <v>69</v>
      </c>
      <c r="B18" s="17">
        <v>14000</v>
      </c>
      <c r="C18" s="127">
        <v>4775.2049999999999</v>
      </c>
      <c r="D18" s="14">
        <f t="shared" si="0"/>
        <v>0.97341915362035214</v>
      </c>
      <c r="E18" s="14">
        <f t="shared" si="1"/>
        <v>0.34108607142857145</v>
      </c>
      <c r="F18" s="17">
        <f t="shared" si="3"/>
        <v>9224.7950000000001</v>
      </c>
      <c r="G18" s="17">
        <v>14000</v>
      </c>
      <c r="H18" s="44">
        <f t="shared" si="2"/>
        <v>0.34108607142857145</v>
      </c>
      <c r="I18" s="31">
        <v>4905.6000000000004</v>
      </c>
      <c r="J18" s="55"/>
      <c r="K18" s="66"/>
    </row>
    <row r="19" spans="1:12" s="32" customFormat="1" ht="27.95" customHeight="1">
      <c r="A19" s="13" t="s">
        <v>70</v>
      </c>
      <c r="B19" s="17">
        <v>207000</v>
      </c>
      <c r="C19" s="127">
        <v>140353.54999999999</v>
      </c>
      <c r="D19" s="14">
        <f t="shared" si="0"/>
        <v>1.3028651186910269</v>
      </c>
      <c r="E19" s="14">
        <f t="shared" si="1"/>
        <v>0.67803647342995166</v>
      </c>
      <c r="F19" s="17">
        <f t="shared" si="3"/>
        <v>66646.450000000012</v>
      </c>
      <c r="G19" s="17">
        <v>205000</v>
      </c>
      <c r="H19" s="44">
        <f t="shared" si="2"/>
        <v>0.68465146341463412</v>
      </c>
      <c r="I19" s="31">
        <v>107726.84600000001</v>
      </c>
      <c r="J19" s="55"/>
      <c r="K19" s="66"/>
    </row>
    <row r="20" spans="1:12" s="32" customFormat="1" ht="27.95" customHeight="1">
      <c r="A20" s="13" t="s">
        <v>71</v>
      </c>
      <c r="B20" s="17">
        <v>867000</v>
      </c>
      <c r="C20" s="127">
        <v>349151.39799999999</v>
      </c>
      <c r="D20" s="14">
        <f t="shared" si="0"/>
        <v>1.1968697803398327</v>
      </c>
      <c r="E20" s="14">
        <f t="shared" si="1"/>
        <v>0.40271210841983851</v>
      </c>
      <c r="F20" s="17">
        <f t="shared" si="3"/>
        <v>517848.60200000001</v>
      </c>
      <c r="G20" s="17">
        <v>867000</v>
      </c>
      <c r="H20" s="44">
        <f t="shared" si="2"/>
        <v>0.40271210841983851</v>
      </c>
      <c r="I20" s="31">
        <v>291720.45592199999</v>
      </c>
      <c r="J20" s="55"/>
      <c r="K20" s="66"/>
      <c r="L20" s="100"/>
    </row>
    <row r="21" spans="1:12" s="32" customFormat="1" ht="27.95" customHeight="1">
      <c r="A21" s="13" t="s">
        <v>59</v>
      </c>
      <c r="B21" s="17">
        <v>25610</v>
      </c>
      <c r="C21" s="127">
        <v>13267.453207</v>
      </c>
      <c r="D21" s="14">
        <f t="shared" si="0"/>
        <v>2.5894854951206701</v>
      </c>
      <c r="E21" s="14">
        <f t="shared" si="1"/>
        <v>0.51805752467786026</v>
      </c>
      <c r="F21" s="17">
        <f>B21-C21</f>
        <v>12342.546793</v>
      </c>
      <c r="G21" s="17">
        <v>14000</v>
      </c>
      <c r="H21" s="44">
        <f t="shared" si="2"/>
        <v>0.94767522907142865</v>
      </c>
      <c r="I21" s="31">
        <v>5123.586609</v>
      </c>
      <c r="J21" s="55"/>
      <c r="K21" s="66"/>
    </row>
    <row r="22" spans="1:12" s="21" customFormat="1" ht="27.95" customHeight="1">
      <c r="A22" s="16" t="s">
        <v>11</v>
      </c>
      <c r="B22" s="7">
        <v>141300</v>
      </c>
      <c r="C22" s="128">
        <f>91784.233357+1037.3595+3.76</f>
        <v>92825.352857000005</v>
      </c>
      <c r="D22" s="6">
        <f t="shared" si="0"/>
        <v>1.0785746915000656</v>
      </c>
      <c r="E22" s="6">
        <f t="shared" si="1"/>
        <v>0.65693809523708424</v>
      </c>
      <c r="F22" s="20">
        <f t="shared" si="3"/>
        <v>48474.647142999995</v>
      </c>
      <c r="G22" s="20">
        <v>147000</v>
      </c>
      <c r="H22" s="43">
        <f t="shared" si="2"/>
        <v>0.63146498542176877</v>
      </c>
      <c r="I22" s="7">
        <f>83958.286+13.382+461.115+1630.197699</f>
        <v>86062.980698999992</v>
      </c>
      <c r="J22" s="52"/>
      <c r="K22" s="66"/>
    </row>
    <row r="23" spans="1:12" s="21" customFormat="1" ht="27.95" customHeight="1">
      <c r="A23" s="16" t="s">
        <v>82</v>
      </c>
      <c r="B23" s="7">
        <v>30828</v>
      </c>
      <c r="C23" s="128">
        <f>8186.469312</f>
        <v>8186.4693120000002</v>
      </c>
      <c r="D23" s="6">
        <f t="shared" si="0"/>
        <v>0.31753734358274466</v>
      </c>
      <c r="E23" s="6">
        <f t="shared" si="1"/>
        <v>0.26555304632152588</v>
      </c>
      <c r="F23" s="20">
        <f t="shared" si="3"/>
        <v>22641.530687999999</v>
      </c>
      <c r="G23" s="20">
        <v>20000</v>
      </c>
      <c r="H23" s="43">
        <f t="shared" si="2"/>
        <v>0.40932346559999999</v>
      </c>
      <c r="I23" s="7">
        <f>9247.88+16533.243</f>
        <v>25781.123</v>
      </c>
      <c r="J23" s="52"/>
      <c r="K23" s="66"/>
    </row>
    <row r="24" spans="1:12" s="24" customFormat="1" ht="36" customHeight="1">
      <c r="A24" s="22" t="s">
        <v>12</v>
      </c>
      <c r="B24" s="4">
        <v>66554</v>
      </c>
      <c r="C24" s="4"/>
      <c r="D24" s="5"/>
      <c r="E24" s="5"/>
      <c r="F24" s="4">
        <f t="shared" si="3"/>
        <v>66554</v>
      </c>
      <c r="G24" s="4"/>
      <c r="H24" s="60"/>
      <c r="I24" s="4"/>
      <c r="J24" s="56"/>
      <c r="K24" s="56"/>
    </row>
    <row r="25" spans="1:12" s="24" customFormat="1" ht="27.95" customHeight="1">
      <c r="A25" s="23" t="s">
        <v>13</v>
      </c>
      <c r="B25" s="8">
        <v>6900000</v>
      </c>
      <c r="C25" s="8">
        <v>3717501.9995949999</v>
      </c>
      <c r="D25" s="5">
        <f t="shared" ref="D25:D41" si="4">C25/I25</f>
        <v>1.3043866665245614</v>
      </c>
      <c r="E25" s="5">
        <f t="shared" ref="E25:E36" si="5">C25/B25</f>
        <v>0.53876840573840579</v>
      </c>
      <c r="F25" s="4">
        <f t="shared" si="3"/>
        <v>3182498.0004050001</v>
      </c>
      <c r="G25" s="4">
        <v>6900000</v>
      </c>
      <c r="H25" s="47">
        <f>C25/G25</f>
        <v>0.53876840573840579</v>
      </c>
      <c r="I25" s="8">
        <v>2850000</v>
      </c>
      <c r="J25" s="56"/>
      <c r="K25" s="56"/>
    </row>
    <row r="26" spans="1:12" s="24" customFormat="1" ht="35.25" customHeight="1">
      <c r="A26" s="23" t="s">
        <v>119</v>
      </c>
      <c r="B26" s="8">
        <v>6900000</v>
      </c>
      <c r="C26" s="8">
        <v>3578895.6529999999</v>
      </c>
      <c r="D26" s="5">
        <f t="shared" si="4"/>
        <v>1.2682124922041105</v>
      </c>
      <c r="E26" s="5">
        <f t="shared" si="5"/>
        <v>0.51868052942028986</v>
      </c>
      <c r="F26" s="4">
        <f t="shared" si="3"/>
        <v>3321104.3470000001</v>
      </c>
      <c r="G26" s="4">
        <v>6900000</v>
      </c>
      <c r="H26" s="47">
        <f>C26/G26</f>
        <v>0.51868052942028986</v>
      </c>
      <c r="I26" s="8">
        <v>2822000</v>
      </c>
      <c r="J26" s="56"/>
      <c r="K26" s="56"/>
    </row>
    <row r="27" spans="1:12" s="51" customFormat="1" ht="27.95" customHeight="1">
      <c r="A27" s="48" t="s">
        <v>2</v>
      </c>
      <c r="B27" s="49">
        <f>B7+B24+B25</f>
        <v>13266554</v>
      </c>
      <c r="C27" s="49">
        <f>C7+C24+C25</f>
        <v>7002128.0823980011</v>
      </c>
      <c r="D27" s="50">
        <f t="shared" si="4"/>
        <v>1.1769906886480745</v>
      </c>
      <c r="E27" s="50">
        <f t="shared" si="5"/>
        <v>0.52780308152350652</v>
      </c>
      <c r="F27" s="49">
        <f>F7+F24+F25</f>
        <v>6264425.9176019989</v>
      </c>
      <c r="G27" s="49">
        <f>G7+G24+G25</f>
        <v>12711000</v>
      </c>
      <c r="H27" s="43">
        <f>C27/G27</f>
        <v>0.55087153507969489</v>
      </c>
      <c r="I27" s="49">
        <f>I7+I24+I25</f>
        <v>5949178.8252300005</v>
      </c>
      <c r="J27" s="64"/>
      <c r="K27" s="64"/>
    </row>
    <row r="28" spans="1:12" s="51" customFormat="1" ht="27.75" customHeight="1">
      <c r="A28" s="34" t="s">
        <v>5</v>
      </c>
      <c r="B28" s="17">
        <v>7563421</v>
      </c>
      <c r="C28" s="17">
        <f>C27-C29</f>
        <v>3997026.6586290011</v>
      </c>
      <c r="D28" s="50">
        <f t="shared" si="4"/>
        <v>1.2908963463515726</v>
      </c>
      <c r="E28" s="14">
        <f t="shared" si="5"/>
        <v>0.5284680911758054</v>
      </c>
      <c r="F28" s="31">
        <f>B28-C28</f>
        <v>3566394.3413709989</v>
      </c>
      <c r="G28" s="31">
        <v>7563421</v>
      </c>
      <c r="H28" s="46"/>
      <c r="I28" s="17">
        <f>I27-I29</f>
        <v>3096318.8252300005</v>
      </c>
      <c r="J28" s="64"/>
      <c r="K28" s="64"/>
    </row>
    <row r="29" spans="1:12" s="33" customFormat="1" ht="27.95" customHeight="1">
      <c r="A29" s="34" t="s">
        <v>3</v>
      </c>
      <c r="B29" s="17">
        <v>5703133</v>
      </c>
      <c r="C29" s="17">
        <f>2994900.772769+10200.651</f>
        <v>3005101.423769</v>
      </c>
      <c r="D29" s="50">
        <f t="shared" si="4"/>
        <v>1.0533644916921967</v>
      </c>
      <c r="E29" s="14">
        <f t="shared" si="5"/>
        <v>0.52692115434954789</v>
      </c>
      <c r="F29" s="31">
        <f>B29-C29</f>
        <v>2698031.576231</v>
      </c>
      <c r="G29" s="17">
        <f>G27-G28</f>
        <v>5147579</v>
      </c>
      <c r="H29" s="44"/>
      <c r="I29" s="17">
        <f>2852860</f>
        <v>2852860</v>
      </c>
      <c r="J29" s="55"/>
      <c r="K29" s="61"/>
      <c r="L29" s="62"/>
    </row>
    <row r="30" spans="1:12" s="32" customFormat="1" ht="36.75" customHeight="1">
      <c r="A30" s="48" t="s">
        <v>120</v>
      </c>
      <c r="B30" s="49">
        <f>B7+B24+B26</f>
        <v>13266554</v>
      </c>
      <c r="C30" s="49">
        <f>C7+C24+C26</f>
        <v>6863521.7358030006</v>
      </c>
      <c r="D30" s="50">
        <f>C30/I30</f>
        <v>1.159147855247624</v>
      </c>
      <c r="E30" s="50">
        <f>C30/B30</f>
        <v>0.51735527822846838</v>
      </c>
      <c r="F30" s="49">
        <f>F7+F24+F26</f>
        <v>6403032.2641969994</v>
      </c>
      <c r="G30" s="49">
        <f>G7+G24+G26</f>
        <v>12711000</v>
      </c>
      <c r="H30" s="43">
        <f>C30/G30</f>
        <v>0.53996709431224932</v>
      </c>
      <c r="I30" s="49">
        <f>I7+I24+I26</f>
        <v>5921178.8252300005</v>
      </c>
      <c r="J30" s="55"/>
      <c r="K30" s="55"/>
    </row>
    <row r="31" spans="1:12" s="59" customFormat="1" ht="38.25" customHeight="1">
      <c r="A31" s="3" t="s">
        <v>14</v>
      </c>
      <c r="B31" s="4">
        <f>B32+B33+B34+B35+B39+B41</f>
        <v>9351388</v>
      </c>
      <c r="C31" s="4">
        <f>C32+C33+C34+C35+C39+C41</f>
        <v>4658013</v>
      </c>
      <c r="D31" s="50">
        <f t="shared" si="4"/>
        <v>1.0723305420894318</v>
      </c>
      <c r="E31" s="14">
        <f t="shared" si="5"/>
        <v>0.49810926463536748</v>
      </c>
      <c r="F31" s="4">
        <f>F32+F33+F34+F35+F39+F41</f>
        <v>4693375</v>
      </c>
      <c r="G31" s="4">
        <f>G32+G33+G34+G35+G39+G41</f>
        <v>9266388</v>
      </c>
      <c r="H31" s="47">
        <f>C31/G31</f>
        <v>0.50267838989690483</v>
      </c>
      <c r="I31" s="4">
        <f>I32+I33+I34+I35+I39+I41</f>
        <v>4343822</v>
      </c>
      <c r="J31" s="55"/>
      <c r="K31" s="70"/>
    </row>
    <row r="32" spans="1:12" s="32" customFormat="1" ht="27.95" customHeight="1">
      <c r="A32" s="13" t="s">
        <v>75</v>
      </c>
      <c r="B32" s="35">
        <v>5833191</v>
      </c>
      <c r="C32" s="36">
        <v>3302400</v>
      </c>
      <c r="D32" s="50">
        <f t="shared" si="4"/>
        <v>1.1008</v>
      </c>
      <c r="E32" s="14">
        <f t="shared" si="5"/>
        <v>0.56613952809019974</v>
      </c>
      <c r="F32" s="31">
        <f>B32-C32</f>
        <v>2530791</v>
      </c>
      <c r="G32" s="31">
        <f>B32</f>
        <v>5833191</v>
      </c>
      <c r="H32" s="46"/>
      <c r="I32" s="36">
        <v>3000000</v>
      </c>
      <c r="J32" s="55"/>
      <c r="K32" s="55"/>
    </row>
    <row r="33" spans="1:11" s="32" customFormat="1" ht="27.95" customHeight="1">
      <c r="A33" s="13" t="s">
        <v>72</v>
      </c>
      <c r="B33" s="35">
        <v>574356</v>
      </c>
      <c r="C33" s="36">
        <f>152000+3839</f>
        <v>155839</v>
      </c>
      <c r="D33" s="50">
        <f t="shared" si="4"/>
        <v>2.1644305555555556</v>
      </c>
      <c r="E33" s="14">
        <f t="shared" si="5"/>
        <v>0.27132823544979073</v>
      </c>
      <c r="F33" s="31">
        <f t="shared" ref="F33:F43" si="6">B33-C33</f>
        <v>418517</v>
      </c>
      <c r="G33" s="31">
        <f t="shared" ref="G33:G41" si="7">B33</f>
        <v>574356</v>
      </c>
      <c r="H33" s="46"/>
      <c r="I33" s="36">
        <v>72000</v>
      </c>
      <c r="J33" s="55"/>
      <c r="K33" s="55"/>
    </row>
    <row r="34" spans="1:11" s="32" customFormat="1" ht="27.95" customHeight="1">
      <c r="A34" s="13" t="s">
        <v>85</v>
      </c>
      <c r="B34" s="35">
        <v>197653</v>
      </c>
      <c r="C34" s="36">
        <v>96000</v>
      </c>
      <c r="D34" s="50">
        <f t="shared" si="4"/>
        <v>1</v>
      </c>
      <c r="E34" s="14">
        <f t="shared" si="5"/>
        <v>0.48569968581301576</v>
      </c>
      <c r="F34" s="31">
        <f t="shared" si="6"/>
        <v>101653</v>
      </c>
      <c r="G34" s="31">
        <f t="shared" si="7"/>
        <v>197653</v>
      </c>
      <c r="H34" s="46"/>
      <c r="I34" s="36">
        <v>96000</v>
      </c>
      <c r="J34" s="55"/>
      <c r="K34" s="67"/>
    </row>
    <row r="35" spans="1:11" s="32" customFormat="1" ht="27.95" customHeight="1">
      <c r="A35" s="13" t="s">
        <v>86</v>
      </c>
      <c r="B35" s="35">
        <f>SUM(B36:B38)</f>
        <v>1247260</v>
      </c>
      <c r="C35" s="35">
        <v>590000</v>
      </c>
      <c r="D35" s="50">
        <f t="shared" si="4"/>
        <v>0.89393939393939392</v>
      </c>
      <c r="E35" s="14">
        <f t="shared" si="5"/>
        <v>0.47303689687795647</v>
      </c>
      <c r="F35" s="31">
        <f t="shared" si="6"/>
        <v>657260</v>
      </c>
      <c r="G35" s="31">
        <f>SUM(G36:G37)</f>
        <v>1162260</v>
      </c>
      <c r="H35" s="46"/>
      <c r="I35" s="35">
        <v>660000</v>
      </c>
      <c r="J35" s="55"/>
      <c r="K35" s="55"/>
    </row>
    <row r="36" spans="1:11" s="32" customFormat="1" ht="27.95" hidden="1" customHeight="1">
      <c r="A36" s="13" t="s">
        <v>16</v>
      </c>
      <c r="B36" s="35">
        <v>740860</v>
      </c>
      <c r="C36" s="36">
        <f>C35-C37</f>
        <v>578346.41500000004</v>
      </c>
      <c r="D36" s="50">
        <f t="shared" si="4"/>
        <v>0.87628244696969704</v>
      </c>
      <c r="E36" s="14">
        <f t="shared" si="5"/>
        <v>0.78064197689172043</v>
      </c>
      <c r="F36" s="31">
        <f t="shared" si="6"/>
        <v>162513.58499999996</v>
      </c>
      <c r="G36" s="31">
        <f t="shared" si="7"/>
        <v>740860</v>
      </c>
      <c r="H36" s="46"/>
      <c r="I36" s="36">
        <v>660000</v>
      </c>
      <c r="J36" s="55"/>
      <c r="K36" s="63"/>
    </row>
    <row r="37" spans="1:11" s="32" customFormat="1" ht="27.95" hidden="1" customHeight="1">
      <c r="A37" s="13" t="s">
        <v>17</v>
      </c>
      <c r="B37" s="35">
        <v>421400</v>
      </c>
      <c r="C37" s="36">
        <v>11653.584999999999</v>
      </c>
      <c r="D37" s="50" t="e">
        <f t="shared" si="4"/>
        <v>#DIV/0!</v>
      </c>
      <c r="E37" s="14"/>
      <c r="F37" s="31">
        <f t="shared" si="6"/>
        <v>409746.41499999998</v>
      </c>
      <c r="G37" s="31">
        <f t="shared" si="7"/>
        <v>421400</v>
      </c>
      <c r="H37" s="46"/>
      <c r="I37" s="36"/>
      <c r="J37" s="55"/>
      <c r="K37" s="55"/>
    </row>
    <row r="38" spans="1:11" s="32" customFormat="1" ht="27.95" hidden="1" customHeight="1">
      <c r="A38" s="105" t="s">
        <v>110</v>
      </c>
      <c r="B38" s="35">
        <v>85000</v>
      </c>
      <c r="C38" s="36"/>
      <c r="D38" s="50" t="e">
        <f t="shared" si="4"/>
        <v>#DIV/0!</v>
      </c>
      <c r="E38" s="14"/>
      <c r="F38" s="31">
        <f t="shared" si="6"/>
        <v>85000</v>
      </c>
      <c r="G38" s="31">
        <f t="shared" si="7"/>
        <v>85000</v>
      </c>
      <c r="H38" s="46"/>
      <c r="I38" s="31"/>
      <c r="J38" s="55"/>
      <c r="K38" s="55"/>
    </row>
    <row r="39" spans="1:11" s="32" customFormat="1" ht="33.75" customHeight="1">
      <c r="A39" s="13" t="s">
        <v>87</v>
      </c>
      <c r="B39" s="35">
        <v>987336</v>
      </c>
      <c r="C39" s="36">
        <v>380000</v>
      </c>
      <c r="D39" s="50">
        <f t="shared" si="4"/>
        <v>1.0555555555555556</v>
      </c>
      <c r="E39" s="14">
        <f>C39/B39</f>
        <v>0.38487404490467275</v>
      </c>
      <c r="F39" s="31">
        <f t="shared" si="6"/>
        <v>607336</v>
      </c>
      <c r="G39" s="31">
        <f t="shared" si="7"/>
        <v>987336</v>
      </c>
      <c r="H39" s="46"/>
      <c r="I39" s="36">
        <v>360000</v>
      </c>
      <c r="J39" s="55"/>
      <c r="K39" s="55"/>
    </row>
    <row r="40" spans="1:11" s="32" customFormat="1" ht="27.95" hidden="1" customHeight="1">
      <c r="A40" s="37" t="s">
        <v>76</v>
      </c>
      <c r="B40" s="38">
        <v>88218</v>
      </c>
      <c r="C40" s="36">
        <v>15650</v>
      </c>
      <c r="D40" s="50" t="e">
        <f t="shared" si="4"/>
        <v>#DIV/0!</v>
      </c>
      <c r="E40" s="14">
        <f>C40/B40</f>
        <v>0.17740143734838695</v>
      </c>
      <c r="F40" s="31">
        <f t="shared" si="6"/>
        <v>72568</v>
      </c>
      <c r="G40" s="31">
        <f t="shared" si="7"/>
        <v>88218</v>
      </c>
      <c r="H40" s="46"/>
      <c r="I40" s="31"/>
      <c r="J40" s="55"/>
      <c r="K40" s="55"/>
    </row>
    <row r="41" spans="1:11" s="32" customFormat="1" ht="27.95" customHeight="1">
      <c r="A41" s="37" t="s">
        <v>88</v>
      </c>
      <c r="B41" s="38">
        <v>511592</v>
      </c>
      <c r="C41" s="36">
        <f>150000+5822-25048+3000</f>
        <v>133774</v>
      </c>
      <c r="D41" s="50">
        <f t="shared" si="4"/>
        <v>0.85850521749175346</v>
      </c>
      <c r="E41" s="14">
        <f>C41/B41</f>
        <v>0.26148571517928348</v>
      </c>
      <c r="F41" s="31">
        <f t="shared" si="6"/>
        <v>377818</v>
      </c>
      <c r="G41" s="31">
        <f t="shared" si="7"/>
        <v>511592</v>
      </c>
      <c r="H41" s="46"/>
      <c r="I41" s="36">
        <f>150000+5822</f>
        <v>155822</v>
      </c>
      <c r="J41" s="55"/>
      <c r="K41" s="55"/>
    </row>
    <row r="42" spans="1:11" s="25" customFormat="1" ht="27.95" customHeight="1">
      <c r="A42" s="4" t="s">
        <v>77</v>
      </c>
      <c r="B42" s="20">
        <v>124400</v>
      </c>
      <c r="C42" s="20"/>
      <c r="D42" s="50"/>
      <c r="E42" s="14"/>
      <c r="F42" s="20">
        <f t="shared" si="6"/>
        <v>124400</v>
      </c>
      <c r="G42" s="20"/>
      <c r="H42" s="45"/>
      <c r="I42" s="20"/>
      <c r="J42" s="57"/>
      <c r="K42" s="57"/>
    </row>
    <row r="43" spans="1:11" s="25" customFormat="1" ht="36.75" customHeight="1">
      <c r="A43" s="4" t="s">
        <v>89</v>
      </c>
      <c r="B43" s="20">
        <v>400000</v>
      </c>
      <c r="C43" s="20"/>
      <c r="D43" s="50"/>
      <c r="E43" s="14"/>
      <c r="F43" s="20">
        <f t="shared" si="6"/>
        <v>400000</v>
      </c>
      <c r="G43" s="20"/>
      <c r="H43" s="45"/>
      <c r="I43" s="20"/>
      <c r="J43" s="57"/>
      <c r="K43" s="57"/>
    </row>
    <row r="44" spans="1:11" s="25" customFormat="1" ht="27.95" customHeight="1">
      <c r="A44" s="26" t="s">
        <v>4</v>
      </c>
      <c r="B44" s="4">
        <f>B29+B31+B42+B43</f>
        <v>15578921</v>
      </c>
      <c r="C44" s="4">
        <f>C29+C31+C42</f>
        <v>7663114.423769</v>
      </c>
      <c r="D44" s="5">
        <f>C44/I44</f>
        <v>1.0648121486775433</v>
      </c>
      <c r="E44" s="5">
        <f>C44/B44</f>
        <v>0.49188993408266207</v>
      </c>
      <c r="F44" s="4">
        <f>F29+F31+F42+F43</f>
        <v>7915806.576231</v>
      </c>
      <c r="G44" s="4">
        <f>G29+G31+G42</f>
        <v>14413967</v>
      </c>
      <c r="H44" s="47">
        <f>C44/G44</f>
        <v>0.53164506507951625</v>
      </c>
      <c r="I44" s="4">
        <f>I29+I31+I42</f>
        <v>7196682</v>
      </c>
      <c r="J44" s="57"/>
      <c r="K44" s="57"/>
    </row>
    <row r="45" spans="1:11" s="27" customFormat="1" ht="45" customHeight="1">
      <c r="A45" s="39"/>
      <c r="B45" s="40"/>
      <c r="C45" s="115" t="s">
        <v>74</v>
      </c>
      <c r="D45" s="115"/>
      <c r="E45" s="115"/>
      <c r="F45" s="115"/>
      <c r="G45" s="41"/>
      <c r="H45" s="41"/>
      <c r="I45" s="42"/>
      <c r="J45" s="58"/>
      <c r="K45" s="58"/>
    </row>
    <row r="46" spans="1:11">
      <c r="A46" s="9"/>
      <c r="B46" s="9">
        <f>B7-B14</f>
        <v>4900000</v>
      </c>
      <c r="C46" s="9">
        <f>C7-C14</f>
        <v>2461871.1223620009</v>
      </c>
      <c r="D46" s="110">
        <f>C46/B46</f>
        <v>0.5024226780330614</v>
      </c>
      <c r="G46" s="30"/>
      <c r="H46" s="30"/>
      <c r="I46" s="28"/>
    </row>
    <row r="47" spans="1:11">
      <c r="A47" s="9"/>
      <c r="C47" s="106"/>
      <c r="D47" s="109">
        <f>C46/4811000</f>
        <v>0.51171713206443581</v>
      </c>
      <c r="G47" s="30"/>
      <c r="H47" s="30"/>
      <c r="I47" s="28"/>
    </row>
    <row r="48" spans="1:11">
      <c r="A48" s="9"/>
      <c r="D48" s="107"/>
      <c r="G48" s="30"/>
      <c r="H48" s="30"/>
      <c r="I48" s="28"/>
    </row>
    <row r="49" spans="1:9">
      <c r="A49" s="9"/>
      <c r="G49" s="30"/>
      <c r="H49" s="30"/>
      <c r="I49" s="28"/>
    </row>
    <row r="50" spans="1:9">
      <c r="A50" s="9"/>
      <c r="G50" s="30"/>
      <c r="H50" s="30"/>
      <c r="I50" s="28"/>
    </row>
    <row r="51" spans="1:9">
      <c r="A51" s="9"/>
      <c r="C51" s="108"/>
    </row>
    <row r="52" spans="1:9">
      <c r="A52" s="9"/>
    </row>
    <row r="53" spans="1:9">
      <c r="A53" s="9"/>
    </row>
    <row r="54" spans="1:9">
      <c r="A54" s="9"/>
    </row>
    <row r="55" spans="1:9">
      <c r="A55" s="9"/>
    </row>
    <row r="56" spans="1:9">
      <c r="A56" s="9"/>
    </row>
    <row r="57" spans="1:9">
      <c r="A57" s="9"/>
    </row>
    <row r="58" spans="1:9">
      <c r="A58" s="9"/>
    </row>
    <row r="59" spans="1:9">
      <c r="A59" s="9"/>
    </row>
    <row r="60" spans="1:9">
      <c r="A60" s="9"/>
    </row>
    <row r="61" spans="1:9">
      <c r="A61" s="9"/>
    </row>
    <row r="62" spans="1:9">
      <c r="A62" s="9"/>
    </row>
    <row r="63" spans="1:9">
      <c r="A63" s="9"/>
    </row>
    <row r="64" spans="1:9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1">
      <c r="A109" s="9"/>
    </row>
    <row r="110" spans="1:1">
      <c r="A110" s="9"/>
    </row>
    <row r="111" spans="1:1">
      <c r="A111" s="9"/>
    </row>
    <row r="112" spans="1:1">
      <c r="A112" s="9"/>
    </row>
    <row r="113" spans="1:1">
      <c r="A113" s="9"/>
    </row>
    <row r="114" spans="1:1">
      <c r="A114" s="9"/>
    </row>
    <row r="115" spans="1:1">
      <c r="A115" s="9"/>
    </row>
    <row r="116" spans="1:1">
      <c r="A116" s="9"/>
    </row>
    <row r="117" spans="1:1">
      <c r="A117" s="9"/>
    </row>
    <row r="118" spans="1:1">
      <c r="A118" s="9"/>
    </row>
    <row r="119" spans="1:1">
      <c r="A119" s="9"/>
    </row>
    <row r="120" spans="1:1">
      <c r="A120" s="9"/>
    </row>
    <row r="121" spans="1:1">
      <c r="A121" s="9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  <row r="202" spans="1:1">
      <c r="A202" s="9"/>
    </row>
    <row r="203" spans="1:1">
      <c r="A203" s="9"/>
    </row>
    <row r="204" spans="1:1">
      <c r="A204" s="9"/>
    </row>
    <row r="205" spans="1:1">
      <c r="A205" s="9"/>
    </row>
    <row r="206" spans="1:1">
      <c r="A206" s="9"/>
    </row>
    <row r="207" spans="1:1">
      <c r="A207" s="9"/>
    </row>
    <row r="208" spans="1:1">
      <c r="A208" s="9"/>
    </row>
    <row r="209" spans="1:1">
      <c r="A209" s="9"/>
    </row>
    <row r="210" spans="1:1">
      <c r="A210" s="9"/>
    </row>
    <row r="211" spans="1:1">
      <c r="A211" s="9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9"/>
    </row>
    <row r="217" spans="1:1">
      <c r="A217" s="9"/>
    </row>
    <row r="218" spans="1:1">
      <c r="A218" s="9"/>
    </row>
    <row r="219" spans="1:1">
      <c r="A219" s="9"/>
    </row>
    <row r="220" spans="1:1">
      <c r="A220" s="9"/>
    </row>
    <row r="221" spans="1:1">
      <c r="A221" s="9"/>
    </row>
    <row r="222" spans="1:1">
      <c r="A222" s="9"/>
    </row>
    <row r="223" spans="1:1">
      <c r="A223" s="9"/>
    </row>
    <row r="224" spans="1:1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</sheetData>
  <mergeCells count="14">
    <mergeCell ref="D4:F4"/>
    <mergeCell ref="G5:G6"/>
    <mergeCell ref="H5:H6"/>
    <mergeCell ref="A1:F1"/>
    <mergeCell ref="A2:F2"/>
    <mergeCell ref="A5:A6"/>
    <mergeCell ref="A3:F3"/>
    <mergeCell ref="B5:B6"/>
    <mergeCell ref="D5:E5"/>
    <mergeCell ref="I5:I6"/>
    <mergeCell ref="C5:C6"/>
    <mergeCell ref="J5:J6"/>
    <mergeCell ref="C45:F45"/>
    <mergeCell ref="F5:F6"/>
  </mergeCells>
  <phoneticPr fontId="0" type="noConversion"/>
  <printOptions horizontalCentered="1"/>
  <pageMargins left="0.5" right="0" top="0.66" bottom="0.67" header="0.39" footer="0.25"/>
  <pageSetup paperSize="9" scale="86" orientation="portrait" r:id="rId1"/>
  <headerFooter alignWithMargins="0">
    <oddFooter>&amp;C&amp;P/2 (Phụ lục số 01)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topLeftCell="A38" workbookViewId="0">
      <selection activeCell="G46" sqref="G46"/>
    </sheetView>
  </sheetViews>
  <sheetFormatPr defaultColWidth="9" defaultRowHeight="15.75"/>
  <cols>
    <col min="1" max="1" width="4.625" style="85" customWidth="1"/>
    <col min="2" max="2" width="46.75" style="85" customWidth="1"/>
    <col min="3" max="4" width="12.625" style="85" customWidth="1"/>
    <col min="5" max="5" width="9.625" style="85" customWidth="1"/>
    <col min="6" max="6" width="9.75" style="84" customWidth="1"/>
    <col min="7" max="16384" width="9" style="85"/>
  </cols>
  <sheetData>
    <row r="1" spans="1:6">
      <c r="A1" s="122" t="s">
        <v>18</v>
      </c>
      <c r="B1" s="122"/>
      <c r="C1" s="122"/>
      <c r="D1" s="122"/>
      <c r="E1" s="122"/>
    </row>
    <row r="2" spans="1:6">
      <c r="A2" s="122" t="s">
        <v>107</v>
      </c>
      <c r="B2" s="122"/>
      <c r="C2" s="122"/>
      <c r="D2" s="122"/>
      <c r="E2" s="122"/>
    </row>
    <row r="3" spans="1:6">
      <c r="A3" s="123" t="s">
        <v>117</v>
      </c>
      <c r="B3" s="124"/>
      <c r="C3" s="124"/>
      <c r="D3" s="124"/>
      <c r="E3" s="124"/>
    </row>
    <row r="4" spans="1:6" ht="21" customHeight="1">
      <c r="A4" s="71"/>
      <c r="B4" s="72"/>
      <c r="C4" s="125" t="s">
        <v>19</v>
      </c>
      <c r="D4" s="125"/>
      <c r="E4" s="125"/>
    </row>
    <row r="5" spans="1:6" s="87" customFormat="1" ht="45" customHeight="1">
      <c r="A5" s="73" t="s">
        <v>20</v>
      </c>
      <c r="B5" s="73" t="s">
        <v>21</v>
      </c>
      <c r="C5" s="73" t="s">
        <v>80</v>
      </c>
      <c r="D5" s="73" t="s">
        <v>116</v>
      </c>
      <c r="E5" s="73" t="s">
        <v>104</v>
      </c>
      <c r="F5" s="86"/>
    </row>
    <row r="6" spans="1:6" s="89" customFormat="1" ht="32.25" customHeight="1">
      <c r="A6" s="74"/>
      <c r="B6" s="75" t="s">
        <v>22</v>
      </c>
      <c r="C6" s="76">
        <f>C7+C11+SUM(C38:C49)</f>
        <v>15578921</v>
      </c>
      <c r="D6" s="76">
        <f>D7+D11+SUM(D38:D49)</f>
        <v>7481497.2659999998</v>
      </c>
      <c r="E6" s="90">
        <f>D6/C6</f>
        <v>0.480232056250879</v>
      </c>
      <c r="F6" s="88"/>
    </row>
    <row r="7" spans="1:6" s="89" customFormat="1" ht="28.5" customHeight="1">
      <c r="A7" s="77" t="s">
        <v>23</v>
      </c>
      <c r="B7" s="78" t="s">
        <v>24</v>
      </c>
      <c r="C7" s="78">
        <f>C8+C9+C10</f>
        <v>3412748</v>
      </c>
      <c r="D7" s="78">
        <f t="shared" ref="D7" si="0">D8+D9+D10</f>
        <v>2319061</v>
      </c>
      <c r="E7" s="79">
        <f>D7/C7</f>
        <v>0.67952893093776623</v>
      </c>
      <c r="F7" s="88"/>
    </row>
    <row r="8" spans="1:6" s="89" customFormat="1" ht="36" customHeight="1">
      <c r="A8" s="80">
        <v>1</v>
      </c>
      <c r="B8" s="81" t="s">
        <v>25</v>
      </c>
      <c r="C8" s="81">
        <v>1846927</v>
      </c>
      <c r="D8" s="81">
        <f>2255061-299600-86000-80000</f>
        <v>1789461</v>
      </c>
      <c r="E8" s="91">
        <f>D8/C8</f>
        <v>0.96888561377899618</v>
      </c>
      <c r="F8" s="88"/>
    </row>
    <row r="9" spans="1:6" s="89" customFormat="1" ht="28.5" customHeight="1">
      <c r="A9" s="80">
        <v>2</v>
      </c>
      <c r="B9" s="81" t="s">
        <v>73</v>
      </c>
      <c r="C9" s="81">
        <v>1471421</v>
      </c>
      <c r="D9" s="81">
        <v>529600</v>
      </c>
      <c r="E9" s="91">
        <f>D9/C9</f>
        <v>0.35992418213414107</v>
      </c>
      <c r="F9" s="88"/>
    </row>
    <row r="10" spans="1:6" s="89" customFormat="1" ht="28.5" customHeight="1">
      <c r="A10" s="80">
        <v>3</v>
      </c>
      <c r="B10" s="81" t="s">
        <v>90</v>
      </c>
      <c r="C10" s="81">
        <v>94400</v>
      </c>
      <c r="D10" s="81"/>
      <c r="E10" s="91"/>
      <c r="F10" s="88"/>
    </row>
    <row r="11" spans="1:6" s="89" customFormat="1" ht="28.5" customHeight="1">
      <c r="A11" s="77" t="s">
        <v>26</v>
      </c>
      <c r="B11" s="78" t="s">
        <v>27</v>
      </c>
      <c r="C11" s="78">
        <f>SUM(C13:C37)</f>
        <v>10089984</v>
      </c>
      <c r="D11" s="78">
        <f>SUM(D13:D37)</f>
        <v>4548298.2659999998</v>
      </c>
      <c r="E11" s="92">
        <f>D11/C11</f>
        <v>0.45077358556762825</v>
      </c>
      <c r="F11" s="88"/>
    </row>
    <row r="12" spans="1:6" s="89" customFormat="1" ht="22.5" customHeight="1">
      <c r="A12" s="82"/>
      <c r="B12" s="83" t="s">
        <v>106</v>
      </c>
      <c r="C12" s="83"/>
      <c r="D12" s="83"/>
      <c r="E12" s="93"/>
      <c r="F12" s="88"/>
    </row>
    <row r="13" spans="1:6" s="89" customFormat="1" ht="28.5" customHeight="1">
      <c r="A13" s="80">
        <v>1</v>
      </c>
      <c r="B13" s="81" t="s">
        <v>78</v>
      </c>
      <c r="C13" s="81">
        <v>2075967</v>
      </c>
      <c r="D13" s="81">
        <v>965723</v>
      </c>
      <c r="E13" s="91">
        <f t="shared" ref="E13:E24" si="1">D13/C13</f>
        <v>0.46519188407137491</v>
      </c>
      <c r="F13" s="88"/>
    </row>
    <row r="14" spans="1:6" s="89" customFormat="1" ht="28.5" customHeight="1">
      <c r="A14" s="80">
        <v>2</v>
      </c>
      <c r="B14" s="81" t="s">
        <v>79</v>
      </c>
      <c r="C14" s="81">
        <v>4062610</v>
      </c>
      <c r="D14" s="81">
        <v>1817180</v>
      </c>
      <c r="E14" s="91">
        <f t="shared" si="1"/>
        <v>0.44729373481579576</v>
      </c>
      <c r="F14" s="88"/>
    </row>
    <row r="15" spans="1:6" s="89" customFormat="1" ht="28.5" customHeight="1">
      <c r="A15" s="80">
        <v>3</v>
      </c>
      <c r="B15" s="81" t="s">
        <v>30</v>
      </c>
      <c r="C15" s="81">
        <v>602795</v>
      </c>
      <c r="D15" s="81">
        <v>301662</v>
      </c>
      <c r="E15" s="91">
        <f t="shared" si="1"/>
        <v>0.50043878930648067</v>
      </c>
      <c r="F15" s="88"/>
    </row>
    <row r="16" spans="1:6" s="89" customFormat="1" ht="28.5" customHeight="1">
      <c r="A16" s="80">
        <v>4</v>
      </c>
      <c r="B16" s="81" t="s">
        <v>31</v>
      </c>
      <c r="C16" s="81">
        <v>154013</v>
      </c>
      <c r="D16" s="81">
        <v>76260</v>
      </c>
      <c r="E16" s="91">
        <f t="shared" si="1"/>
        <v>0.49515300656438094</v>
      </c>
      <c r="F16" s="88"/>
    </row>
    <row r="17" spans="1:6" s="89" customFormat="1" ht="28.5" customHeight="1">
      <c r="A17" s="80">
        <v>5</v>
      </c>
      <c r="B17" s="81" t="s">
        <v>32</v>
      </c>
      <c r="C17" s="81">
        <v>58632</v>
      </c>
      <c r="D17" s="81">
        <v>28950</v>
      </c>
      <c r="E17" s="91">
        <f t="shared" si="1"/>
        <v>0.49375767498976669</v>
      </c>
      <c r="F17" s="88"/>
    </row>
    <row r="18" spans="1:6" s="89" customFormat="1" ht="28.5" customHeight="1">
      <c r="A18" s="80">
        <v>6</v>
      </c>
      <c r="B18" s="81" t="s">
        <v>33</v>
      </c>
      <c r="C18" s="81">
        <v>8990</v>
      </c>
      <c r="D18" s="81">
        <v>4500</v>
      </c>
      <c r="E18" s="91">
        <f t="shared" si="1"/>
        <v>0.50055617352614012</v>
      </c>
      <c r="F18" s="88"/>
    </row>
    <row r="19" spans="1:6" s="89" customFormat="1" ht="28.5" customHeight="1">
      <c r="A19" s="80">
        <v>7</v>
      </c>
      <c r="B19" s="81" t="s">
        <v>34</v>
      </c>
      <c r="C19" s="81">
        <v>55688</v>
      </c>
      <c r="D19" s="81">
        <v>26860</v>
      </c>
      <c r="E19" s="91">
        <f t="shared" si="1"/>
        <v>0.48233012498204281</v>
      </c>
      <c r="F19" s="88"/>
    </row>
    <row r="20" spans="1:6" s="89" customFormat="1" ht="28.5" customHeight="1">
      <c r="A20" s="80">
        <v>8</v>
      </c>
      <c r="B20" s="81" t="s">
        <v>35</v>
      </c>
      <c r="C20" s="81">
        <v>1157694</v>
      </c>
      <c r="D20" s="81">
        <v>523945</v>
      </c>
      <c r="E20" s="91">
        <f t="shared" si="1"/>
        <v>0.45257641483846334</v>
      </c>
      <c r="F20" s="88"/>
    </row>
    <row r="21" spans="1:6" s="89" customFormat="1" ht="28.5" customHeight="1">
      <c r="A21" s="80">
        <v>9</v>
      </c>
      <c r="B21" s="81" t="s">
        <v>36</v>
      </c>
      <c r="C21" s="81">
        <v>155921</v>
      </c>
      <c r="D21" s="81">
        <v>116245.266</v>
      </c>
      <c r="E21" s="91">
        <f t="shared" si="1"/>
        <v>0.74553951039308375</v>
      </c>
      <c r="F21" s="88"/>
    </row>
    <row r="22" spans="1:6" s="89" customFormat="1" ht="28.5" customHeight="1">
      <c r="A22" s="80">
        <v>10</v>
      </c>
      <c r="B22" s="81" t="s">
        <v>37</v>
      </c>
      <c r="C22" s="81">
        <v>78951</v>
      </c>
      <c r="D22" s="81">
        <v>59060</v>
      </c>
      <c r="E22" s="91">
        <f t="shared" si="1"/>
        <v>0.74805892262289264</v>
      </c>
      <c r="F22" s="88"/>
    </row>
    <row r="23" spans="1:6" s="89" customFormat="1" ht="28.5" customHeight="1">
      <c r="A23" s="80">
        <v>11</v>
      </c>
      <c r="B23" s="81" t="s">
        <v>28</v>
      </c>
      <c r="C23" s="81">
        <v>1040014</v>
      </c>
      <c r="D23" s="81">
        <v>432652</v>
      </c>
      <c r="E23" s="91">
        <f t="shared" si="1"/>
        <v>0.41600593838159872</v>
      </c>
      <c r="F23" s="88"/>
    </row>
    <row r="24" spans="1:6" s="89" customFormat="1" ht="28.5" customHeight="1">
      <c r="A24" s="80">
        <v>12</v>
      </c>
      <c r="B24" s="81" t="s">
        <v>29</v>
      </c>
      <c r="C24" s="81">
        <v>131170</v>
      </c>
      <c r="D24" s="81">
        <v>61231</v>
      </c>
      <c r="E24" s="91">
        <f t="shared" si="1"/>
        <v>0.46680643439810932</v>
      </c>
      <c r="F24" s="88"/>
    </row>
    <row r="25" spans="1:6" s="89" customFormat="1" ht="28.5" customHeight="1">
      <c r="A25" s="80">
        <v>13</v>
      </c>
      <c r="B25" s="81" t="s">
        <v>38</v>
      </c>
      <c r="C25" s="81">
        <v>50000</v>
      </c>
      <c r="D25" s="81"/>
      <c r="E25" s="91"/>
      <c r="F25" s="88"/>
    </row>
    <row r="26" spans="1:6" s="89" customFormat="1" ht="28.5" customHeight="1">
      <c r="A26" s="80">
        <v>13</v>
      </c>
      <c r="B26" s="81" t="s">
        <v>39</v>
      </c>
      <c r="C26" s="81">
        <v>25000</v>
      </c>
      <c r="D26" s="81">
        <v>8200</v>
      </c>
      <c r="E26" s="91">
        <f t="shared" ref="E26:E31" si="2">D26/C26</f>
        <v>0.32800000000000001</v>
      </c>
      <c r="F26" s="88"/>
    </row>
    <row r="27" spans="1:6" s="89" customFormat="1" ht="28.5" customHeight="1">
      <c r="A27" s="80">
        <v>14</v>
      </c>
      <c r="B27" s="81" t="s">
        <v>91</v>
      </c>
      <c r="C27" s="81">
        <v>30000</v>
      </c>
      <c r="D27" s="81">
        <v>6250</v>
      </c>
      <c r="E27" s="91">
        <f t="shared" si="2"/>
        <v>0.20833333333333334</v>
      </c>
      <c r="F27" s="88"/>
    </row>
    <row r="28" spans="1:6" s="89" customFormat="1" ht="28.5" customHeight="1">
      <c r="A28" s="80">
        <v>15</v>
      </c>
      <c r="B28" s="81" t="s">
        <v>40</v>
      </c>
      <c r="C28" s="81">
        <v>2000</v>
      </c>
      <c r="D28" s="81">
        <v>950</v>
      </c>
      <c r="E28" s="91">
        <f t="shared" si="2"/>
        <v>0.47499999999999998</v>
      </c>
      <c r="F28" s="88"/>
    </row>
    <row r="29" spans="1:6" s="89" customFormat="1" ht="55.5" customHeight="1">
      <c r="A29" s="80">
        <v>16</v>
      </c>
      <c r="B29" s="81" t="s">
        <v>92</v>
      </c>
      <c r="C29" s="81">
        <v>5000</v>
      </c>
      <c r="D29" s="81"/>
      <c r="E29" s="91"/>
      <c r="F29" s="88"/>
    </row>
    <row r="30" spans="1:6" s="89" customFormat="1" ht="28.5" customHeight="1">
      <c r="A30" s="80">
        <v>17</v>
      </c>
      <c r="B30" s="81" t="s">
        <v>41</v>
      </c>
      <c r="C30" s="81">
        <v>1200</v>
      </c>
      <c r="D30" s="81">
        <v>600</v>
      </c>
      <c r="E30" s="91">
        <f t="shared" si="2"/>
        <v>0.5</v>
      </c>
      <c r="F30" s="88"/>
    </row>
    <row r="31" spans="1:6" s="89" customFormat="1" ht="28.5" customHeight="1">
      <c r="A31" s="80">
        <v>18</v>
      </c>
      <c r="B31" s="81" t="s">
        <v>93</v>
      </c>
      <c r="C31" s="81">
        <v>50000</v>
      </c>
      <c r="D31" s="81">
        <v>14500</v>
      </c>
      <c r="E31" s="91">
        <f t="shared" si="2"/>
        <v>0.28999999999999998</v>
      </c>
      <c r="F31" s="88"/>
    </row>
    <row r="32" spans="1:6" s="89" customFormat="1" ht="28.5" hidden="1" customHeight="1">
      <c r="A32" s="80">
        <v>20</v>
      </c>
      <c r="B32" s="81" t="s">
        <v>42</v>
      </c>
      <c r="C32" s="81">
        <v>50000</v>
      </c>
      <c r="D32" s="81"/>
      <c r="E32" s="91"/>
      <c r="F32" s="88"/>
    </row>
    <row r="33" spans="1:6" s="89" customFormat="1" ht="28.5" customHeight="1">
      <c r="A33" s="80">
        <v>19</v>
      </c>
      <c r="B33" s="81" t="s">
        <v>43</v>
      </c>
      <c r="C33" s="81">
        <v>71239</v>
      </c>
      <c r="D33" s="81">
        <v>32560</v>
      </c>
      <c r="E33" s="91">
        <f>D33/C33</f>
        <v>0.45705301871166076</v>
      </c>
      <c r="F33" s="88"/>
    </row>
    <row r="34" spans="1:6" s="89" customFormat="1" ht="28.5" customHeight="1">
      <c r="A34" s="80">
        <v>20</v>
      </c>
      <c r="B34" s="81" t="s">
        <v>94</v>
      </c>
      <c r="C34" s="81">
        <v>15000</v>
      </c>
      <c r="D34" s="81">
        <v>6850</v>
      </c>
      <c r="E34" s="91">
        <f>D34/C34</f>
        <v>0.45666666666666667</v>
      </c>
      <c r="F34" s="88"/>
    </row>
    <row r="35" spans="1:6" s="89" customFormat="1" ht="28.5" customHeight="1">
      <c r="A35" s="80">
        <v>21</v>
      </c>
      <c r="B35" s="81" t="s">
        <v>95</v>
      </c>
      <c r="C35" s="81">
        <v>60310</v>
      </c>
      <c r="D35" s="81">
        <v>32120</v>
      </c>
      <c r="E35" s="91">
        <f>D35/C35</f>
        <v>0.53258166141601726</v>
      </c>
      <c r="F35" s="88"/>
    </row>
    <row r="36" spans="1:6" s="89" customFormat="1" ht="28.5" customHeight="1">
      <c r="A36" s="80">
        <v>22</v>
      </c>
      <c r="B36" s="81" t="s">
        <v>108</v>
      </c>
      <c r="C36" s="81">
        <v>97790</v>
      </c>
      <c r="D36" s="81">
        <v>32000</v>
      </c>
      <c r="E36" s="91">
        <f>D36/C36</f>
        <v>0.32723182329481543</v>
      </c>
      <c r="F36" s="88"/>
    </row>
    <row r="37" spans="1:6" s="89" customFormat="1" ht="28.5" hidden="1" customHeight="1">
      <c r="A37" s="102">
        <v>23</v>
      </c>
      <c r="B37" s="103" t="s">
        <v>109</v>
      </c>
      <c r="C37" s="103">
        <v>50000</v>
      </c>
      <c r="D37" s="103"/>
      <c r="E37" s="104"/>
      <c r="F37" s="88"/>
    </row>
    <row r="38" spans="1:6" s="89" customFormat="1" ht="36.75" customHeight="1">
      <c r="A38" s="77" t="s">
        <v>44</v>
      </c>
      <c r="B38" s="78" t="s">
        <v>96</v>
      </c>
      <c r="C38" s="78">
        <v>310000</v>
      </c>
      <c r="D38" s="78"/>
      <c r="E38" s="94"/>
      <c r="F38" s="88"/>
    </row>
    <row r="39" spans="1:6" s="89" customFormat="1" ht="28.5" customHeight="1">
      <c r="A39" s="77" t="s">
        <v>45</v>
      </c>
      <c r="B39" s="78" t="s">
        <v>47</v>
      </c>
      <c r="C39" s="78">
        <v>254314</v>
      </c>
      <c r="D39" s="78">
        <f>8250+28047</f>
        <v>36297</v>
      </c>
      <c r="E39" s="94">
        <f>D39/C39</f>
        <v>0.14272513506924511</v>
      </c>
      <c r="F39" s="88"/>
    </row>
    <row r="40" spans="1:6" s="89" customFormat="1" ht="28.5" customHeight="1">
      <c r="A40" s="77" t="s">
        <v>46</v>
      </c>
      <c r="B40" s="78" t="s">
        <v>49</v>
      </c>
      <c r="C40" s="78">
        <v>1340</v>
      </c>
      <c r="D40" s="78"/>
      <c r="E40" s="94"/>
      <c r="F40" s="88"/>
    </row>
    <row r="41" spans="1:6" s="89" customFormat="1" ht="28.5" customHeight="1">
      <c r="A41" s="77" t="s">
        <v>48</v>
      </c>
      <c r="B41" s="78" t="s">
        <v>58</v>
      </c>
      <c r="C41" s="78">
        <v>70000</v>
      </c>
      <c r="D41" s="78">
        <v>25200</v>
      </c>
      <c r="E41" s="94">
        <f>D41/C41</f>
        <v>0.36</v>
      </c>
      <c r="F41" s="88"/>
    </row>
    <row r="42" spans="1:6" s="89" customFormat="1" ht="28.5" hidden="1" customHeight="1">
      <c r="A42" s="77" t="s">
        <v>50</v>
      </c>
      <c r="B42" s="78" t="s">
        <v>97</v>
      </c>
      <c r="C42" s="78">
        <v>80000</v>
      </c>
      <c r="D42" s="78"/>
      <c r="E42" s="94"/>
      <c r="F42" s="88"/>
    </row>
    <row r="43" spans="1:6" s="89" customFormat="1" ht="28.5" customHeight="1">
      <c r="A43" s="77" t="s">
        <v>51</v>
      </c>
      <c r="B43" s="78" t="s">
        <v>81</v>
      </c>
      <c r="C43" s="78">
        <v>25000</v>
      </c>
      <c r="D43" s="78">
        <v>8800</v>
      </c>
      <c r="E43" s="94">
        <f>D43/C43</f>
        <v>0.35199999999999998</v>
      </c>
      <c r="F43" s="88"/>
    </row>
    <row r="44" spans="1:6" s="89" customFormat="1" ht="28.5" hidden="1" customHeight="1">
      <c r="A44" s="77" t="s">
        <v>52</v>
      </c>
      <c r="B44" s="78" t="s">
        <v>57</v>
      </c>
      <c r="C44" s="78">
        <v>10000</v>
      </c>
      <c r="D44" s="78"/>
      <c r="E44" s="94"/>
      <c r="F44" s="88"/>
    </row>
    <row r="45" spans="1:6" s="89" customFormat="1" ht="36.75" customHeight="1">
      <c r="A45" s="77" t="s">
        <v>53</v>
      </c>
      <c r="B45" s="78" t="s">
        <v>98</v>
      </c>
      <c r="C45" s="78">
        <v>250000</v>
      </c>
      <c r="D45" s="78">
        <v>105146</v>
      </c>
      <c r="E45" s="94">
        <f>D45/C45</f>
        <v>0.42058400000000001</v>
      </c>
      <c r="F45" s="88"/>
    </row>
    <row r="46" spans="1:6" s="89" customFormat="1" ht="39" customHeight="1">
      <c r="A46" s="77" t="s">
        <v>54</v>
      </c>
      <c r="B46" s="78" t="s">
        <v>99</v>
      </c>
      <c r="C46" s="78">
        <v>88218</v>
      </c>
      <c r="D46" s="78">
        <v>36865</v>
      </c>
      <c r="E46" s="94">
        <f>D46/C46</f>
        <v>0.417885238840146</v>
      </c>
      <c r="F46" s="88"/>
    </row>
    <row r="47" spans="1:6" s="89" customFormat="1" ht="28.5" customHeight="1">
      <c r="A47" s="77" t="s">
        <v>55</v>
      </c>
      <c r="B47" s="78" t="s">
        <v>100</v>
      </c>
      <c r="C47" s="78">
        <v>511592</v>
      </c>
      <c r="D47" s="78">
        <v>216200</v>
      </c>
      <c r="E47" s="94">
        <f>D47/C47</f>
        <v>0.42260238627656416</v>
      </c>
      <c r="F47" s="88"/>
    </row>
    <row r="48" spans="1:6" s="89" customFormat="1" ht="51" customHeight="1">
      <c r="A48" s="77" t="s">
        <v>56</v>
      </c>
      <c r="B48" s="78" t="s">
        <v>101</v>
      </c>
      <c r="C48" s="78">
        <v>75725</v>
      </c>
      <c r="D48" s="78">
        <f>57220+410</f>
        <v>57630</v>
      </c>
      <c r="E48" s="94">
        <f>D48/C48</f>
        <v>0.76104324859689665</v>
      </c>
      <c r="F48" s="88"/>
    </row>
    <row r="49" spans="1:6" s="89" customFormat="1" ht="39" customHeight="1">
      <c r="A49" s="77" t="s">
        <v>103</v>
      </c>
      <c r="B49" s="78" t="s">
        <v>102</v>
      </c>
      <c r="C49" s="78">
        <v>400000</v>
      </c>
      <c r="D49" s="78">
        <v>128000</v>
      </c>
      <c r="E49" s="94">
        <f>D49/C49</f>
        <v>0.32</v>
      </c>
      <c r="F49" s="88"/>
    </row>
    <row r="50" spans="1:6" ht="34.5" customHeight="1">
      <c r="A50" s="68"/>
      <c r="B50" s="69"/>
      <c r="C50" s="126" t="s">
        <v>74</v>
      </c>
      <c r="D50" s="126"/>
      <c r="E50" s="126"/>
    </row>
  </sheetData>
  <mergeCells count="5">
    <mergeCell ref="A1:E1"/>
    <mergeCell ref="A2:E2"/>
    <mergeCell ref="A3:E3"/>
    <mergeCell ref="C4:E4"/>
    <mergeCell ref="C50:E50"/>
  </mergeCells>
  <printOptions horizontalCentered="1"/>
  <pageMargins left="0.5" right="0" top="0.7" bottom="0.7" header="0.3" footer="0.3"/>
  <pageSetup paperSize="9" scale="96" orientation="portrait" r:id="rId1"/>
  <headerFooter>
    <oddFooter>&amp;C&amp;P/2 (Phụ lục số 02)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Thu NSNN.PL01</vt:lpstr>
      <vt:lpstr>Chi NSNN.PL01</vt:lpstr>
      <vt:lpstr>'Chi NSNN.PL01'!Print_Area</vt:lpstr>
      <vt:lpstr>'Thu NSNN.PL01'!Print_Area</vt:lpstr>
      <vt:lpstr>'Chi NSNN.PL01'!Print_Titles</vt:lpstr>
      <vt:lpstr>'Thu NSNN.PL01'!Print_Titles</vt:lpstr>
    </vt:vector>
  </TitlesOfParts>
  <Company>So Tai chinh Ha Tinh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Van Ngoc</dc:creator>
  <cp:lastModifiedBy>thanhsen</cp:lastModifiedBy>
  <cp:lastPrinted>2019-07-08T01:56:41Z</cp:lastPrinted>
  <dcterms:created xsi:type="dcterms:W3CDTF">2012-12-13T00:57:34Z</dcterms:created>
  <dcterms:modified xsi:type="dcterms:W3CDTF">2019-07-08T02:27:49Z</dcterms:modified>
</cp:coreProperties>
</file>