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_Phong KTTN\CV phong KTTN soan\Hồ sơ hỗ trợ BHXH TN\TL UBND trinh Tinh uy\Ban cuoi\"/>
    </mc:Choice>
  </mc:AlternateContent>
  <bookViews>
    <workbookView xWindow="240" yWindow="105" windowWidth="20100" windowHeight="7935" activeTab="1"/>
  </bookViews>
  <sheets>
    <sheet name="Phuluc01" sheetId="1" r:id="rId1"/>
    <sheet name="Phuluc0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3" i="2" l="1"/>
  <c r="C14" i="2" s="1"/>
  <c r="C15" i="2" s="1"/>
  <c r="C16" i="2" s="1"/>
  <c r="C17" i="2" s="1"/>
  <c r="C13" i="1"/>
  <c r="C14" i="1" s="1"/>
  <c r="C15" i="1" s="1"/>
  <c r="C16" i="1" s="1"/>
  <c r="C17" i="1" s="1"/>
  <c r="G13" i="2" l="1"/>
  <c r="H13" i="2" s="1"/>
  <c r="G14" i="2"/>
  <c r="H14" i="2" s="1"/>
  <c r="G15" i="2"/>
  <c r="H15" i="2" s="1"/>
  <c r="J15" i="2" s="1"/>
  <c r="G16" i="2"/>
  <c r="H16" i="2" s="1"/>
  <c r="G17" i="2"/>
  <c r="H17" i="2" s="1"/>
  <c r="G12" i="2"/>
  <c r="H12" i="2" s="1"/>
  <c r="E13" i="2"/>
  <c r="F13" i="2" s="1"/>
  <c r="J13" i="2" s="1"/>
  <c r="E14" i="2"/>
  <c r="F14" i="2" s="1"/>
  <c r="J14" i="2" s="1"/>
  <c r="E15" i="2"/>
  <c r="F15" i="2" s="1"/>
  <c r="E16" i="2"/>
  <c r="F16" i="2" s="1"/>
  <c r="E17" i="2"/>
  <c r="F17" i="2" s="1"/>
  <c r="J17" i="2" s="1"/>
  <c r="E12" i="2"/>
  <c r="F12" i="2" s="1"/>
  <c r="J12" i="2" s="1"/>
  <c r="F13" i="1"/>
  <c r="H13" i="1" s="1"/>
  <c r="F14" i="1"/>
  <c r="H14" i="1" s="1"/>
  <c r="F15" i="1"/>
  <c r="H15" i="1" s="1"/>
  <c r="F16" i="1"/>
  <c r="H16" i="1" s="1"/>
  <c r="J16" i="1" s="1"/>
  <c r="I16" i="2" s="1"/>
  <c r="F17" i="1"/>
  <c r="H17" i="1" s="1"/>
  <c r="F12" i="1"/>
  <c r="H12" i="1" s="1"/>
  <c r="H18" i="2" l="1"/>
  <c r="H19" i="2" s="1"/>
  <c r="J16" i="2"/>
  <c r="J18" i="2"/>
  <c r="J19" i="2" s="1"/>
  <c r="K16" i="2"/>
  <c r="I12" i="1"/>
  <c r="J12" i="1"/>
  <c r="I14" i="1"/>
  <c r="J14" i="1"/>
  <c r="I14" i="2" s="1"/>
  <c r="K14" i="2" s="1"/>
  <c r="J15" i="1"/>
  <c r="I15" i="2" s="1"/>
  <c r="K15" i="2" s="1"/>
  <c r="I15" i="1"/>
  <c r="I17" i="1"/>
  <c r="J17" i="1"/>
  <c r="I17" i="2" s="1"/>
  <c r="K17" i="2" s="1"/>
  <c r="I13" i="1"/>
  <c r="J13" i="1"/>
  <c r="I13" i="2" s="1"/>
  <c r="K13" i="2" s="1"/>
  <c r="I16" i="1"/>
  <c r="F18" i="2"/>
  <c r="F19" i="2" s="1"/>
  <c r="I12" i="2" l="1"/>
  <c r="J18" i="1"/>
  <c r="J19" i="1" s="1"/>
  <c r="I18" i="2" l="1"/>
  <c r="I19" i="2" s="1"/>
  <c r="K12" i="2"/>
  <c r="K18" i="2" s="1"/>
  <c r="K19" i="2" s="1"/>
</calcChain>
</file>

<file path=xl/sharedStrings.xml><?xml version="1.0" encoding="utf-8"?>
<sst xmlns="http://schemas.openxmlformats.org/spreadsheetml/2006/main" count="66" uniqueCount="48">
  <si>
    <t>DỰ TOÁN KINH PHÍ THỰC HIỆN NGHỊ QUYẾT</t>
  </si>
  <si>
    <t>TT</t>
  </si>
  <si>
    <t>Nội dung</t>
  </si>
  <si>
    <t>Năm 2020</t>
  </si>
  <si>
    <t>Năm 2021</t>
  </si>
  <si>
    <t>Năm 2022</t>
  </si>
  <si>
    <t>Năm 2023</t>
  </si>
  <si>
    <t>Năm 2024</t>
  </si>
  <si>
    <t>Năm 2025</t>
  </si>
  <si>
    <t>Mức hỗ trợ</t>
  </si>
  <si>
    <t>Số người (dự kiến)</t>
  </si>
  <si>
    <t>Tỷ lệ</t>
  </si>
  <si>
    <t>Ngân sách hỗ trợ tiền đóng BHXH</t>
  </si>
  <si>
    <t>Tổng cộng</t>
  </si>
  <si>
    <t>Số tiền hỗ trợ/tháng/tổng người tham gia</t>
  </si>
  <si>
    <t>A</t>
  </si>
  <si>
    <t>B</t>
  </si>
  <si>
    <t>4=1x3</t>
  </si>
  <si>
    <t>Mức đóng BHXH/tháng/người</t>
  </si>
  <si>
    <t>Bình quân mỗi năm</t>
  </si>
  <si>
    <t>Thu nhập chuẩn nghèo khu vực nông thôn (đồng)</t>
  </si>
  <si>
    <t>Số tiền (đồng)</t>
  </si>
  <si>
    <t>Số tiền hỗ trợ/năm (đồng)</t>
  </si>
  <si>
    <t>Phụ lục 01</t>
  </si>
  <si>
    <t>Phụ lục 02</t>
  </si>
  <si>
    <t>(Không phải chi hỗ trợ bảo trợ xã hội và mua thẻ BHYT cho người cao tuổi do đã có lương hưu)</t>
  </si>
  <si>
    <t>Hiệu quả (giảm chi cho NSNN)</t>
  </si>
  <si>
    <t>So sánh hiệu quả do tác động của chính sách</t>
  </si>
  <si>
    <t>Chi hỗ trợ bảo trợ xã hội (Nghị định số 136/2013/NĐ-CP)</t>
  </si>
  <si>
    <t>Số tiền/tổng người/năm (đồng)</t>
  </si>
  <si>
    <t>Số tiền/tổng người/tháng (đồng)</t>
  </si>
  <si>
    <t>Số tiền/người/  tháng (đồng)</t>
  </si>
  <si>
    <t>Số tiền/người/ năm (đồng)</t>
  </si>
  <si>
    <t>Số tiền/tổng người/năm     (đồng)</t>
  </si>
  <si>
    <t>Giai đoạn 2020-2025 NS hỗ trợ đóng BHXH tự nguyện (đồng)</t>
  </si>
  <si>
    <t>Sau này không phải chi bảo trợ XH + mua thẻ BHYT (đồng)</t>
  </si>
  <si>
    <t>8=4+6</t>
  </si>
  <si>
    <t>9=8-7</t>
  </si>
  <si>
    <t>Chi mua thẻ BHYT (người cao tuổi)</t>
  </si>
  <si>
    <t>TÁC ĐỘNG CỦA CHÍNH SÁCH LÀM GIẢM GÁNH NẶNG CHO NGÂN SÁCH NHÀ NƯỚC SAU NÀY</t>
  </si>
  <si>
    <t>7= cột 8 Phụ lục 1</t>
  </si>
  <si>
    <t>Nghị quyết quy định chính sách hỗ trợ đối với người lao động tham gia BHXH tự nguyện
 trên địa bàn tỉnh Hà Tĩnh giai đoạn 2020-2025</t>
  </si>
  <si>
    <t>ỦY BAN NHÂN DÂN</t>
  </si>
  <si>
    <t>TỈNH HÀ TĨNH</t>
  </si>
  <si>
    <t>CỘNG HÒA XÃ HỘI CHỦ NGHĨA VIỆT NAM</t>
  </si>
  <si>
    <t>Độc lập - Tự do - Hạnh phúc</t>
  </si>
  <si>
    <t>Số tiền hỗ trợ/tháng/
người (đồng)</t>
  </si>
  <si>
    <t>Kèm theo Đề án         /ĐA-UBND ngày     tháng 11 năm 2019 của UBND tỉnh Hà Tĩnh)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</si>
</sst>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shrinkToFi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3" fontId="10" fillId="0" borderId="1" xfId="0" applyNumberFormat="1" applyFont="1" applyBorder="1"/>
    <xf numFmtId="9" fontId="10" fillId="0" borderId="1" xfId="0" applyNumberFormat="1" applyFont="1" applyBorder="1"/>
    <xf numFmtId="0" fontId="9" fillId="0" borderId="1" xfId="0" applyFont="1" applyBorder="1"/>
    <xf numFmtId="3" fontId="9" fillId="0" borderId="1" xfId="0" applyNumberFormat="1" applyFont="1" applyBorder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shrinkToFit="1"/>
    </xf>
    <xf numFmtId="0" fontId="13" fillId="0" borderId="1" xfId="0" applyFont="1" applyBorder="1" applyAlignment="1">
      <alignment shrinkToFit="1"/>
    </xf>
    <xf numFmtId="3" fontId="13" fillId="0" borderId="1" xfId="0" applyNumberFormat="1" applyFont="1" applyBorder="1" applyAlignment="1">
      <alignment shrinkToFit="1"/>
    </xf>
    <xf numFmtId="3" fontId="7" fillId="0" borderId="1" xfId="0" applyNumberFormat="1" applyFont="1" applyBorder="1" applyAlignment="1">
      <alignment shrinkToFit="1"/>
    </xf>
    <xf numFmtId="0" fontId="8" fillId="0" borderId="0" xfId="0" applyFont="1"/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2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"/>
  <sheetViews>
    <sheetView zoomScaleNormal="100" workbookViewId="0">
      <selection activeCell="J12" sqref="J12"/>
    </sheetView>
  </sheetViews>
  <sheetFormatPr defaultColWidth="9" defaultRowHeight="14.25" x14ac:dyDescent="0.2"/>
  <cols>
    <col min="1" max="1" width="4.5703125" style="1" customWidth="1"/>
    <col min="2" max="2" width="12.7109375" style="1" customWidth="1"/>
    <col min="3" max="3" width="10.85546875" style="1" customWidth="1"/>
    <col min="4" max="4" width="14.42578125" style="1" customWidth="1"/>
    <col min="5" max="6" width="12" style="1" customWidth="1"/>
    <col min="7" max="7" width="12.5703125" style="1" customWidth="1"/>
    <col min="8" max="8" width="15.42578125" style="1" customWidth="1"/>
    <col min="9" max="9" width="18" style="1" customWidth="1"/>
    <col min="10" max="10" width="15.85546875" style="1" customWidth="1"/>
    <col min="11" max="16384" width="9" style="1"/>
  </cols>
  <sheetData>
    <row r="1" spans="1:10" s="28" customFormat="1" ht="18.75" customHeight="1" x14ac:dyDescent="0.3">
      <c r="A1" s="30" t="s">
        <v>42</v>
      </c>
      <c r="B1" s="30"/>
      <c r="C1" s="30"/>
      <c r="D1" s="30"/>
      <c r="F1" s="30" t="s">
        <v>44</v>
      </c>
      <c r="G1" s="30"/>
      <c r="H1" s="30"/>
      <c r="I1" s="30"/>
      <c r="J1" s="30"/>
    </row>
    <row r="2" spans="1:10" s="28" customFormat="1" ht="18.75" customHeight="1" x14ac:dyDescent="0.3">
      <c r="A2" s="30" t="s">
        <v>43</v>
      </c>
      <c r="B2" s="30"/>
      <c r="C2" s="30"/>
      <c r="D2" s="30"/>
      <c r="F2" s="30" t="s">
        <v>45</v>
      </c>
      <c r="G2" s="30"/>
      <c r="H2" s="30"/>
      <c r="I2" s="30"/>
      <c r="J2" s="30"/>
    </row>
    <row r="4" spans="1:10" ht="15" x14ac:dyDescent="0.25">
      <c r="A4" s="20"/>
      <c r="B4" s="20"/>
      <c r="C4" s="20"/>
      <c r="D4" s="20"/>
      <c r="E4" s="20"/>
      <c r="F4" s="20"/>
      <c r="G4" s="20"/>
      <c r="H4" s="20"/>
      <c r="I4" s="20"/>
      <c r="J4" s="21" t="s">
        <v>23</v>
      </c>
    </row>
    <row r="5" spans="1:10" s="3" customFormat="1" ht="26.25" customHeight="1" x14ac:dyDescent="0.3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s="3" customFormat="1" ht="39" customHeight="1" x14ac:dyDescent="0.3">
      <c r="A6" s="32" t="s">
        <v>41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s="3" customFormat="1" ht="23.25" customHeight="1" x14ac:dyDescent="0.35">
      <c r="A7" s="34" t="s">
        <v>47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s="4" customFormat="1" ht="18" x14ac:dyDescent="0.25"/>
    <row r="9" spans="1:10" s="5" customFormat="1" ht="15" customHeight="1" x14ac:dyDescent="0.25">
      <c r="A9" s="31" t="s">
        <v>1</v>
      </c>
      <c r="B9" s="31" t="s">
        <v>2</v>
      </c>
      <c r="C9" s="33" t="s">
        <v>10</v>
      </c>
      <c r="D9" s="33" t="s">
        <v>20</v>
      </c>
      <c r="E9" s="33" t="s">
        <v>18</v>
      </c>
      <c r="F9" s="33"/>
      <c r="G9" s="31" t="s">
        <v>12</v>
      </c>
      <c r="H9" s="31"/>
      <c r="I9" s="31"/>
      <c r="J9" s="31"/>
    </row>
    <row r="10" spans="1:10" s="5" customFormat="1" ht="67.5" customHeight="1" x14ac:dyDescent="0.25">
      <c r="A10" s="31"/>
      <c r="B10" s="31"/>
      <c r="C10" s="33"/>
      <c r="D10" s="33"/>
      <c r="E10" s="10" t="s">
        <v>11</v>
      </c>
      <c r="F10" s="10" t="s">
        <v>21</v>
      </c>
      <c r="G10" s="11" t="s">
        <v>9</v>
      </c>
      <c r="H10" s="10" t="s">
        <v>46</v>
      </c>
      <c r="I10" s="10" t="s">
        <v>14</v>
      </c>
      <c r="J10" s="10" t="s">
        <v>22</v>
      </c>
    </row>
    <row r="11" spans="1:10" s="6" customFormat="1" ht="16.5" customHeight="1" x14ac:dyDescent="0.25">
      <c r="A11" s="12" t="s">
        <v>15</v>
      </c>
      <c r="B11" s="12" t="s">
        <v>16</v>
      </c>
      <c r="C11" s="13">
        <v>1</v>
      </c>
      <c r="D11" s="13">
        <v>2</v>
      </c>
      <c r="E11" s="13">
        <v>3</v>
      </c>
      <c r="F11" s="13" t="s">
        <v>17</v>
      </c>
      <c r="G11" s="12">
        <v>5</v>
      </c>
      <c r="H11" s="13">
        <v>6</v>
      </c>
      <c r="I11" s="13">
        <v>7</v>
      </c>
      <c r="J11" s="13">
        <v>8</v>
      </c>
    </row>
    <row r="12" spans="1:10" s="4" customFormat="1" ht="24" customHeight="1" x14ac:dyDescent="0.25">
      <c r="A12" s="14">
        <v>1</v>
      </c>
      <c r="B12" s="15" t="s">
        <v>3</v>
      </c>
      <c r="C12" s="16">
        <v>14000</v>
      </c>
      <c r="D12" s="16">
        <v>700000</v>
      </c>
      <c r="E12" s="17">
        <v>0.22</v>
      </c>
      <c r="F12" s="16">
        <f>D12*E12</f>
        <v>154000</v>
      </c>
      <c r="G12" s="17">
        <v>0.3</v>
      </c>
      <c r="H12" s="16">
        <f>F12*G12</f>
        <v>46200</v>
      </c>
      <c r="I12" s="16">
        <f>H12*C12</f>
        <v>646800000</v>
      </c>
      <c r="J12" s="16">
        <f>H12*C12*12</f>
        <v>7761600000</v>
      </c>
    </row>
    <row r="13" spans="1:10" s="4" customFormat="1" ht="24" customHeight="1" x14ac:dyDescent="0.25">
      <c r="A13" s="14">
        <v>2</v>
      </c>
      <c r="B13" s="15" t="s">
        <v>4</v>
      </c>
      <c r="C13" s="16">
        <f>C12+1000</f>
        <v>15000</v>
      </c>
      <c r="D13" s="16">
        <v>700000</v>
      </c>
      <c r="E13" s="17">
        <v>0.22</v>
      </c>
      <c r="F13" s="16">
        <f t="shared" ref="F13:F17" si="0">D13*E13</f>
        <v>154000</v>
      </c>
      <c r="G13" s="17">
        <v>0.3</v>
      </c>
      <c r="H13" s="16">
        <f t="shared" ref="H13:H17" si="1">F13*G13</f>
        <v>46200</v>
      </c>
      <c r="I13" s="16">
        <f t="shared" ref="I13:I17" si="2">H13*C13</f>
        <v>693000000</v>
      </c>
      <c r="J13" s="16">
        <f t="shared" ref="J13:J17" si="3">H13*C13*12</f>
        <v>8316000000</v>
      </c>
    </row>
    <row r="14" spans="1:10" s="4" customFormat="1" ht="24" customHeight="1" x14ac:dyDescent="0.25">
      <c r="A14" s="14">
        <v>3</v>
      </c>
      <c r="B14" s="15" t="s">
        <v>5</v>
      </c>
      <c r="C14" s="16">
        <f>C13+1200</f>
        <v>16200</v>
      </c>
      <c r="D14" s="16">
        <v>700000</v>
      </c>
      <c r="E14" s="17">
        <v>0.22</v>
      </c>
      <c r="F14" s="16">
        <f t="shared" si="0"/>
        <v>154000</v>
      </c>
      <c r="G14" s="17">
        <v>0.3</v>
      </c>
      <c r="H14" s="16">
        <f t="shared" si="1"/>
        <v>46200</v>
      </c>
      <c r="I14" s="16">
        <f t="shared" si="2"/>
        <v>748440000</v>
      </c>
      <c r="J14" s="16">
        <f t="shared" si="3"/>
        <v>8981280000</v>
      </c>
    </row>
    <row r="15" spans="1:10" s="4" customFormat="1" ht="24" customHeight="1" x14ac:dyDescent="0.25">
      <c r="A15" s="14">
        <v>4</v>
      </c>
      <c r="B15" s="15" t="s">
        <v>6</v>
      </c>
      <c r="C15" s="16">
        <f>C14+1300</f>
        <v>17500</v>
      </c>
      <c r="D15" s="16">
        <v>700000</v>
      </c>
      <c r="E15" s="17">
        <v>0.22</v>
      </c>
      <c r="F15" s="16">
        <f t="shared" si="0"/>
        <v>154000</v>
      </c>
      <c r="G15" s="17">
        <v>0.3</v>
      </c>
      <c r="H15" s="16">
        <f t="shared" si="1"/>
        <v>46200</v>
      </c>
      <c r="I15" s="16">
        <f t="shared" si="2"/>
        <v>808500000</v>
      </c>
      <c r="J15" s="16">
        <f t="shared" si="3"/>
        <v>9702000000</v>
      </c>
    </row>
    <row r="16" spans="1:10" s="4" customFormat="1" ht="24" customHeight="1" x14ac:dyDescent="0.25">
      <c r="A16" s="14">
        <v>5</v>
      </c>
      <c r="B16" s="15" t="s">
        <v>7</v>
      </c>
      <c r="C16" s="16">
        <f>C15+1400</f>
        <v>18900</v>
      </c>
      <c r="D16" s="16">
        <v>700000</v>
      </c>
      <c r="E16" s="17">
        <v>0.22</v>
      </c>
      <c r="F16" s="16">
        <f t="shared" si="0"/>
        <v>154000</v>
      </c>
      <c r="G16" s="17">
        <v>0.3</v>
      </c>
      <c r="H16" s="16">
        <f t="shared" si="1"/>
        <v>46200</v>
      </c>
      <c r="I16" s="16">
        <f t="shared" si="2"/>
        <v>873180000</v>
      </c>
      <c r="J16" s="16">
        <f t="shared" si="3"/>
        <v>10478160000</v>
      </c>
    </row>
    <row r="17" spans="1:10" s="4" customFormat="1" ht="24" customHeight="1" x14ac:dyDescent="0.25">
      <c r="A17" s="14">
        <v>6</v>
      </c>
      <c r="B17" s="15" t="s">
        <v>8</v>
      </c>
      <c r="C17" s="16">
        <f>C16+1500</f>
        <v>20400</v>
      </c>
      <c r="D17" s="16">
        <v>700000</v>
      </c>
      <c r="E17" s="17">
        <v>0.22</v>
      </c>
      <c r="F17" s="16">
        <f t="shared" si="0"/>
        <v>154000</v>
      </c>
      <c r="G17" s="17">
        <v>0.3</v>
      </c>
      <c r="H17" s="16">
        <f t="shared" si="1"/>
        <v>46200</v>
      </c>
      <c r="I17" s="16">
        <f t="shared" si="2"/>
        <v>942480000</v>
      </c>
      <c r="J17" s="16">
        <f t="shared" si="3"/>
        <v>11309760000</v>
      </c>
    </row>
    <row r="18" spans="1:10" s="4" customFormat="1" ht="23.25" customHeight="1" x14ac:dyDescent="0.25">
      <c r="A18" s="15"/>
      <c r="B18" s="18" t="s">
        <v>13</v>
      </c>
      <c r="C18" s="16"/>
      <c r="D18" s="16"/>
      <c r="E18" s="15"/>
      <c r="F18" s="16"/>
      <c r="G18" s="15"/>
      <c r="H18" s="16"/>
      <c r="I18" s="16"/>
      <c r="J18" s="19">
        <f>SUM(J12:J17)</f>
        <v>56548800000</v>
      </c>
    </row>
    <row r="19" spans="1:10" s="4" customFormat="1" ht="23.25" customHeight="1" x14ac:dyDescent="0.25">
      <c r="A19" s="15"/>
      <c r="B19" s="18" t="s">
        <v>19</v>
      </c>
      <c r="C19" s="15"/>
      <c r="D19" s="15"/>
      <c r="E19" s="15"/>
      <c r="F19" s="15"/>
      <c r="G19" s="15"/>
      <c r="H19" s="15"/>
      <c r="I19" s="15"/>
      <c r="J19" s="19">
        <f>J18/6</f>
        <v>9424800000</v>
      </c>
    </row>
  </sheetData>
  <mergeCells count="13">
    <mergeCell ref="F1:J1"/>
    <mergeCell ref="F2:J2"/>
    <mergeCell ref="A1:D1"/>
    <mergeCell ref="A2:D2"/>
    <mergeCell ref="A9:A10"/>
    <mergeCell ref="G9:J9"/>
    <mergeCell ref="A5:J5"/>
    <mergeCell ref="A6:J6"/>
    <mergeCell ref="C9:C10"/>
    <mergeCell ref="D9:D10"/>
    <mergeCell ref="E9:F9"/>
    <mergeCell ref="B9:B10"/>
    <mergeCell ref="A7:J7"/>
  </mergeCells>
  <pageMargins left="0.44" right="0.2" top="0.3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1"/>
  <sheetViews>
    <sheetView tabSelected="1" topLeftCell="A9" workbookViewId="0">
      <selection activeCell="I16" sqref="I16"/>
    </sheetView>
  </sheetViews>
  <sheetFormatPr defaultColWidth="9" defaultRowHeight="14.25" x14ac:dyDescent="0.2"/>
  <cols>
    <col min="1" max="1" width="4.5703125" style="1" customWidth="1"/>
    <col min="2" max="2" width="12.7109375" style="1" customWidth="1"/>
    <col min="3" max="3" width="10.42578125" style="1" customWidth="1"/>
    <col min="4" max="4" width="11.28515625" style="1" customWidth="1"/>
    <col min="5" max="6" width="13.7109375" style="1" customWidth="1"/>
    <col min="7" max="7" width="10.85546875" style="1" customWidth="1"/>
    <col min="8" max="8" width="14.28515625" style="1" customWidth="1"/>
    <col min="9" max="9" width="15.28515625" style="1" customWidth="1"/>
    <col min="10" max="10" width="16.42578125" style="1" customWidth="1"/>
    <col min="11" max="11" width="14.5703125" style="1" customWidth="1"/>
    <col min="12" max="16384" width="9" style="1"/>
  </cols>
  <sheetData>
    <row r="1" spans="1:11" s="28" customFormat="1" ht="18.75" customHeight="1" x14ac:dyDescent="0.3">
      <c r="A1" s="30" t="s">
        <v>42</v>
      </c>
      <c r="B1" s="30"/>
      <c r="C1" s="30"/>
      <c r="D1" s="30"/>
      <c r="F1" s="30" t="s">
        <v>44</v>
      </c>
      <c r="G1" s="30"/>
      <c r="H1" s="30"/>
      <c r="I1" s="30"/>
      <c r="J1" s="30"/>
    </row>
    <row r="2" spans="1:11" s="28" customFormat="1" ht="18.75" customHeight="1" x14ac:dyDescent="0.3">
      <c r="A2" s="30" t="s">
        <v>43</v>
      </c>
      <c r="B2" s="30"/>
      <c r="C2" s="30"/>
      <c r="D2" s="30"/>
      <c r="F2" s="30" t="s">
        <v>45</v>
      </c>
      <c r="G2" s="30"/>
      <c r="H2" s="30"/>
      <c r="I2" s="30"/>
      <c r="J2" s="30"/>
    </row>
    <row r="4" spans="1:11" ht="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1" t="s">
        <v>24</v>
      </c>
    </row>
    <row r="5" spans="1:11" s="3" customFormat="1" ht="26.25" customHeight="1" x14ac:dyDescent="0.3">
      <c r="A5" s="30" t="s">
        <v>39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s="3" customFormat="1" ht="18.75" customHeight="1" x14ac:dyDescent="0.3">
      <c r="A6" s="30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s="3" customFormat="1" ht="23.25" customHeight="1" x14ac:dyDescent="0.35">
      <c r="A7" s="34" t="s">
        <v>47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s="3" customFormat="1" ht="23.25" customHeight="1" x14ac:dyDescent="0.35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1" s="5" customFormat="1" ht="39" customHeight="1" x14ac:dyDescent="0.25">
      <c r="A9" s="38" t="s">
        <v>1</v>
      </c>
      <c r="B9" s="38" t="s">
        <v>2</v>
      </c>
      <c r="C9" s="39" t="s">
        <v>10</v>
      </c>
      <c r="D9" s="39" t="s">
        <v>28</v>
      </c>
      <c r="E9" s="39"/>
      <c r="F9" s="39"/>
      <c r="G9" s="40" t="s">
        <v>38</v>
      </c>
      <c r="H9" s="41"/>
      <c r="I9" s="42" t="s">
        <v>27</v>
      </c>
      <c r="J9" s="42"/>
      <c r="K9" s="43"/>
    </row>
    <row r="10" spans="1:11" s="8" customFormat="1" ht="85.5" customHeight="1" x14ac:dyDescent="0.25">
      <c r="A10" s="38"/>
      <c r="B10" s="38"/>
      <c r="C10" s="39"/>
      <c r="D10" s="9" t="s">
        <v>31</v>
      </c>
      <c r="E10" s="9" t="s">
        <v>30</v>
      </c>
      <c r="F10" s="9" t="s">
        <v>29</v>
      </c>
      <c r="G10" s="9" t="s">
        <v>32</v>
      </c>
      <c r="H10" s="9" t="s">
        <v>33</v>
      </c>
      <c r="I10" s="9" t="s">
        <v>34</v>
      </c>
      <c r="J10" s="9" t="s">
        <v>35</v>
      </c>
      <c r="K10" s="9" t="s">
        <v>26</v>
      </c>
    </row>
    <row r="11" spans="1:11" s="6" customFormat="1" ht="34.5" customHeight="1" x14ac:dyDescent="0.25">
      <c r="A11" s="22" t="s">
        <v>15</v>
      </c>
      <c r="B11" s="22" t="s">
        <v>16</v>
      </c>
      <c r="C11" s="23">
        <v>1</v>
      </c>
      <c r="D11" s="23">
        <v>2</v>
      </c>
      <c r="E11" s="23">
        <v>3</v>
      </c>
      <c r="F11" s="23">
        <v>4</v>
      </c>
      <c r="G11" s="22">
        <v>5</v>
      </c>
      <c r="H11" s="23">
        <v>6</v>
      </c>
      <c r="I11" s="23" t="s">
        <v>40</v>
      </c>
      <c r="J11" s="23" t="s">
        <v>36</v>
      </c>
      <c r="K11" s="23" t="s">
        <v>37</v>
      </c>
    </row>
    <row r="12" spans="1:11" s="4" customFormat="1" ht="24" customHeight="1" x14ac:dyDescent="0.25">
      <c r="A12" s="24">
        <v>1</v>
      </c>
      <c r="B12" s="25" t="s">
        <v>3</v>
      </c>
      <c r="C12" s="16">
        <v>14000</v>
      </c>
      <c r="D12" s="26">
        <v>270000</v>
      </c>
      <c r="E12" s="26">
        <f>D12*C12</f>
        <v>3780000000</v>
      </c>
      <c r="F12" s="26">
        <f>E12*12</f>
        <v>45360000000</v>
      </c>
      <c r="G12" s="26">
        <f>1490000*4.5%*12</f>
        <v>804600</v>
      </c>
      <c r="H12" s="26">
        <f>G12*C12</f>
        <v>11264400000</v>
      </c>
      <c r="I12" s="26">
        <f>Phuluc01!J12</f>
        <v>7761600000</v>
      </c>
      <c r="J12" s="26">
        <f>H12+F12</f>
        <v>56624400000</v>
      </c>
      <c r="K12" s="26">
        <f>J12-I12</f>
        <v>48862800000</v>
      </c>
    </row>
    <row r="13" spans="1:11" s="4" customFormat="1" ht="24" customHeight="1" x14ac:dyDescent="0.25">
      <c r="A13" s="24">
        <v>2</v>
      </c>
      <c r="B13" s="25" t="s">
        <v>4</v>
      </c>
      <c r="C13" s="16">
        <f>C12+1000</f>
        <v>15000</v>
      </c>
      <c r="D13" s="26">
        <v>270000</v>
      </c>
      <c r="E13" s="26">
        <f t="shared" ref="E13:E17" si="0">D13*C13</f>
        <v>4050000000</v>
      </c>
      <c r="F13" s="26">
        <f t="shared" ref="F13:F17" si="1">E13*12</f>
        <v>48600000000</v>
      </c>
      <c r="G13" s="26">
        <f t="shared" ref="G13:G17" si="2">1490000*4.5%*12</f>
        <v>804600</v>
      </c>
      <c r="H13" s="26">
        <f t="shared" ref="H13:H17" si="3">G13*C13</f>
        <v>12069000000</v>
      </c>
      <c r="I13" s="26">
        <f>Phuluc01!J13</f>
        <v>8316000000</v>
      </c>
      <c r="J13" s="26">
        <f t="shared" ref="J13:J17" si="4">H13+F13</f>
        <v>60669000000</v>
      </c>
      <c r="K13" s="26">
        <f t="shared" ref="K13:K17" si="5">J13-I13</f>
        <v>52353000000</v>
      </c>
    </row>
    <row r="14" spans="1:11" s="4" customFormat="1" ht="24" customHeight="1" x14ac:dyDescent="0.25">
      <c r="A14" s="24">
        <v>3</v>
      </c>
      <c r="B14" s="25" t="s">
        <v>5</v>
      </c>
      <c r="C14" s="16">
        <f>C13+1200</f>
        <v>16200</v>
      </c>
      <c r="D14" s="26">
        <v>270000</v>
      </c>
      <c r="E14" s="26">
        <f t="shared" si="0"/>
        <v>4374000000</v>
      </c>
      <c r="F14" s="26">
        <f t="shared" si="1"/>
        <v>52488000000</v>
      </c>
      <c r="G14" s="26">
        <f t="shared" si="2"/>
        <v>804600</v>
      </c>
      <c r="H14" s="26">
        <f t="shared" si="3"/>
        <v>13034520000</v>
      </c>
      <c r="I14" s="26">
        <f>Phuluc01!J14</f>
        <v>8981280000</v>
      </c>
      <c r="J14" s="26">
        <f t="shared" si="4"/>
        <v>65522520000</v>
      </c>
      <c r="K14" s="26">
        <f t="shared" si="5"/>
        <v>56541240000</v>
      </c>
    </row>
    <row r="15" spans="1:11" s="4" customFormat="1" ht="24" customHeight="1" x14ac:dyDescent="0.25">
      <c r="A15" s="24">
        <v>4</v>
      </c>
      <c r="B15" s="25" t="s">
        <v>6</v>
      </c>
      <c r="C15" s="16">
        <f>C14+1300</f>
        <v>17500</v>
      </c>
      <c r="D15" s="26">
        <v>270000</v>
      </c>
      <c r="E15" s="26">
        <f t="shared" si="0"/>
        <v>4725000000</v>
      </c>
      <c r="F15" s="26">
        <f t="shared" si="1"/>
        <v>56700000000</v>
      </c>
      <c r="G15" s="26">
        <f t="shared" si="2"/>
        <v>804600</v>
      </c>
      <c r="H15" s="26">
        <f t="shared" si="3"/>
        <v>14080500000</v>
      </c>
      <c r="I15" s="26">
        <f>Phuluc01!J15</f>
        <v>9702000000</v>
      </c>
      <c r="J15" s="26">
        <f t="shared" si="4"/>
        <v>70780500000</v>
      </c>
      <c r="K15" s="26">
        <f t="shared" si="5"/>
        <v>61078500000</v>
      </c>
    </row>
    <row r="16" spans="1:11" s="4" customFormat="1" ht="24" customHeight="1" x14ac:dyDescent="0.25">
      <c r="A16" s="24">
        <v>5</v>
      </c>
      <c r="B16" s="25" t="s">
        <v>7</v>
      </c>
      <c r="C16" s="16">
        <f>C15+1400</f>
        <v>18900</v>
      </c>
      <c r="D16" s="26">
        <v>270000</v>
      </c>
      <c r="E16" s="26">
        <f t="shared" si="0"/>
        <v>5103000000</v>
      </c>
      <c r="F16" s="26">
        <f t="shared" si="1"/>
        <v>61236000000</v>
      </c>
      <c r="G16" s="26">
        <f t="shared" si="2"/>
        <v>804600</v>
      </c>
      <c r="H16" s="26">
        <f t="shared" si="3"/>
        <v>15206940000</v>
      </c>
      <c r="I16" s="26">
        <f>Phuluc01!J16</f>
        <v>10478160000</v>
      </c>
      <c r="J16" s="26">
        <f t="shared" si="4"/>
        <v>76442940000</v>
      </c>
      <c r="K16" s="26">
        <f t="shared" si="5"/>
        <v>65964780000</v>
      </c>
    </row>
    <row r="17" spans="1:11" s="4" customFormat="1" ht="24" customHeight="1" x14ac:dyDescent="0.25">
      <c r="A17" s="24">
        <v>6</v>
      </c>
      <c r="B17" s="25" t="s">
        <v>8</v>
      </c>
      <c r="C17" s="16">
        <f>C16+1500</f>
        <v>20400</v>
      </c>
      <c r="D17" s="26">
        <v>270000</v>
      </c>
      <c r="E17" s="26">
        <f t="shared" si="0"/>
        <v>5508000000</v>
      </c>
      <c r="F17" s="26">
        <f t="shared" si="1"/>
        <v>66096000000</v>
      </c>
      <c r="G17" s="26">
        <f t="shared" si="2"/>
        <v>804600</v>
      </c>
      <c r="H17" s="26">
        <f t="shared" si="3"/>
        <v>16413840000</v>
      </c>
      <c r="I17" s="26">
        <f>Phuluc01!J17</f>
        <v>11309760000</v>
      </c>
      <c r="J17" s="26">
        <f t="shared" si="4"/>
        <v>82509840000</v>
      </c>
      <c r="K17" s="26">
        <f t="shared" si="5"/>
        <v>71200080000</v>
      </c>
    </row>
    <row r="18" spans="1:11" s="4" customFormat="1" ht="23.25" customHeight="1" x14ac:dyDescent="0.25">
      <c r="A18" s="25"/>
      <c r="B18" s="35" t="s">
        <v>13</v>
      </c>
      <c r="C18" s="36"/>
      <c r="D18" s="36"/>
      <c r="E18" s="37"/>
      <c r="F18" s="27">
        <f>SUM(F12:F17)</f>
        <v>330480000000</v>
      </c>
      <c r="G18" s="26"/>
      <c r="H18" s="27">
        <f>SUM(H12:H17)</f>
        <v>82069200000</v>
      </c>
      <c r="I18" s="27">
        <f>SUM(I12:I17)</f>
        <v>56548800000</v>
      </c>
      <c r="J18" s="27">
        <f>SUM(J12:J17)</f>
        <v>412549200000</v>
      </c>
      <c r="K18" s="27">
        <f>SUM(K12:K17)</f>
        <v>356000400000</v>
      </c>
    </row>
    <row r="19" spans="1:11" s="4" customFormat="1" ht="23.25" customHeight="1" x14ac:dyDescent="0.25">
      <c r="A19" s="25"/>
      <c r="B19" s="35" t="s">
        <v>19</v>
      </c>
      <c r="C19" s="36"/>
      <c r="D19" s="36"/>
      <c r="E19" s="37"/>
      <c r="F19" s="27">
        <f>F18/6</f>
        <v>55080000000</v>
      </c>
      <c r="G19" s="25"/>
      <c r="H19" s="27">
        <f>H18/6</f>
        <v>13678200000</v>
      </c>
      <c r="I19" s="27">
        <f>I18/6</f>
        <v>9424800000</v>
      </c>
      <c r="J19" s="27">
        <f t="shared" ref="J19:K19" si="6">J18/6</f>
        <v>68758200000</v>
      </c>
      <c r="K19" s="27">
        <f t="shared" si="6"/>
        <v>59333400000</v>
      </c>
    </row>
    <row r="20" spans="1:11" x14ac:dyDescent="0.2">
      <c r="D20" s="7"/>
      <c r="E20" s="7"/>
      <c r="F20" s="7"/>
      <c r="G20" s="7"/>
      <c r="H20" s="7"/>
      <c r="I20" s="7"/>
      <c r="J20" s="7"/>
      <c r="K20" s="7"/>
    </row>
    <row r="21" spans="1:11" x14ac:dyDescent="0.2">
      <c r="C21" s="2"/>
    </row>
  </sheetData>
  <mergeCells count="15">
    <mergeCell ref="A1:D1"/>
    <mergeCell ref="F1:J1"/>
    <mergeCell ref="A2:D2"/>
    <mergeCell ref="F2:J2"/>
    <mergeCell ref="I9:K9"/>
    <mergeCell ref="B18:E18"/>
    <mergeCell ref="B19:E19"/>
    <mergeCell ref="A5:K5"/>
    <mergeCell ref="A6:K6"/>
    <mergeCell ref="A9:A10"/>
    <mergeCell ref="B9:B10"/>
    <mergeCell ref="C9:C10"/>
    <mergeCell ref="D9:F9"/>
    <mergeCell ref="G9:H9"/>
    <mergeCell ref="A7:K7"/>
  </mergeCells>
  <pageMargins left="0.37" right="0.22" top="0.32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Phuluc01</vt:lpstr>
      <vt:lpstr>Phuluc02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2019-11-13T10:27:28Z</cp:lastPrinted>
  <dcterms:created xsi:type="dcterms:W3CDTF">2019-11-07T08:10:26Z</dcterms:created>
  <dcterms:modified xsi:type="dcterms:W3CDTF">2019-11-26T07:15:29Z</dcterms:modified>
</cp:coreProperties>
</file>