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ỔNG HỢP DN\Van Ban VP\2019\Tài liệu\Tài liệu kỳ họp 12\NQ về biên chế công chức năm 2020\"/>
    </mc:Choice>
  </mc:AlternateContent>
  <bookViews>
    <workbookView xWindow="120" yWindow="110" windowWidth="11300" windowHeight="4820"/>
  </bookViews>
  <sheets>
    <sheet name="TH (3)" sheetId="8" r:id="rId1"/>
    <sheet name="mn" sheetId="19" r:id="rId2"/>
    <sheet name="THCS 1.9" sheetId="10" r:id="rId3"/>
    <sheet name="THPT" sheetId="18" r:id="rId4"/>
    <sheet name="Sheet1" sheetId="20" r:id="rId5"/>
  </sheets>
  <definedNames>
    <definedName name="_xlnm.Print_Area" localSheetId="0">'TH (3)'!$A$1:$AB$26</definedName>
    <definedName name="_xlnm.Print_Titles" localSheetId="2">'THCS 1.9'!$9:$10</definedName>
  </definedNames>
  <calcPr calcId="162913"/>
</workbook>
</file>

<file path=xl/calcChain.xml><?xml version="1.0" encoding="utf-8"?>
<calcChain xmlns="http://schemas.openxmlformats.org/spreadsheetml/2006/main">
  <c r="AG13" i="19" l="1"/>
  <c r="M20" i="20"/>
  <c r="N20" i="20"/>
  <c r="L20" i="20"/>
  <c r="P7" i="20"/>
  <c r="P20" i="20" s="1"/>
  <c r="O7" i="20"/>
  <c r="O20" i="20"/>
  <c r="K7" i="20"/>
  <c r="K20" i="20" s="1"/>
  <c r="J7" i="20"/>
  <c r="J20" i="20"/>
  <c r="J14" i="20"/>
  <c r="F14" i="20"/>
  <c r="F20" i="20"/>
  <c r="I20" i="20" s="1"/>
  <c r="O17" i="20"/>
  <c r="R18" i="20"/>
  <c r="H20" i="20"/>
  <c r="G20" i="20"/>
  <c r="E20" i="20"/>
  <c r="D20" i="20"/>
  <c r="C20" i="20"/>
  <c r="I19" i="20"/>
  <c r="I18" i="20"/>
  <c r="I17" i="20"/>
  <c r="I16" i="20"/>
  <c r="I15" i="20"/>
  <c r="I13" i="20"/>
  <c r="I12" i="20"/>
  <c r="I11" i="20"/>
  <c r="I10" i="20"/>
  <c r="I9" i="20"/>
  <c r="I8" i="20"/>
  <c r="I7" i="20"/>
  <c r="J13" i="19"/>
  <c r="AE14" i="10"/>
  <c r="AE15" i="10"/>
  <c r="AE18" i="10"/>
  <c r="AE19" i="10"/>
  <c r="AC17" i="10"/>
  <c r="AC13" i="10"/>
  <c r="AC18" i="10"/>
  <c r="AC21" i="10"/>
  <c r="AC22" i="10"/>
  <c r="AD15" i="10"/>
  <c r="X21" i="10"/>
  <c r="S20" i="19"/>
  <c r="AA20" i="19" s="1"/>
  <c r="U20" i="19"/>
  <c r="T13" i="8"/>
  <c r="Y13" i="8" s="1"/>
  <c r="S13" i="19"/>
  <c r="T11" i="8"/>
  <c r="T12" i="8"/>
  <c r="Y12" i="8" s="1"/>
  <c r="T16" i="8"/>
  <c r="Y16" i="8" s="1"/>
  <c r="S19" i="19"/>
  <c r="T17" i="8"/>
  <c r="T21" i="8"/>
  <c r="T23" i="8"/>
  <c r="Y23" i="8" s="1"/>
  <c r="T14" i="8"/>
  <c r="Y14" i="8" s="1"/>
  <c r="O19" i="19"/>
  <c r="O17" i="19"/>
  <c r="AG11" i="8"/>
  <c r="AG16" i="19"/>
  <c r="AG15" i="19"/>
  <c r="Q23" i="19"/>
  <c r="AC23" i="19" s="1"/>
  <c r="AD23" i="19" s="1"/>
  <c r="Q21" i="19"/>
  <c r="Q19" i="19"/>
  <c r="Q17" i="19"/>
  <c r="AC17" i="19" s="1"/>
  <c r="AA24" i="10"/>
  <c r="AC24" i="10" s="1"/>
  <c r="AD24" i="10"/>
  <c r="AG22" i="19"/>
  <c r="AG23" i="19"/>
  <c r="AG24" i="19"/>
  <c r="AG25" i="19"/>
  <c r="AG20" i="19"/>
  <c r="AG21" i="19"/>
  <c r="AG18" i="19"/>
  <c r="AG19" i="19"/>
  <c r="AG14" i="19"/>
  <c r="AA15" i="10"/>
  <c r="AC15" i="10" s="1"/>
  <c r="AC13" i="19"/>
  <c r="AC14" i="19"/>
  <c r="AD14" i="19"/>
  <c r="AC15" i="19"/>
  <c r="AC16" i="19"/>
  <c r="AC18" i="19"/>
  <c r="AD18" i="19" s="1"/>
  <c r="AC19" i="19"/>
  <c r="AD19" i="19" s="1"/>
  <c r="AC20" i="19"/>
  <c r="AC22" i="19"/>
  <c r="AD22" i="19"/>
  <c r="AC24" i="19"/>
  <c r="AC25" i="19"/>
  <c r="AD25" i="19"/>
  <c r="AD15" i="19"/>
  <c r="AD24" i="19"/>
  <c r="AD13" i="19"/>
  <c r="AB13" i="19"/>
  <c r="Z14" i="19"/>
  <c r="Z15" i="19"/>
  <c r="Z16" i="19"/>
  <c r="Z17" i="19"/>
  <c r="Z18" i="19"/>
  <c r="Z19" i="19"/>
  <c r="Z20" i="19"/>
  <c r="Z21" i="19"/>
  <c r="Z22" i="19"/>
  <c r="Z23" i="19"/>
  <c r="Z24" i="19"/>
  <c r="Z25" i="19"/>
  <c r="Z13" i="19"/>
  <c r="Z26" i="19" s="1"/>
  <c r="AG17" i="19"/>
  <c r="AG19" i="8"/>
  <c r="Y21" i="10"/>
  <c r="X12" i="8"/>
  <c r="X13" i="8"/>
  <c r="X14" i="8"/>
  <c r="X15" i="8"/>
  <c r="X16" i="8"/>
  <c r="X17" i="8"/>
  <c r="X18" i="8"/>
  <c r="X19" i="8"/>
  <c r="X20" i="8"/>
  <c r="X21" i="8"/>
  <c r="X22" i="8"/>
  <c r="X23" i="8"/>
  <c r="X11" i="8"/>
  <c r="AA13" i="19"/>
  <c r="I52" i="18"/>
  <c r="AA19" i="10"/>
  <c r="AD19" i="10"/>
  <c r="Z19" i="10"/>
  <c r="AC19" i="10" s="1"/>
  <c r="AA17" i="10"/>
  <c r="AE17" i="10" s="1"/>
  <c r="AA16" i="10"/>
  <c r="AD16" i="10" s="1"/>
  <c r="Z15" i="10"/>
  <c r="AA12" i="10"/>
  <c r="AA13" i="10"/>
  <c r="AE13" i="10" s="1"/>
  <c r="AG12" i="8"/>
  <c r="AG13" i="8"/>
  <c r="AG14" i="8"/>
  <c r="AG15" i="8"/>
  <c r="AG16" i="8"/>
  <c r="AG17" i="8"/>
  <c r="AG18" i="8"/>
  <c r="AG20" i="8"/>
  <c r="AG21" i="8"/>
  <c r="AG22" i="8"/>
  <c r="AG23" i="8"/>
  <c r="AA11" i="8"/>
  <c r="AA20" i="8"/>
  <c r="AA22" i="8"/>
  <c r="AB22" i="8" s="1"/>
  <c r="AA23" i="8"/>
  <c r="AB23" i="8" s="1"/>
  <c r="AE26" i="19"/>
  <c r="AB14" i="19"/>
  <c r="AA17" i="8"/>
  <c r="AA16" i="8"/>
  <c r="AB16" i="8"/>
  <c r="Y19" i="10"/>
  <c r="AA18" i="8"/>
  <c r="AA12" i="8"/>
  <c r="AA13" i="8"/>
  <c r="AB13" i="8" s="1"/>
  <c r="AB15" i="19"/>
  <c r="AA19" i="8"/>
  <c r="AA14" i="8"/>
  <c r="AB14" i="8"/>
  <c r="P17" i="19"/>
  <c r="P26" i="19" s="1"/>
  <c r="AA15" i="8"/>
  <c r="AA18" i="10"/>
  <c r="AD18" i="10"/>
  <c r="AA20" i="10"/>
  <c r="AA21" i="10"/>
  <c r="AE21" i="10" s="1"/>
  <c r="AA22" i="10"/>
  <c r="AD22" i="10" s="1"/>
  <c r="AA23" i="10"/>
  <c r="AA14" i="10"/>
  <c r="AA21" i="8"/>
  <c r="AB21" i="8" s="1"/>
  <c r="D26" i="19"/>
  <c r="E26" i="19"/>
  <c r="C26" i="19"/>
  <c r="G52" i="18"/>
  <c r="R12" i="18"/>
  <c r="G12" i="18" s="1"/>
  <c r="T12" i="18"/>
  <c r="BB12" i="18"/>
  <c r="BD12" i="18"/>
  <c r="R13" i="18"/>
  <c r="G13" i="18" s="1"/>
  <c r="T13" i="18"/>
  <c r="I13" i="18"/>
  <c r="BB13" i="18"/>
  <c r="BD13" i="18"/>
  <c r="R14" i="18"/>
  <c r="G14" i="18" s="1"/>
  <c r="T14" i="18"/>
  <c r="BB14" i="18"/>
  <c r="BD14" i="18"/>
  <c r="R15" i="18"/>
  <c r="G15" i="18" s="1"/>
  <c r="T15" i="18"/>
  <c r="I15" i="18" s="1"/>
  <c r="BB15" i="18"/>
  <c r="BD15" i="18"/>
  <c r="R16" i="18"/>
  <c r="G16" i="18" s="1"/>
  <c r="T16" i="18"/>
  <c r="BB16" i="18"/>
  <c r="BD16" i="18"/>
  <c r="I16" i="18" s="1"/>
  <c r="J16" i="18" s="1"/>
  <c r="R17" i="18"/>
  <c r="G17" i="18" s="1"/>
  <c r="T17" i="18"/>
  <c r="I17" i="18"/>
  <c r="BB17" i="18"/>
  <c r="BD17" i="18"/>
  <c r="R18" i="18"/>
  <c r="G18" i="18" s="1"/>
  <c r="T18" i="18"/>
  <c r="I18" i="18" s="1"/>
  <c r="BB18" i="18"/>
  <c r="BD18" i="18"/>
  <c r="R19" i="18"/>
  <c r="G19" i="18" s="1"/>
  <c r="T19" i="18"/>
  <c r="BB19" i="18"/>
  <c r="BD19" i="18"/>
  <c r="I19" i="18" s="1"/>
  <c r="J19" i="18" s="1"/>
  <c r="R20" i="18"/>
  <c r="T20" i="18"/>
  <c r="I20" i="18" s="1"/>
  <c r="BB20" i="18"/>
  <c r="G20" i="18"/>
  <c r="BD20" i="18"/>
  <c r="R21" i="18"/>
  <c r="T21" i="18"/>
  <c r="I21" i="18"/>
  <c r="J21" i="18" s="1"/>
  <c r="BB21" i="18"/>
  <c r="G21" i="18" s="1"/>
  <c r="BD21" i="18"/>
  <c r="R22" i="18"/>
  <c r="T22" i="18"/>
  <c r="BB22" i="18"/>
  <c r="BD22" i="18"/>
  <c r="I22" i="18" s="1"/>
  <c r="J22" i="18" s="1"/>
  <c r="R23" i="18"/>
  <c r="G23" i="18" s="1"/>
  <c r="T23" i="18"/>
  <c r="I23" i="18" s="1"/>
  <c r="BB23" i="18"/>
  <c r="BD23" i="18"/>
  <c r="R24" i="18"/>
  <c r="G24" i="18" s="1"/>
  <c r="T24" i="18"/>
  <c r="I24" i="18" s="1"/>
  <c r="BB24" i="18"/>
  <c r="BD24" i="18"/>
  <c r="R25" i="18"/>
  <c r="G25" i="18"/>
  <c r="T25" i="18"/>
  <c r="BB25" i="18"/>
  <c r="BD25" i="18"/>
  <c r="R26" i="18"/>
  <c r="T26" i="18"/>
  <c r="I26" i="18" s="1"/>
  <c r="BB26" i="18"/>
  <c r="G26" i="18" s="1"/>
  <c r="BD26" i="18"/>
  <c r="R27" i="18"/>
  <c r="G27" i="18"/>
  <c r="T27" i="18"/>
  <c r="I27" i="18" s="1"/>
  <c r="J27" i="18" s="1"/>
  <c r="BB27" i="18"/>
  <c r="BD27" i="18"/>
  <c r="R28" i="18"/>
  <c r="G28" i="18" s="1"/>
  <c r="T28" i="18"/>
  <c r="BB28" i="18"/>
  <c r="BD28" i="18"/>
  <c r="I28" i="18" s="1"/>
  <c r="J28" i="18" s="1"/>
  <c r="R29" i="18"/>
  <c r="G29" i="18" s="1"/>
  <c r="J29" i="18" s="1"/>
  <c r="T29" i="18"/>
  <c r="I29" i="18"/>
  <c r="BB29" i="18"/>
  <c r="BD29" i="18"/>
  <c r="R30" i="18"/>
  <c r="G30" i="18" s="1"/>
  <c r="T30" i="18"/>
  <c r="I30" i="18" s="1"/>
  <c r="BB30" i="18"/>
  <c r="BD30" i="18"/>
  <c r="R31" i="18"/>
  <c r="G31" i="18"/>
  <c r="T31" i="18"/>
  <c r="BB31" i="18"/>
  <c r="BD31" i="18"/>
  <c r="I31" i="18"/>
  <c r="J31" i="18" s="1"/>
  <c r="R32" i="18"/>
  <c r="T32" i="18"/>
  <c r="BB32" i="18"/>
  <c r="G32" i="18"/>
  <c r="BD32" i="18"/>
  <c r="I32" i="18" s="1"/>
  <c r="J32" i="18" s="1"/>
  <c r="R33" i="18"/>
  <c r="G33" i="18" s="1"/>
  <c r="T33" i="18"/>
  <c r="I33" i="18"/>
  <c r="J33" i="18" s="1"/>
  <c r="BB33" i="18"/>
  <c r="BD33" i="18"/>
  <c r="R34" i="18"/>
  <c r="T34" i="18"/>
  <c r="BB34" i="18"/>
  <c r="BD34" i="18"/>
  <c r="I34" i="18" s="1"/>
  <c r="R35" i="18"/>
  <c r="G35" i="18" s="1"/>
  <c r="T35" i="18"/>
  <c r="BB35" i="18"/>
  <c r="BD35" i="18"/>
  <c r="I35" i="18" s="1"/>
  <c r="R36" i="18"/>
  <c r="T36" i="18"/>
  <c r="I36" i="18" s="1"/>
  <c r="J36" i="18" s="1"/>
  <c r="BB36" i="18"/>
  <c r="G36" i="18"/>
  <c r="BD36" i="18"/>
  <c r="R37" i="18"/>
  <c r="G37" i="18"/>
  <c r="T37" i="18"/>
  <c r="I37" i="18" s="1"/>
  <c r="J37" i="18" s="1"/>
  <c r="BB37" i="18"/>
  <c r="BD37" i="18"/>
  <c r="R38" i="18"/>
  <c r="T38" i="18"/>
  <c r="BB38" i="18"/>
  <c r="BD38" i="18"/>
  <c r="I38" i="18" s="1"/>
  <c r="J38" i="18" s="1"/>
  <c r="R39" i="18"/>
  <c r="T39" i="18"/>
  <c r="I39" i="18" s="1"/>
  <c r="BB39" i="18"/>
  <c r="BD39" i="18"/>
  <c r="R40" i="18"/>
  <c r="T40" i="18"/>
  <c r="I40" i="18" s="1"/>
  <c r="BB40" i="18"/>
  <c r="BD40" i="18"/>
  <c r="R41" i="18"/>
  <c r="G41" i="18"/>
  <c r="T41" i="18"/>
  <c r="I41" i="18" s="1"/>
  <c r="BB41" i="18"/>
  <c r="BD41" i="18"/>
  <c r="R42" i="18"/>
  <c r="T42" i="18"/>
  <c r="I42" i="18" s="1"/>
  <c r="BB42" i="18"/>
  <c r="G42" i="18" s="1"/>
  <c r="BD42" i="18"/>
  <c r="R43" i="18"/>
  <c r="G43" i="18"/>
  <c r="T43" i="18"/>
  <c r="I43" i="18" s="1"/>
  <c r="J43" i="18" s="1"/>
  <c r="BB43" i="18"/>
  <c r="BD43" i="18"/>
  <c r="R44" i="18"/>
  <c r="G44" i="18" s="1"/>
  <c r="T44" i="18"/>
  <c r="BB44" i="18"/>
  <c r="BD44" i="18"/>
  <c r="I44" i="18" s="1"/>
  <c r="J44" i="18" s="1"/>
  <c r="R45" i="18"/>
  <c r="T45" i="18"/>
  <c r="I45" i="18"/>
  <c r="BB45" i="18"/>
  <c r="BD45" i="18"/>
  <c r="R46" i="18"/>
  <c r="G46" i="18" s="1"/>
  <c r="T46" i="18"/>
  <c r="I46" i="18" s="1"/>
  <c r="J46" i="18" s="1"/>
  <c r="BB46" i="18"/>
  <c r="BD46" i="18"/>
  <c r="R47" i="18"/>
  <c r="G47" i="18"/>
  <c r="T47" i="18"/>
  <c r="BB47" i="18"/>
  <c r="BD47" i="18"/>
  <c r="I47" i="18"/>
  <c r="J47" i="18" s="1"/>
  <c r="R48" i="18"/>
  <c r="T48" i="18"/>
  <c r="I48" i="18"/>
  <c r="J48" i="18" s="1"/>
  <c r="BB48" i="18"/>
  <c r="G48" i="18"/>
  <c r="BD48" i="18"/>
  <c r="R49" i="18"/>
  <c r="G49" i="18" s="1"/>
  <c r="T49" i="18"/>
  <c r="I49" i="18"/>
  <c r="J49" i="18" s="1"/>
  <c r="BB49" i="18"/>
  <c r="BD49" i="18"/>
  <c r="R50" i="18"/>
  <c r="G50" i="18" s="1"/>
  <c r="T50" i="18"/>
  <c r="BB50" i="18"/>
  <c r="BD50" i="18"/>
  <c r="I50" i="18" s="1"/>
  <c r="F52" i="18"/>
  <c r="H52" i="18"/>
  <c r="J52" i="18" s="1"/>
  <c r="K52" i="18"/>
  <c r="M52" i="18"/>
  <c r="Q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AI52" i="18"/>
  <c r="AJ52" i="18"/>
  <c r="AK52" i="18"/>
  <c r="AL52" i="18"/>
  <c r="AM52" i="18"/>
  <c r="AN52" i="18"/>
  <c r="AO52" i="18"/>
  <c r="AP52" i="18"/>
  <c r="AQ52" i="18"/>
  <c r="AR52" i="18"/>
  <c r="AS52" i="18"/>
  <c r="AT52" i="18"/>
  <c r="AU52" i="18"/>
  <c r="AV52" i="18"/>
  <c r="AW52" i="18"/>
  <c r="AX52" i="18"/>
  <c r="AY52" i="18"/>
  <c r="AZ52" i="18"/>
  <c r="BA52" i="18"/>
  <c r="BE52" i="18"/>
  <c r="BF52" i="18"/>
  <c r="BG52" i="18"/>
  <c r="BH52" i="18"/>
  <c r="BI52" i="18"/>
  <c r="BJ52" i="18"/>
  <c r="BK52" i="18"/>
  <c r="BL52" i="18"/>
  <c r="BM52" i="18"/>
  <c r="BN52" i="18"/>
  <c r="BO52" i="18"/>
  <c r="BP52" i="18"/>
  <c r="BQ52" i="18"/>
  <c r="BR52" i="18"/>
  <c r="BS52" i="18"/>
  <c r="G12" i="10"/>
  <c r="K12" i="10"/>
  <c r="O12" i="10"/>
  <c r="S12" i="10"/>
  <c r="W12" i="10"/>
  <c r="Y12" i="10"/>
  <c r="Z12" i="10"/>
  <c r="G13" i="10"/>
  <c r="K13" i="10"/>
  <c r="O13" i="10"/>
  <c r="S13" i="10"/>
  <c r="W13" i="10"/>
  <c r="Y13" i="10"/>
  <c r="Z13" i="10"/>
  <c r="G14" i="10"/>
  <c r="K14" i="10"/>
  <c r="O14" i="10"/>
  <c r="S14" i="10"/>
  <c r="W14" i="10"/>
  <c r="Y14" i="10"/>
  <c r="Z14" i="10"/>
  <c r="AC14" i="10" s="1"/>
  <c r="G15" i="10"/>
  <c r="K15" i="10"/>
  <c r="O15" i="10"/>
  <c r="S15" i="10"/>
  <c r="W15" i="10"/>
  <c r="Y15" i="10"/>
  <c r="G16" i="10"/>
  <c r="K16" i="10"/>
  <c r="O16" i="10"/>
  <c r="S16" i="10"/>
  <c r="W16" i="10"/>
  <c r="X16" i="10"/>
  <c r="Y16" i="10"/>
  <c r="AE16" i="10" s="1"/>
  <c r="Z16" i="10"/>
  <c r="AC16" i="10" s="1"/>
  <c r="G17" i="10"/>
  <c r="K17" i="10"/>
  <c r="O17" i="10"/>
  <c r="S17" i="10"/>
  <c r="W17" i="10"/>
  <c r="X17" i="10"/>
  <c r="Y17" i="10"/>
  <c r="AD17" i="10"/>
  <c r="Z17" i="10"/>
  <c r="G18" i="10"/>
  <c r="K18" i="10"/>
  <c r="O18" i="10"/>
  <c r="S18" i="10"/>
  <c r="U18" i="10"/>
  <c r="W18" i="10"/>
  <c r="X18" i="10"/>
  <c r="X25" i="10" s="1"/>
  <c r="Y18" i="10"/>
  <c r="Z18" i="10"/>
  <c r="K19" i="10"/>
  <c r="O19" i="10"/>
  <c r="S19" i="10"/>
  <c r="W19" i="10"/>
  <c r="X19" i="10"/>
  <c r="G20" i="10"/>
  <c r="K20" i="10"/>
  <c r="O20" i="10"/>
  <c r="S20" i="10"/>
  <c r="W20" i="10"/>
  <c r="X20" i="10"/>
  <c r="Y20" i="10"/>
  <c r="Z20" i="10"/>
  <c r="G21" i="10"/>
  <c r="K21" i="10"/>
  <c r="O21" i="10"/>
  <c r="S21" i="10"/>
  <c r="W21" i="10"/>
  <c r="Z21" i="10"/>
  <c r="G22" i="10"/>
  <c r="K22" i="10"/>
  <c r="O22" i="10"/>
  <c r="S22" i="10"/>
  <c r="W22" i="10"/>
  <c r="X22" i="10"/>
  <c r="Y22" i="10"/>
  <c r="Z22" i="10"/>
  <c r="G23" i="10"/>
  <c r="K23" i="10"/>
  <c r="O23" i="10"/>
  <c r="S23" i="10"/>
  <c r="W23" i="10"/>
  <c r="X23" i="10"/>
  <c r="Y23" i="10"/>
  <c r="Z23" i="10"/>
  <c r="G24" i="10"/>
  <c r="K24" i="10"/>
  <c r="O24" i="10"/>
  <c r="S24" i="10"/>
  <c r="W24" i="10"/>
  <c r="X24" i="10"/>
  <c r="Y24" i="10"/>
  <c r="AE24" i="10" s="1"/>
  <c r="Z24" i="10"/>
  <c r="B25" i="10"/>
  <c r="C25" i="10"/>
  <c r="D25" i="10"/>
  <c r="G25" i="10"/>
  <c r="E25" i="10"/>
  <c r="F25" i="10"/>
  <c r="H25" i="10"/>
  <c r="I25" i="10"/>
  <c r="K25" i="10"/>
  <c r="J25" i="10"/>
  <c r="L25" i="10"/>
  <c r="M25" i="10"/>
  <c r="O25" i="10"/>
  <c r="N25" i="10"/>
  <c r="P25" i="10"/>
  <c r="Q25" i="10"/>
  <c r="S25" i="10"/>
  <c r="R25" i="10"/>
  <c r="T25" i="10"/>
  <c r="U25" i="10"/>
  <c r="V25" i="10"/>
  <c r="W25" i="10" s="1"/>
  <c r="N13" i="19"/>
  <c r="R13" i="19"/>
  <c r="U13" i="19"/>
  <c r="J14" i="19"/>
  <c r="N14" i="19"/>
  <c r="U14" i="19"/>
  <c r="AA14" i="19"/>
  <c r="J15" i="19"/>
  <c r="N15" i="19"/>
  <c r="R15" i="19"/>
  <c r="U15" i="19"/>
  <c r="AA15" i="19"/>
  <c r="J16" i="19"/>
  <c r="N16" i="19"/>
  <c r="R16" i="19"/>
  <c r="U16" i="19"/>
  <c r="AA16" i="19"/>
  <c r="AB16" i="19"/>
  <c r="AD16" i="19" s="1"/>
  <c r="J17" i="19"/>
  <c r="N17" i="19"/>
  <c r="U17" i="19"/>
  <c r="AB17" i="19"/>
  <c r="J18" i="19"/>
  <c r="N18" i="19"/>
  <c r="R18" i="19"/>
  <c r="U18" i="19"/>
  <c r="AA18" i="19"/>
  <c r="AB18" i="19"/>
  <c r="J19" i="19"/>
  <c r="N19" i="19"/>
  <c r="AB19" i="19"/>
  <c r="F20" i="19"/>
  <c r="F26" i="19"/>
  <c r="J26" i="19" s="1"/>
  <c r="N20" i="19"/>
  <c r="R20" i="19"/>
  <c r="AB20" i="19"/>
  <c r="AD20" i="19" s="1"/>
  <c r="J21" i="19"/>
  <c r="N21" i="19"/>
  <c r="U21" i="19"/>
  <c r="AA21" i="19"/>
  <c r="AB21" i="19"/>
  <c r="J22" i="19"/>
  <c r="N22" i="19"/>
  <c r="R22" i="19"/>
  <c r="U22" i="19"/>
  <c r="AA22" i="19"/>
  <c r="AB22" i="19"/>
  <c r="J23" i="19"/>
  <c r="N23" i="19"/>
  <c r="R23" i="19"/>
  <c r="U23" i="19"/>
  <c r="AA23" i="19"/>
  <c r="AB23" i="19"/>
  <c r="J24" i="19"/>
  <c r="N24" i="19"/>
  <c r="R24" i="19"/>
  <c r="U24" i="19"/>
  <c r="AA24" i="19"/>
  <c r="AB24" i="19"/>
  <c r="J25" i="19"/>
  <c r="N25" i="19"/>
  <c r="R25" i="19"/>
  <c r="U25" i="19"/>
  <c r="AA25" i="19"/>
  <c r="AB25" i="19"/>
  <c r="G26" i="19"/>
  <c r="H26" i="19"/>
  <c r="I26" i="19"/>
  <c r="K26" i="19"/>
  <c r="L26" i="19"/>
  <c r="M26" i="19"/>
  <c r="N26" i="19" s="1"/>
  <c r="T26" i="19"/>
  <c r="G11" i="8"/>
  <c r="K11" i="8"/>
  <c r="O11" i="8"/>
  <c r="S11" i="8"/>
  <c r="W11" i="8"/>
  <c r="Y11" i="8"/>
  <c r="Z11" i="8"/>
  <c r="AB11" i="8" s="1"/>
  <c r="G12" i="8"/>
  <c r="K12" i="8"/>
  <c r="O12" i="8"/>
  <c r="S12" i="8"/>
  <c r="W12" i="8"/>
  <c r="Z12" i="8"/>
  <c r="G13" i="8"/>
  <c r="K13" i="8"/>
  <c r="O13" i="8"/>
  <c r="S13" i="8"/>
  <c r="W13" i="8"/>
  <c r="Z13" i="8"/>
  <c r="G14" i="8"/>
  <c r="K14" i="8"/>
  <c r="O14" i="8"/>
  <c r="S14" i="8"/>
  <c r="S24" i="8" s="1"/>
  <c r="W14" i="8"/>
  <c r="Z14" i="8"/>
  <c r="G15" i="8"/>
  <c r="K15" i="8"/>
  <c r="O15" i="8"/>
  <c r="S15" i="8"/>
  <c r="W15" i="8"/>
  <c r="Y15" i="8"/>
  <c r="Z15" i="8"/>
  <c r="AB15" i="8" s="1"/>
  <c r="G16" i="8"/>
  <c r="K16" i="8"/>
  <c r="O16" i="8"/>
  <c r="S16" i="8"/>
  <c r="W16" i="8"/>
  <c r="Z16" i="8"/>
  <c r="G17" i="8"/>
  <c r="K17" i="8"/>
  <c r="O17" i="8"/>
  <c r="S17" i="8"/>
  <c r="W17" i="8"/>
  <c r="Z17" i="8"/>
  <c r="G18" i="8"/>
  <c r="K18" i="8"/>
  <c r="O18" i="8"/>
  <c r="S18" i="8"/>
  <c r="W18" i="8"/>
  <c r="Y18" i="8"/>
  <c r="Z18" i="8"/>
  <c r="AB18" i="8" s="1"/>
  <c r="G19" i="8"/>
  <c r="K19" i="8"/>
  <c r="O19" i="8"/>
  <c r="P19" i="8"/>
  <c r="P24" i="8" s="1"/>
  <c r="S19" i="8"/>
  <c r="W19" i="8"/>
  <c r="Z19" i="8"/>
  <c r="G20" i="8"/>
  <c r="K20" i="8"/>
  <c r="O20" i="8"/>
  <c r="S20" i="8"/>
  <c r="W20" i="8"/>
  <c r="Y20" i="8"/>
  <c r="Z20" i="8"/>
  <c r="AB20" i="8" s="1"/>
  <c r="G21" i="8"/>
  <c r="K21" i="8"/>
  <c r="O21" i="8"/>
  <c r="S21" i="8"/>
  <c r="W21" i="8"/>
  <c r="Y21" i="8"/>
  <c r="Z21" i="8"/>
  <c r="G22" i="8"/>
  <c r="K22" i="8"/>
  <c r="O22" i="8"/>
  <c r="S22" i="8"/>
  <c r="W22" i="8"/>
  <c r="Y22" i="8"/>
  <c r="Z22" i="8"/>
  <c r="G23" i="8"/>
  <c r="K23" i="8"/>
  <c r="O23" i="8"/>
  <c r="S23" i="8"/>
  <c r="W23" i="8"/>
  <c r="Z23" i="8"/>
  <c r="B24" i="8"/>
  <c r="C24" i="8"/>
  <c r="D24" i="8"/>
  <c r="E24" i="8"/>
  <c r="F24" i="8"/>
  <c r="H24" i="8"/>
  <c r="I24" i="8"/>
  <c r="J24" i="8"/>
  <c r="L24" i="8"/>
  <c r="M24" i="8"/>
  <c r="N24" i="8"/>
  <c r="Q24" i="8"/>
  <c r="R24" i="8"/>
  <c r="U24" i="8"/>
  <c r="V24" i="8"/>
  <c r="Z25" i="10"/>
  <c r="I12" i="18"/>
  <c r="J12" i="18"/>
  <c r="R19" i="19"/>
  <c r="J41" i="18"/>
  <c r="G38" i="18"/>
  <c r="G34" i="18"/>
  <c r="J34" i="18"/>
  <c r="J30" i="18"/>
  <c r="G22" i="18"/>
  <c r="J18" i="18"/>
  <c r="J20" i="19"/>
  <c r="AB26" i="19"/>
  <c r="Y26" i="19"/>
  <c r="Y25" i="10"/>
  <c r="R17" i="19"/>
  <c r="X24" i="8"/>
  <c r="AB12" i="8"/>
  <c r="AB25" i="10"/>
  <c r="Y17" i="8"/>
  <c r="I14" i="20"/>
  <c r="AC21" i="19" l="1"/>
  <c r="AD21" i="19" s="1"/>
  <c r="R21" i="19"/>
  <c r="T24" i="8"/>
  <c r="Q26" i="19"/>
  <c r="R26" i="19" s="1"/>
  <c r="O24" i="8"/>
  <c r="K24" i="8"/>
  <c r="AC23" i="10"/>
  <c r="AD23" i="10"/>
  <c r="J42" i="18"/>
  <c r="O26" i="19"/>
  <c r="AA17" i="19"/>
  <c r="G24" i="8"/>
  <c r="J50" i="18"/>
  <c r="J26" i="18"/>
  <c r="I25" i="18"/>
  <c r="J25" i="18" s="1"/>
  <c r="J20" i="18"/>
  <c r="J17" i="18"/>
  <c r="AB19" i="8"/>
  <c r="AA24" i="8"/>
  <c r="AD17" i="19"/>
  <c r="AE23" i="10"/>
  <c r="Y19" i="8"/>
  <c r="Y24" i="8" s="1"/>
  <c r="Z24" i="8"/>
  <c r="W24" i="8"/>
  <c r="AA25" i="10"/>
  <c r="G45" i="18"/>
  <c r="J45" i="18" s="1"/>
  <c r="G40" i="18"/>
  <c r="J40" i="18" s="1"/>
  <c r="G39" i="18"/>
  <c r="J39" i="18" s="1"/>
  <c r="J35" i="18"/>
  <c r="J24" i="18"/>
  <c r="J23" i="18"/>
  <c r="J15" i="18"/>
  <c r="I14" i="18"/>
  <c r="J14" i="18" s="1"/>
  <c r="J13" i="18"/>
  <c r="AE20" i="10"/>
  <c r="AC20" i="10"/>
  <c r="AD20" i="10"/>
  <c r="AB17" i="8"/>
  <c r="AB24" i="8" s="1"/>
  <c r="AE12" i="10"/>
  <c r="AC12" i="10"/>
  <c r="AC25" i="10" s="1"/>
  <c r="AA26" i="19"/>
  <c r="U19" i="19"/>
  <c r="U26" i="19" s="1"/>
  <c r="AA19" i="19"/>
  <c r="S26" i="19"/>
  <c r="AE22" i="10"/>
  <c r="AD21" i="10"/>
  <c r="AD25" i="10" l="1"/>
  <c r="AC26" i="19"/>
  <c r="AE25" i="10"/>
  <c r="AD26" i="19"/>
</calcChain>
</file>

<file path=xl/sharedStrings.xml><?xml version="1.0" encoding="utf-8"?>
<sst xmlns="http://schemas.openxmlformats.org/spreadsheetml/2006/main" count="346" uniqueCount="142">
  <si>
    <t>Tổng số lớp</t>
  </si>
  <si>
    <t>Tổng</t>
  </si>
  <si>
    <t>Huyện</t>
  </si>
  <si>
    <t>Đội</t>
  </si>
  <si>
    <t>Hỗ trợ phục vụ (hành chính)</t>
  </si>
  <si>
    <t>Quản lý</t>
  </si>
  <si>
    <t>Giáo viên</t>
  </si>
  <si>
    <t>Cẩm Xuyên</t>
  </si>
  <si>
    <t>Can Lộc</t>
  </si>
  <si>
    <t>Đức Thọ</t>
  </si>
  <si>
    <t>Hồng Lĩnh</t>
  </si>
  <si>
    <t>Hương Khê</t>
  </si>
  <si>
    <t>Hương Sơn</t>
  </si>
  <si>
    <t>Kỳ Anh</t>
  </si>
  <si>
    <t>Lộc Hà</t>
  </si>
  <si>
    <t>Nghi Xuân</t>
  </si>
  <si>
    <t>Thạch Hà</t>
  </si>
  <si>
    <t>TX Ka</t>
  </si>
  <si>
    <t>Vũ Quang</t>
  </si>
  <si>
    <t>Tổng cộng</t>
  </si>
  <si>
    <t>Thành Phố</t>
  </si>
  <si>
    <t>Hiện có</t>
  </si>
  <si>
    <t>Đơn vị</t>
  </si>
  <si>
    <t>Tổng biên chế</t>
  </si>
  <si>
    <t>Số trường</t>
  </si>
  <si>
    <t>Số học sinh hiện có</t>
  </si>
  <si>
    <t xml:space="preserve">Bình quân hs/lớp hiện có </t>
  </si>
  <si>
    <t>Đơn vị đề xuất</t>
  </si>
  <si>
    <t>Kế hoạch giao 2019</t>
  </si>
  <si>
    <t>Giao năm 2019</t>
  </si>
  <si>
    <t>Đơn vị đề nghị</t>
  </si>
  <si>
    <t>Trường hiện có</t>
  </si>
  <si>
    <t>TT</t>
  </si>
  <si>
    <t>Kế hoạch giao</t>
  </si>
  <si>
    <t>Tăng + giảm -</t>
  </si>
  <si>
    <t>Tăng+
giảm-</t>
  </si>
  <si>
    <t>Giảm -</t>
  </si>
  <si>
    <t>Tăng +</t>
  </si>
  <si>
    <t>Tăng +
Giảm -</t>
  </si>
  <si>
    <t>Dôi dư so với hiện có</t>
  </si>
  <si>
    <t>Tên trường</t>
  </si>
  <si>
    <t>Số lớp</t>
  </si>
  <si>
    <t>HĐ 68</t>
  </si>
  <si>
    <t>Cán bộ
quản lý</t>
  </si>
  <si>
    <t>Tổng GV
đứng lớp</t>
  </si>
  <si>
    <t>Tổng
Nhân viên</t>
  </si>
  <si>
    <t>HC</t>
  </si>
  <si>
    <t>KH</t>
  </si>
  <si>
    <t xml:space="preserve"> THPT Kỳ Anh</t>
  </si>
  <si>
    <t xml:space="preserve"> THPT Kỳ Lâm</t>
  </si>
  <si>
    <t xml:space="preserve"> THPT Lê Quảng Chí</t>
  </si>
  <si>
    <t xml:space="preserve"> THPT Nguyễn Huệ</t>
  </si>
  <si>
    <t xml:space="preserve"> THPT Ng. Thị Bích Châu</t>
  </si>
  <si>
    <t xml:space="preserve"> THPT Cẩm Xuyên</t>
  </si>
  <si>
    <t xml:space="preserve"> THPT Hà Huy Tập</t>
  </si>
  <si>
    <t xml:space="preserve"> THPT Cẩm Bình</t>
  </si>
  <si>
    <t xml:space="preserve"> THPT Ng. Đình Liễn</t>
  </si>
  <si>
    <t xml:space="preserve"> THPT Phan Đình Phùng</t>
  </si>
  <si>
    <t xml:space="preserve"> THPT Chuyên Tỉnh </t>
  </si>
  <si>
    <t xml:space="preserve"> THPT Thành Sen</t>
  </si>
  <si>
    <t xml:space="preserve"> THPT Lý Tự Trọng</t>
  </si>
  <si>
    <t xml:space="preserve"> THPT Lê Quý Đôn</t>
  </si>
  <si>
    <t xml:space="preserve"> THPT Ng. Trung Thiên</t>
  </si>
  <si>
    <t xml:space="preserve"> THPT Can Lộc</t>
  </si>
  <si>
    <t xml:space="preserve"> THPT Đồng Lộc</t>
  </si>
  <si>
    <t xml:space="preserve"> THPT Nghèn</t>
  </si>
  <si>
    <t xml:space="preserve"> THPT Ng. Văn Trỗi</t>
  </si>
  <si>
    <t xml:space="preserve"> THPT Mai Thúc Loan</t>
  </si>
  <si>
    <t xml:space="preserve"> THPT Ng. Đổng Chi</t>
  </si>
  <si>
    <t xml:space="preserve"> THPT Hương Khê</t>
  </si>
  <si>
    <t xml:space="preserve"> THPT Phúc Trạch</t>
  </si>
  <si>
    <t xml:space="preserve"> THPT Hàm Nghi</t>
  </si>
  <si>
    <t xml:space="preserve"> THPT Vũ Quang</t>
  </si>
  <si>
    <t xml:space="preserve"> THPT Cù Huy Cận</t>
  </si>
  <si>
    <t xml:space="preserve"> THPT Hương Sơn</t>
  </si>
  <si>
    <t xml:space="preserve"> THPT Cao Thắng</t>
  </si>
  <si>
    <t xml:space="preserve"> THPT Lê Hữu Trác</t>
  </si>
  <si>
    <t xml:space="preserve"> THPT Lý Chính Thắng</t>
  </si>
  <si>
    <t xml:space="preserve"> THPT Đức Thọ</t>
  </si>
  <si>
    <t xml:space="preserve"> THPT Minh Khai</t>
  </si>
  <si>
    <t xml:space="preserve"> THPT Trần Phú</t>
  </si>
  <si>
    <t xml:space="preserve"> THPT Hồng Lĩnh</t>
  </si>
  <si>
    <t xml:space="preserve"> THPT Hồng Lam</t>
  </si>
  <si>
    <t xml:space="preserve"> THPT Ng. Công Trứ</t>
  </si>
  <si>
    <t xml:space="preserve"> THPT Nguyễn Du</t>
  </si>
  <si>
    <t xml:space="preserve"> THPT Nghi Xuân</t>
  </si>
  <si>
    <t>THCS&amp;THPT DNNT H.Tĩnh</t>
  </si>
  <si>
    <t>Sở Giáo dục và Đào tạo</t>
  </si>
  <si>
    <t>Tăng (-), Giảm (+)</t>
  </si>
  <si>
    <t>Số trẻ hiện có</t>
  </si>
  <si>
    <t>HĐ 2059</t>
  </si>
  <si>
    <t>Biên chế giáo viên</t>
  </si>
  <si>
    <t>Biên chê giáo viên</t>
  </si>
  <si>
    <t>Kế hoạch giao năm 2019</t>
  </si>
  <si>
    <t>CỘNG HÒA XÃ HỘI CHỦ NGHĨA VIỆT NAM</t>
  </si>
  <si>
    <t>TỈNH HÀ TĨNH</t>
  </si>
  <si>
    <t>Độc lập - Tự do - Hạnh phúc</t>
  </si>
  <si>
    <t>PHỤ LỤC IV</t>
  </si>
  <si>
    <t>Số lượng người làm việc tại các trường mầm non</t>
  </si>
  <si>
    <t>Số lượng người làm việc tại các trường tiểu học</t>
  </si>
  <si>
    <t>Số lượng người làm việc tại các trường trung học cơ sở</t>
  </si>
  <si>
    <t>PHỤ LỤC V</t>
  </si>
  <si>
    <t>PHỤ LỤC VI</t>
  </si>
  <si>
    <t>Số lượng người làm việc tại các trường trung học phổ thông</t>
  </si>
  <si>
    <t>Bình quân số học sinh/lớp hiện có</t>
  </si>
  <si>
    <t>Bình quân số trẻ/lớp, nhóm hiện có</t>
  </si>
  <si>
    <t xml:space="preserve">Ghi chú: </t>
  </si>
  <si>
    <t>Điều 17 Thông tư  số 41/2010/TT-BGDĐT ngày 30/12/2010 quy định mỗi lớp tối đa không quá 35 học sinh</t>
  </si>
  <si>
    <t>Điều 15 Thông tư  số 12/2011/TT-BGDĐT ngày 28/3/2011 quy định: Mỗi lớp ở các cấp THCS và THPT có không quá 45 học sinh</t>
  </si>
  <si>
    <t>Tăng+
Giảm -</t>
  </si>
  <si>
    <t>PHỤ LỤC VII</t>
  </si>
  <si>
    <t>KẾ HOẠCH NĂM HỌC 2020-2021</t>
  </si>
  <si>
    <t>KẾ HOẠCH NĂM HỌC 2020-2020</t>
  </si>
  <si>
    <t>Kế hoạch giao 2020</t>
  </si>
  <si>
    <t>Kế hoạch giao năm 2020</t>
  </si>
  <si>
    <t>Giao năm 2020</t>
  </si>
  <si>
    <t>nhân viên hỗ trợ phục vụ</t>
  </si>
  <si>
    <t>Giao 2019</t>
  </si>
  <si>
    <t>Nhu cầu nhà trẻ</t>
  </si>
  <si>
    <t>Số trẻ</t>
  </si>
  <si>
    <t>Hiện có 2019-2020</t>
  </si>
  <si>
    <t>Lớp mẫu giáo</t>
  </si>
  <si>
    <t xml:space="preserve">giảm 5 đội vì cac trường sáp nhập còn 25 </t>
  </si>
  <si>
    <t>vì dôi dư</t>
  </si>
  <si>
    <t>Số lớp mẫu giáo theo nhu cầu</t>
  </si>
  <si>
    <t>Kế hoạch năm 2020</t>
  </si>
  <si>
    <t>Tăng + Giảm -</t>
  </si>
  <si>
    <t>Số trẻ dự kiến</t>
  </si>
  <si>
    <t>số lớp dự kiến</t>
  </si>
  <si>
    <t>Nhóm trẻ tư dự kiến</t>
  </si>
  <si>
    <t>Trường công lập</t>
  </si>
  <si>
    <t>Trường tư thục, nhóm trẻ độc lập</t>
  </si>
  <si>
    <t>Số trường tư thục</t>
  </si>
  <si>
    <t>Số nhóm trẻ độc lập</t>
  </si>
  <si>
    <t>Kế hoạch lớp mẫu giáo năm học 2020-2021</t>
  </si>
  <si>
    <t>Số lớp dự kiến phê duyệt tại Nghị quyết năm 2020</t>
  </si>
  <si>
    <t>Kế hoạch Số trẻ và số lớp mẫu giáo năm học 2020-2021</t>
  </si>
  <si>
    <t>ỦY BAN NHÂN DÂN</t>
  </si>
  <si>
    <t>(Ban hành kèm Tờ trình số 422/TTr-UBND ngày 09/12/2019 của UBND tỉnh)</t>
  </si>
  <si>
    <t>(Ban hành kèm Tờ trình số 422/TTr-UBND ngày  09/12/2019 của UBND tỉnh)</t>
  </si>
  <si>
    <t>(Ban hành kèm Tờ trình số  422/TTr-UBND ngày  09/12/2019 của UBND tỉnh)</t>
  </si>
  <si>
    <t>(Ban hành kèm Tờ trình số  422/TTr-UBND ngày 09/12/2019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</si>
</sst>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62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Calibri"/>
      <family val="2"/>
    </font>
    <font>
      <i/>
      <sz val="9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</font>
    <font>
      <sz val="14"/>
      <name val=".VnTime"/>
      <family val="2"/>
    </font>
    <font>
      <sz val="14"/>
      <name val=".VnTime"/>
      <family val="2"/>
    </font>
    <font>
      <sz val="11"/>
      <name val="Times New Roman"/>
      <family val="1"/>
    </font>
    <font>
      <sz val="12"/>
      <name val=".VnTime"/>
      <family val="2"/>
    </font>
    <font>
      <sz val="11"/>
      <name val="Calibri"/>
      <family val="2"/>
    </font>
    <font>
      <b/>
      <sz val="12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b/>
      <sz val="11"/>
      <name val="Times New Roman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2"/>
      <color indexed="8"/>
      <name val="Calibri"/>
      <family val="2"/>
    </font>
    <font>
      <b/>
      <sz val="16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i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name val="Times New Roman"/>
      <family val="1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/>
    <xf numFmtId="0" fontId="12" fillId="0" borderId="0"/>
    <xf numFmtId="0" fontId="44" fillId="0" borderId="0"/>
    <xf numFmtId="0" fontId="6" fillId="0" borderId="0"/>
    <xf numFmtId="0" fontId="44" fillId="0" borderId="0"/>
    <xf numFmtId="0" fontId="10" fillId="0" borderId="0"/>
    <xf numFmtId="0" fontId="35" fillId="0" borderId="0"/>
  </cellStyleXfs>
  <cellXfs count="240">
    <xf numFmtId="0" fontId="0" fillId="0" borderId="0" xfId="0"/>
    <xf numFmtId="0" fontId="0" fillId="0" borderId="0" xfId="0" applyFill="1"/>
    <xf numFmtId="0" fontId="3" fillId="0" borderId="0" xfId="0" applyFont="1" applyFill="1"/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/>
    </xf>
    <xf numFmtId="0" fontId="18" fillId="0" borderId="0" xfId="0" applyFont="1" applyFill="1"/>
    <xf numFmtId="0" fontId="46" fillId="0" borderId="0" xfId="0" applyFont="1" applyFill="1"/>
    <xf numFmtId="0" fontId="16" fillId="0" borderId="0" xfId="5" applyFont="1" applyFill="1" applyBorder="1" applyAlignment="1">
      <alignment horizontal="center" vertical="center"/>
    </xf>
    <xf numFmtId="0" fontId="45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/>
    <xf numFmtId="1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/>
    </xf>
    <xf numFmtId="0" fontId="47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48" fillId="0" borderId="0" xfId="0" applyFont="1" applyFill="1"/>
    <xf numFmtId="0" fontId="49" fillId="0" borderId="0" xfId="0" applyFont="1" applyFill="1"/>
    <xf numFmtId="0" fontId="26" fillId="0" borderId="0" xfId="0" applyFont="1"/>
    <xf numFmtId="0" fontId="26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20" fillId="3" borderId="0" xfId="0" applyFont="1" applyFill="1"/>
    <xf numFmtId="0" fontId="2" fillId="0" borderId="2" xfId="5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5" applyFont="1" applyFill="1" applyBorder="1" applyAlignment="1">
      <alignment horizontal="center" vertical="center" wrapText="1"/>
    </xf>
    <xf numFmtId="0" fontId="27" fillId="0" borderId="3" xfId="5" applyFont="1" applyFill="1" applyBorder="1" applyAlignment="1">
      <alignment vertical="center" wrapText="1"/>
    </xf>
    <xf numFmtId="0" fontId="27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center" vertical="center" wrapText="1"/>
    </xf>
    <xf numFmtId="2" fontId="2" fillId="0" borderId="0" xfId="5" applyNumberFormat="1" applyFont="1" applyFill="1" applyBorder="1" applyAlignment="1">
      <alignment horizontal="center" vertical="center"/>
    </xf>
    <xf numFmtId="2" fontId="45" fillId="0" borderId="0" xfId="0" applyNumberFormat="1" applyFont="1" applyFill="1"/>
    <xf numFmtId="2" fontId="15" fillId="0" borderId="0" xfId="0" applyNumberFormat="1" applyFont="1"/>
    <xf numFmtId="1" fontId="11" fillId="3" borderId="1" xfId="0" applyNumberFormat="1" applyFont="1" applyFill="1" applyBorder="1" applyAlignment="1">
      <alignment horizontal="center" vertical="center"/>
    </xf>
    <xf numFmtId="0" fontId="23" fillId="3" borderId="0" xfId="0" applyFont="1" applyFill="1"/>
    <xf numFmtId="0" fontId="50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30" fillId="0" borderId="0" xfId="4" applyNumberFormat="1" applyFont="1" applyAlignment="1" applyProtection="1">
      <protection locked="0"/>
    </xf>
    <xf numFmtId="0" fontId="19" fillId="0" borderId="0" xfId="4" applyFont="1" applyProtection="1">
      <protection locked="0"/>
    </xf>
    <xf numFmtId="0" fontId="26" fillId="0" borderId="4" xfId="4" applyNumberFormat="1" applyFont="1" applyBorder="1" applyAlignment="1" applyProtection="1">
      <protection locked="0"/>
    </xf>
    <xf numFmtId="0" fontId="31" fillId="3" borderId="1" xfId="4" applyFont="1" applyFill="1" applyBorder="1" applyAlignment="1" applyProtection="1">
      <alignment horizontal="center" vertical="center"/>
      <protection locked="0"/>
    </xf>
    <xf numFmtId="0" fontId="31" fillId="3" borderId="1" xfId="4" applyFont="1" applyFill="1" applyBorder="1" applyAlignment="1" applyProtection="1">
      <alignment vertical="center" wrapText="1"/>
      <protection locked="0"/>
    </xf>
    <xf numFmtId="0" fontId="31" fillId="3" borderId="1" xfId="4" applyFont="1" applyFill="1" applyBorder="1" applyAlignment="1" applyProtection="1">
      <alignment horizontal="center" vertical="center" wrapText="1"/>
      <protection locked="0"/>
    </xf>
    <xf numFmtId="0" fontId="32" fillId="3" borderId="1" xfId="4" applyFont="1" applyFill="1" applyBorder="1" applyAlignment="1" applyProtection="1">
      <alignment horizontal="center" vertical="center" wrapText="1"/>
      <protection locked="0"/>
    </xf>
    <xf numFmtId="1" fontId="27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9" fillId="3" borderId="0" xfId="4" applyFont="1" applyFill="1" applyProtection="1">
      <protection locked="0"/>
    </xf>
    <xf numFmtId="0" fontId="27" fillId="3" borderId="1" xfId="4" applyFont="1" applyFill="1" applyBorder="1" applyAlignment="1" applyProtection="1">
      <alignment vertical="center" wrapText="1"/>
      <protection locked="0"/>
    </xf>
    <xf numFmtId="0" fontId="27" fillId="3" borderId="1" xfId="4" applyFont="1" applyFill="1" applyBorder="1" applyAlignment="1" applyProtection="1">
      <alignment horizontal="center" vertical="center" wrapText="1"/>
    </xf>
    <xf numFmtId="1" fontId="27" fillId="3" borderId="1" xfId="4" applyNumberFormat="1" applyFont="1" applyFill="1" applyBorder="1" applyAlignment="1" applyProtection="1">
      <alignment horizontal="center" vertical="center" wrapText="1"/>
    </xf>
    <xf numFmtId="0" fontId="17" fillId="3" borderId="1" xfId="4" applyFont="1" applyFill="1" applyBorder="1" applyAlignment="1" applyProtection="1">
      <alignment vertical="center" wrapText="1"/>
      <protection locked="0"/>
    </xf>
    <xf numFmtId="0" fontId="17" fillId="3" borderId="0" xfId="4" applyFont="1" applyFill="1" applyAlignment="1" applyProtection="1">
      <alignment vertical="center" wrapText="1"/>
      <protection locked="0"/>
    </xf>
    <xf numFmtId="1" fontId="51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7" fillId="3" borderId="0" xfId="4" applyFont="1" applyFill="1" applyAlignment="1" applyProtection="1">
      <alignment vertical="center" wrapText="1"/>
      <protection locked="0"/>
    </xf>
    <xf numFmtId="0" fontId="27" fillId="3" borderId="1" xfId="4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12" fillId="3" borderId="0" xfId="0" applyFont="1" applyFill="1" applyAlignment="1"/>
    <xf numFmtId="0" fontId="51" fillId="3" borderId="1" xfId="4" applyFont="1" applyFill="1" applyBorder="1" applyAlignment="1" applyProtection="1">
      <alignment horizontal="center" vertical="center" wrapText="1"/>
      <protection locked="0"/>
    </xf>
    <xf numFmtId="1" fontId="2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4" applyFont="1" applyFill="1" applyBorder="1" applyAlignment="1" applyProtection="1">
      <alignment vertical="center" wrapText="1"/>
      <protection locked="0"/>
    </xf>
    <xf numFmtId="0" fontId="0" fillId="3" borderId="1" xfId="0" applyFill="1" applyBorder="1"/>
    <xf numFmtId="0" fontId="0" fillId="3" borderId="0" xfId="0" applyFill="1"/>
    <xf numFmtId="0" fontId="25" fillId="3" borderId="1" xfId="4" applyFont="1" applyFill="1" applyBorder="1" applyAlignment="1" applyProtection="1">
      <alignment horizontal="left" vertical="center" wrapText="1"/>
      <protection locked="0"/>
    </xf>
    <xf numFmtId="0" fontId="25" fillId="3" borderId="1" xfId="4" applyFont="1" applyFill="1" applyBorder="1" applyAlignment="1" applyProtection="1">
      <alignment horizontal="center" vertical="center" wrapText="1"/>
      <protection locked="0"/>
    </xf>
    <xf numFmtId="1" fontId="25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5" fillId="3" borderId="0" xfId="4" applyFont="1" applyFill="1" applyAlignment="1" applyProtection="1">
      <alignment horizontal="center" vertical="center" wrapText="1"/>
      <protection locked="0"/>
    </xf>
    <xf numFmtId="0" fontId="33" fillId="3" borderId="1" xfId="4" applyFont="1" applyFill="1" applyBorder="1" applyAlignment="1" applyProtection="1">
      <alignment horizontal="center" vertical="center" wrapText="1"/>
      <protection locked="0"/>
    </xf>
    <xf numFmtId="0" fontId="28" fillId="3" borderId="0" xfId="4" applyFont="1" applyFill="1" applyAlignment="1" applyProtection="1">
      <alignment horizontal="center" vertical="center" wrapText="1"/>
      <protection locked="0"/>
    </xf>
    <xf numFmtId="0" fontId="8" fillId="3" borderId="0" xfId="0" applyFont="1" applyFill="1"/>
    <xf numFmtId="0" fontId="7" fillId="3" borderId="0" xfId="5" applyFont="1" applyFill="1" applyBorder="1" applyAlignment="1">
      <alignment horizontal="center" vertical="center"/>
    </xf>
    <xf numFmtId="0" fontId="15" fillId="3" borderId="0" xfId="0" applyFont="1" applyFill="1"/>
    <xf numFmtId="0" fontId="12" fillId="0" borderId="0" xfId="4" applyFont="1" applyFill="1"/>
    <xf numFmtId="0" fontId="12" fillId="0" borderId="0" xfId="4" applyFont="1" applyFill="1" applyAlignment="1">
      <alignment horizontal="center"/>
    </xf>
    <xf numFmtId="0" fontId="36" fillId="0" borderId="0" xfId="4" applyFont="1" applyFill="1" applyAlignment="1">
      <alignment horizontal="center" vertical="center" wrapText="1"/>
    </xf>
    <xf numFmtId="0" fontId="37" fillId="0" borderId="0" xfId="4" applyFont="1" applyFill="1"/>
    <xf numFmtId="0" fontId="3" fillId="3" borderId="0" xfId="0" applyFont="1" applyFill="1" applyAlignment="1">
      <alignment horizontal="center"/>
    </xf>
    <xf numFmtId="164" fontId="25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/>
    <xf numFmtId="0" fontId="11" fillId="3" borderId="5" xfId="0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/>
    <xf numFmtId="2" fontId="16" fillId="0" borderId="0" xfId="0" applyNumberFormat="1" applyFont="1"/>
    <xf numFmtId="0" fontId="52" fillId="0" borderId="0" xfId="0" applyFont="1"/>
    <xf numFmtId="0" fontId="17" fillId="0" borderId="0" xfId="0" applyFont="1"/>
    <xf numFmtId="0" fontId="19" fillId="0" borderId="0" xfId="0" applyFont="1"/>
    <xf numFmtId="2" fontId="17" fillId="0" borderId="0" xfId="0" applyNumberFormat="1" applyFont="1"/>
    <xf numFmtId="164" fontId="14" fillId="3" borderId="1" xfId="0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 wrapText="1"/>
    </xf>
    <xf numFmtId="0" fontId="28" fillId="3" borderId="1" xfId="5" applyFont="1" applyFill="1" applyBorder="1" applyAlignment="1">
      <alignment horizontal="center" vertical="center" wrapText="1"/>
    </xf>
    <xf numFmtId="0" fontId="29" fillId="3" borderId="0" xfId="0" applyFont="1" applyFill="1"/>
    <xf numFmtId="0" fontId="28" fillId="0" borderId="0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4" fillId="3" borderId="0" xfId="9" applyFont="1" applyFill="1" applyAlignment="1"/>
    <xf numFmtId="0" fontId="13" fillId="6" borderId="0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/>
    </xf>
    <xf numFmtId="0" fontId="48" fillId="3" borderId="0" xfId="0" applyFont="1" applyFill="1"/>
    <xf numFmtId="0" fontId="2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53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19" fillId="3" borderId="0" xfId="0" applyFont="1" applyFill="1"/>
    <xf numFmtId="0" fontId="54" fillId="3" borderId="1" xfId="0" applyFont="1" applyFill="1" applyBorder="1" applyAlignment="1">
      <alignment horizontal="left" vertical="center"/>
    </xf>
    <xf numFmtId="0" fontId="55" fillId="3" borderId="1" xfId="0" applyFont="1" applyFill="1" applyBorder="1" applyAlignment="1">
      <alignment horizontal="center" vertical="center"/>
    </xf>
    <xf numFmtId="0" fontId="0" fillId="3" borderId="0" xfId="0" applyFont="1" applyFill="1"/>
    <xf numFmtId="0" fontId="1" fillId="3" borderId="1" xfId="5" applyFont="1" applyFill="1" applyBorder="1" applyAlignment="1">
      <alignment horizontal="left" vertical="center" wrapText="1"/>
    </xf>
    <xf numFmtId="0" fontId="5" fillId="3" borderId="1" xfId="5" applyFont="1" applyFill="1" applyBorder="1" applyAlignment="1">
      <alignment horizontal="center" vertical="center" wrapText="1"/>
    </xf>
    <xf numFmtId="3" fontId="11" fillId="3" borderId="1" xfId="5" applyNumberFormat="1" applyFont="1" applyFill="1" applyBorder="1" applyAlignment="1">
      <alignment horizontal="center" vertical="center" wrapText="1"/>
    </xf>
    <xf numFmtId="0" fontId="11" fillId="3" borderId="1" xfId="5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9" fillId="3" borderId="1" xfId="5" applyNumberFormat="1" applyFont="1" applyFill="1" applyBorder="1" applyAlignment="1">
      <alignment horizontal="center" vertical="center" wrapText="1"/>
    </xf>
    <xf numFmtId="3" fontId="14" fillId="3" borderId="1" xfId="5" applyNumberFormat="1" applyFont="1" applyFill="1" applyBorder="1" applyAlignment="1">
      <alignment horizontal="center" vertical="center" wrapText="1"/>
    </xf>
    <xf numFmtId="0" fontId="19" fillId="3" borderId="1" xfId="5" applyFont="1" applyFill="1" applyBorder="1" applyAlignment="1">
      <alignment horizontal="center" vertical="center" wrapText="1"/>
    </xf>
    <xf numFmtId="0" fontId="21" fillId="3" borderId="1" xfId="5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48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" fontId="19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0" fontId="53" fillId="3" borderId="1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7" fillId="0" borderId="1" xfId="5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1" fontId="56" fillId="0" borderId="1" xfId="0" applyNumberFormat="1" applyFont="1" applyFill="1" applyBorder="1" applyAlignment="1">
      <alignment horizontal="center" vertical="center" wrapText="1"/>
    </xf>
    <xf numFmtId="164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" fontId="56" fillId="3" borderId="1" xfId="0" applyNumberFormat="1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31" fillId="0" borderId="1" xfId="5" applyFont="1" applyFill="1" applyBorder="1" applyAlignment="1">
      <alignment horizontal="center" vertical="center" wrapText="1"/>
    </xf>
    <xf numFmtId="0" fontId="31" fillId="0" borderId="1" xfId="5" applyFont="1" applyFill="1" applyBorder="1" applyAlignment="1">
      <alignment vertical="center" wrapText="1"/>
    </xf>
    <xf numFmtId="0" fontId="31" fillId="3" borderId="1" xfId="5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13" fillId="3" borderId="0" xfId="0" applyNumberFormat="1" applyFont="1" applyFill="1"/>
    <xf numFmtId="0" fontId="2" fillId="3" borderId="0" xfId="5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/>
    </xf>
    <xf numFmtId="0" fontId="4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5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47" fillId="7" borderId="1" xfId="0" applyFont="1" applyFill="1" applyBorder="1" applyAlignment="1">
      <alignment horizontal="center"/>
    </xf>
    <xf numFmtId="0" fontId="4" fillId="7" borderId="1" xfId="5" applyFont="1" applyFill="1" applyBorder="1" applyAlignment="1">
      <alignment horizontal="center" vertical="center" wrapText="1"/>
    </xf>
    <xf numFmtId="0" fontId="58" fillId="7" borderId="0" xfId="0" applyFont="1" applyFill="1"/>
    <xf numFmtId="2" fontId="11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34" fillId="0" borderId="1" xfId="5" applyFont="1" applyFill="1" applyBorder="1" applyAlignment="1">
      <alignment horizontal="center" vertical="center" wrapText="1"/>
    </xf>
    <xf numFmtId="0" fontId="55" fillId="0" borderId="1" xfId="0" applyFont="1" applyBorder="1"/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" fontId="59" fillId="0" borderId="0" xfId="0" applyNumberFormat="1" applyFont="1" applyAlignment="1">
      <alignment horizontal="center" vertical="center"/>
    </xf>
    <xf numFmtId="1" fontId="59" fillId="0" borderId="0" xfId="0" applyNumberFormat="1" applyFont="1" applyAlignment="1">
      <alignment vertical="center"/>
    </xf>
    <xf numFmtId="0" fontId="59" fillId="0" borderId="0" xfId="0" applyFont="1" applyAlignment="1">
      <alignment horizontal="center" vertical="center" wrapText="1"/>
    </xf>
    <xf numFmtId="0" fontId="14" fillId="0" borderId="0" xfId="4" applyFont="1" applyFill="1" applyAlignment="1">
      <alignment horizontal="center"/>
    </xf>
    <xf numFmtId="0" fontId="16" fillId="0" borderId="0" xfId="5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42" fillId="3" borderId="0" xfId="5" applyFont="1" applyFill="1" applyBorder="1" applyAlignment="1">
      <alignment horizontal="center" vertical="center"/>
    </xf>
    <xf numFmtId="0" fontId="14" fillId="3" borderId="0" xfId="5" applyFont="1" applyFill="1" applyBorder="1" applyAlignment="1">
      <alignment horizontal="center" vertical="center"/>
    </xf>
    <xf numFmtId="0" fontId="14" fillId="3" borderId="0" xfId="9" applyFont="1" applyFill="1" applyAlignment="1">
      <alignment horizontal="center"/>
    </xf>
    <xf numFmtId="0" fontId="38" fillId="0" borderId="0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4" fillId="0" borderId="6" xfId="5" applyFont="1" applyFill="1" applyBorder="1" applyAlignment="1">
      <alignment horizontal="center" vertical="center" wrapText="1"/>
    </xf>
    <xf numFmtId="0" fontId="34" fillId="0" borderId="3" xfId="5" applyFont="1" applyFill="1" applyBorder="1" applyAlignment="1">
      <alignment horizontal="center" vertical="center" wrapText="1"/>
    </xf>
    <xf numFmtId="0" fontId="27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 wrapText="1"/>
    </xf>
    <xf numFmtId="0" fontId="2" fillId="3" borderId="3" xfId="5" applyFont="1" applyFill="1" applyBorder="1" applyAlignment="1">
      <alignment horizontal="center" vertical="center" wrapText="1"/>
    </xf>
    <xf numFmtId="2" fontId="27" fillId="0" borderId="1" xfId="5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4" fillId="0" borderId="2" xfId="5" applyFont="1" applyFill="1" applyBorder="1" applyAlignment="1">
      <alignment horizontal="center" vertical="center" wrapText="1"/>
    </xf>
    <xf numFmtId="0" fontId="40" fillId="3" borderId="0" xfId="5" applyFont="1" applyFill="1" applyBorder="1" applyAlignment="1">
      <alignment horizontal="center" vertical="center"/>
    </xf>
    <xf numFmtId="0" fontId="41" fillId="3" borderId="0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34" fillId="0" borderId="7" xfId="5" applyFont="1" applyFill="1" applyBorder="1" applyAlignment="1">
      <alignment horizontal="center" vertical="center" wrapText="1"/>
    </xf>
    <xf numFmtId="0" fontId="34" fillId="0" borderId="9" xfId="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9" fillId="0" borderId="0" xfId="5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7" fillId="0" borderId="1" xfId="4" applyFont="1" applyBorder="1" applyAlignment="1" applyProtection="1">
      <alignment horizontal="center" vertical="center" wrapText="1"/>
      <protection locked="0"/>
    </xf>
    <xf numFmtId="0" fontId="7" fillId="0" borderId="2" xfId="4" applyFont="1" applyBorder="1" applyAlignment="1" applyProtection="1">
      <alignment horizontal="center" vertical="center" wrapText="1"/>
      <protection locked="0"/>
    </xf>
    <xf numFmtId="0" fontId="7" fillId="0" borderId="6" xfId="4" applyFont="1" applyBorder="1" applyAlignment="1" applyProtection="1">
      <alignment horizontal="center" vertical="center" wrapText="1"/>
      <protection locked="0"/>
    </xf>
    <xf numFmtId="0" fontId="7" fillId="0" borderId="3" xfId="4" applyFont="1" applyBorder="1" applyAlignment="1" applyProtection="1">
      <alignment horizontal="center" vertical="center" wrapText="1"/>
      <protection locked="0"/>
    </xf>
    <xf numFmtId="0" fontId="7" fillId="2" borderId="2" xfId="4" applyFont="1" applyFill="1" applyBorder="1" applyAlignment="1" applyProtection="1">
      <alignment horizontal="center" vertical="center" wrapText="1"/>
      <protection locked="0"/>
    </xf>
    <xf numFmtId="0" fontId="7" fillId="2" borderId="6" xfId="4" applyFont="1" applyFill="1" applyBorder="1" applyAlignment="1" applyProtection="1">
      <alignment horizontal="center" vertical="center" wrapText="1"/>
      <protection locked="0"/>
    </xf>
    <xf numFmtId="0" fontId="7" fillId="2" borderId="3" xfId="4" applyFont="1" applyFill="1" applyBorder="1" applyAlignment="1" applyProtection="1">
      <alignment horizontal="center" vertical="center" wrapText="1"/>
      <protection locked="0"/>
    </xf>
    <xf numFmtId="0" fontId="7" fillId="2" borderId="1" xfId="4" applyFont="1" applyFill="1" applyBorder="1" applyAlignment="1" applyProtection="1">
      <alignment horizontal="center" vertical="center" wrapText="1"/>
      <protection locked="0"/>
    </xf>
    <xf numFmtId="0" fontId="7" fillId="2" borderId="10" xfId="4" applyFont="1" applyFill="1" applyBorder="1" applyAlignment="1" applyProtection="1">
      <alignment horizontal="center" vertical="center" wrapText="1"/>
      <protection locked="0"/>
    </xf>
    <xf numFmtId="0" fontId="7" fillId="2" borderId="5" xfId="4" applyFont="1" applyFill="1" applyBorder="1" applyAlignment="1" applyProtection="1">
      <alignment horizontal="center" vertical="center" wrapText="1"/>
      <protection locked="0"/>
    </xf>
    <xf numFmtId="0" fontId="7" fillId="2" borderId="11" xfId="4" applyFont="1" applyFill="1" applyBorder="1" applyAlignment="1" applyProtection="1">
      <alignment horizontal="center" vertical="center" wrapText="1"/>
      <protection locked="0"/>
    </xf>
    <xf numFmtId="0" fontId="7" fillId="2" borderId="12" xfId="4" applyFont="1" applyFill="1" applyBorder="1" applyAlignment="1" applyProtection="1">
      <alignment horizontal="center" vertical="center" wrapText="1"/>
      <protection locked="0"/>
    </xf>
    <xf numFmtId="0" fontId="7" fillId="2" borderId="4" xfId="4" applyFont="1" applyFill="1" applyBorder="1" applyAlignment="1" applyProtection="1">
      <alignment horizontal="center" vertical="center" wrapText="1"/>
      <protection locked="0"/>
    </xf>
    <xf numFmtId="0" fontId="7" fillId="2" borderId="13" xfId="4" applyFont="1" applyFill="1" applyBorder="1" applyAlignment="1" applyProtection="1">
      <alignment horizontal="center" vertical="center" wrapText="1"/>
      <protection locked="0"/>
    </xf>
    <xf numFmtId="0" fontId="26" fillId="0" borderId="4" xfId="4" applyNumberFormat="1" applyFont="1" applyBorder="1" applyAlignment="1" applyProtection="1">
      <alignment horizontal="center" vertical="center"/>
      <protection locked="0"/>
    </xf>
    <xf numFmtId="0" fontId="27" fillId="0" borderId="0" xfId="5" applyFont="1" applyFill="1" applyBorder="1" applyAlignment="1">
      <alignment horizontal="center" vertical="center" wrapText="1"/>
    </xf>
    <xf numFmtId="0" fontId="27" fillId="0" borderId="14" xfId="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6" fillId="0" borderId="1" xfId="0" applyFont="1" applyFill="1" applyBorder="1" applyAlignment="1">
      <alignment horizontal="center" vertical="center"/>
    </xf>
    <xf numFmtId="0" fontId="34" fillId="0" borderId="1" xfId="5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</cellXfs>
  <cellStyles count="10">
    <cellStyle name="Comma 2 2" xfId="1"/>
    <cellStyle name="Comma 7" xfId="2"/>
    <cellStyle name="Normal" xfId="0" builtinId="0"/>
    <cellStyle name="Normal 2" xfId="3"/>
    <cellStyle name="Normal 2 2 4" xfId="4"/>
    <cellStyle name="Normal 3" xfId="5"/>
    <cellStyle name="Normal 39" xfId="6"/>
    <cellStyle name="Normal 4" xfId="7"/>
    <cellStyle name="Normal 73" xfId="8"/>
    <cellStyle name="Normal_mau bieu-1234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196215</xdr:colOff>
      <xdr:row>2</xdr:row>
      <xdr:rowOff>22860</xdr:rowOff>
    </xdr:from>
    <xdr:to>
      <xdr:col>4</xdr:col>
      <xdr:colOff>114344</xdr:colOff>
      <xdr:row>2</xdr:row>
      <xdr:rowOff>22860</xdr:rowOff>
    </xdr:to>
    <xdr:cxnSp macro="">
      <xdr:nvCxnSpPr>
        <xdr:cNvPr id="4" name="Straight Connector 3"/>
        <xdr:cNvCxnSpPr/>
      </xdr:nvCxnSpPr>
      <xdr:spPr>
        <a:xfrm>
          <a:off x="1531620" y="502920"/>
          <a:ext cx="8458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152673</xdr:colOff>
      <xdr:row>2</xdr:row>
      <xdr:rowOff>36467</xdr:rowOff>
    </xdr:from>
    <xdr:to>
      <xdr:col>20</xdr:col>
      <xdr:colOff>286567</xdr:colOff>
      <xdr:row>2</xdr:row>
      <xdr:rowOff>36467</xdr:rowOff>
    </xdr:to>
    <xdr:cxnSp macro="">
      <xdr:nvCxnSpPr>
        <xdr:cNvPr id="7" name="Straight Connector 6"/>
        <xdr:cNvCxnSpPr/>
      </xdr:nvCxnSpPr>
      <xdr:spPr>
        <a:xfrm>
          <a:off x="7310030" y="485503"/>
          <a:ext cx="17939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93133</xdr:colOff>
      <xdr:row>2</xdr:row>
      <xdr:rowOff>17992</xdr:rowOff>
    </xdr:from>
    <xdr:to>
      <xdr:col>6</xdr:col>
      <xdr:colOff>255058</xdr:colOff>
      <xdr:row>2</xdr:row>
      <xdr:rowOff>19580</xdr:rowOff>
    </xdr:to>
    <xdr:cxnSp macro="">
      <xdr:nvCxnSpPr>
        <xdr:cNvPr id="3" name="Straight Connector 2"/>
        <xdr:cNvCxnSpPr/>
      </xdr:nvCxnSpPr>
      <xdr:spPr>
        <a:xfrm>
          <a:off x="1458383" y="504825"/>
          <a:ext cx="627592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222673</xdr:colOff>
      <xdr:row>2</xdr:row>
      <xdr:rowOff>24977</xdr:rowOff>
    </xdr:from>
    <xdr:to>
      <xdr:col>22</xdr:col>
      <xdr:colOff>118772</xdr:colOff>
      <xdr:row>2</xdr:row>
      <xdr:rowOff>26565</xdr:rowOff>
    </xdr:to>
    <xdr:cxnSp macro="">
      <xdr:nvCxnSpPr>
        <xdr:cNvPr id="5" name="Straight Connector 4"/>
        <xdr:cNvCxnSpPr/>
      </xdr:nvCxnSpPr>
      <xdr:spPr>
        <a:xfrm>
          <a:off x="6646756" y="511810"/>
          <a:ext cx="1854016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28575</xdr:rowOff>
    </xdr:from>
    <xdr:to>
      <xdr:col>4</xdr:col>
      <xdr:colOff>133350</xdr:colOff>
      <xdr:row>2</xdr:row>
      <xdr:rowOff>30163</xdr:rowOff>
    </xdr:to>
    <xdr:cxnSp macro="">
      <xdr:nvCxnSpPr>
        <xdr:cNvPr id="3" name="Straight Connector 2"/>
        <xdr:cNvCxnSpPr/>
      </xdr:nvCxnSpPr>
      <xdr:spPr>
        <a:xfrm>
          <a:off x="1543050" y="409575"/>
          <a:ext cx="7239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188595</xdr:colOff>
      <xdr:row>2</xdr:row>
      <xdr:rowOff>9525</xdr:rowOff>
    </xdr:from>
    <xdr:to>
      <xdr:col>21</xdr:col>
      <xdr:colOff>293370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7153275" y="390525"/>
          <a:ext cx="16002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38100</xdr:rowOff>
    </xdr:from>
    <xdr:to>
      <xdr:col>5</xdr:col>
      <xdr:colOff>171450</xdr:colOff>
      <xdr:row>2</xdr:row>
      <xdr:rowOff>39688</xdr:rowOff>
    </xdr:to>
    <xdr:cxnSp macro="">
      <xdr:nvCxnSpPr>
        <xdr:cNvPr id="3" name="Straight Connector 2"/>
        <xdr:cNvCxnSpPr/>
      </xdr:nvCxnSpPr>
      <xdr:spPr>
        <a:xfrm>
          <a:off x="1990725" y="419100"/>
          <a:ext cx="781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2</xdr:row>
      <xdr:rowOff>28576</xdr:rowOff>
    </xdr:from>
    <xdr:to>
      <xdr:col>17</xdr:col>
      <xdr:colOff>283845</xdr:colOff>
      <xdr:row>2</xdr:row>
      <xdr:rowOff>30480</xdr:rowOff>
    </xdr:to>
    <xdr:cxnSp macro="">
      <xdr:nvCxnSpPr>
        <xdr:cNvPr id="8" name="Straight Connector 7"/>
        <xdr:cNvCxnSpPr/>
      </xdr:nvCxnSpPr>
      <xdr:spPr>
        <a:xfrm flipV="1">
          <a:off x="6164580" y="409576"/>
          <a:ext cx="1687830" cy="19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zoomScale="70" zoomScaleNormal="70" workbookViewId="0">
      <selection activeCell="A6" sqref="A6:AB6"/>
    </sheetView>
  </sheetViews>
  <sheetFormatPr defaultColWidth="9.1796875" defaultRowHeight="12"/>
  <cols>
    <col min="1" max="1" width="13" style="4" customWidth="1"/>
    <col min="2" max="2" width="6.1796875" style="4" customWidth="1"/>
    <col min="3" max="3" width="8.54296875" style="4" customWidth="1"/>
    <col min="4" max="4" width="7.54296875" style="4" customWidth="1"/>
    <col min="5" max="5" width="6.453125" style="4" customWidth="1"/>
    <col min="6" max="6" width="6.453125" style="18" customWidth="1"/>
    <col min="7" max="7" width="6.453125" style="4" customWidth="1"/>
    <col min="8" max="8" width="5.81640625" style="4" customWidth="1"/>
    <col min="9" max="9" width="5.7265625" style="4" customWidth="1"/>
    <col min="10" max="10" width="6.453125" style="18" customWidth="1"/>
    <col min="11" max="11" width="6.1796875" style="18" customWidth="1"/>
    <col min="12" max="12" width="5.54296875" style="4" customWidth="1"/>
    <col min="13" max="13" width="5.54296875" style="5" customWidth="1"/>
    <col min="14" max="14" width="7" style="19" customWidth="1"/>
    <col min="15" max="15" width="5.1796875" style="19" customWidth="1"/>
    <col min="16" max="16" width="5" style="5" customWidth="1"/>
    <col min="17" max="17" width="5.453125" style="5" customWidth="1"/>
    <col min="18" max="18" width="6.81640625" style="19" customWidth="1"/>
    <col min="19" max="19" width="6" style="19" customWidth="1"/>
    <col min="20" max="20" width="6.453125" style="5" customWidth="1"/>
    <col min="21" max="21" width="5.81640625" style="5" customWidth="1"/>
    <col min="22" max="22" width="6.1796875" style="19" customWidth="1"/>
    <col min="23" max="23" width="5.453125" style="19" hidden="1" customWidth="1"/>
    <col min="24" max="24" width="5.453125" style="19" customWidth="1"/>
    <col min="25" max="25" width="5.81640625" style="4" customWidth="1"/>
    <col min="26" max="26" width="6" style="4" customWidth="1"/>
    <col min="27" max="27" width="8" style="18" customWidth="1"/>
    <col min="28" max="28" width="6.26953125" style="18" customWidth="1"/>
    <col min="29" max="16384" width="9.1796875" style="4"/>
  </cols>
  <sheetData>
    <row r="1" spans="1:33" s="92" customFormat="1" ht="18.75" customHeight="1">
      <c r="A1" s="183" t="s">
        <v>137</v>
      </c>
      <c r="B1" s="183"/>
      <c r="C1" s="183"/>
      <c r="D1" s="183"/>
      <c r="E1" s="183"/>
      <c r="F1" s="183"/>
      <c r="G1" s="183"/>
      <c r="H1" s="183"/>
      <c r="J1" s="192" t="s">
        <v>94</v>
      </c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13"/>
      <c r="AD1" s="93"/>
      <c r="AE1" s="94"/>
      <c r="AF1" s="95"/>
    </row>
    <row r="2" spans="1:33" s="92" customFormat="1" ht="15.75" customHeight="1">
      <c r="A2" s="183" t="s">
        <v>95</v>
      </c>
      <c r="B2" s="183"/>
      <c r="C2" s="183"/>
      <c r="D2" s="183"/>
      <c r="E2" s="183"/>
      <c r="F2" s="183"/>
      <c r="G2" s="183"/>
      <c r="H2" s="183"/>
      <c r="J2" s="192" t="s">
        <v>96</v>
      </c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13"/>
      <c r="AD2" s="93"/>
      <c r="AE2" s="94"/>
      <c r="AF2" s="95"/>
    </row>
    <row r="3" spans="1:33" s="14" customFormat="1" ht="17.25" customHeight="1">
      <c r="A3" s="184" t="s">
        <v>101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3"/>
      <c r="AD3" s="13"/>
      <c r="AE3" s="13"/>
      <c r="AF3" s="13"/>
    </row>
    <row r="4" spans="1:33" s="14" customFormat="1" ht="22.5" customHeight="1">
      <c r="A4" s="184" t="s">
        <v>112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3"/>
      <c r="AD4" s="13"/>
      <c r="AE4" s="13"/>
      <c r="AF4" s="13"/>
    </row>
    <row r="5" spans="1:33" s="14" customFormat="1" ht="15.75" customHeight="1">
      <c r="A5" s="193" t="s">
        <v>99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3"/>
      <c r="AD5" s="13"/>
      <c r="AE5" s="13"/>
      <c r="AF5" s="13"/>
    </row>
    <row r="6" spans="1:33" s="14" customFormat="1" ht="18" customHeight="1">
      <c r="A6" s="190" t="s">
        <v>141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</row>
    <row r="7" spans="1:33" s="14" customFormat="1" ht="15.75" customHeight="1">
      <c r="A7" s="111"/>
      <c r="B7" s="16"/>
      <c r="C7" s="16"/>
      <c r="D7" s="112"/>
      <c r="E7" s="112"/>
      <c r="F7" s="112"/>
      <c r="G7" s="16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</row>
    <row r="8" spans="1:33" s="41" customFormat="1" ht="34.5" customHeight="1">
      <c r="A8" s="185" t="s">
        <v>22</v>
      </c>
      <c r="B8" s="195" t="s">
        <v>24</v>
      </c>
      <c r="C8" s="185" t="s">
        <v>25</v>
      </c>
      <c r="D8" s="187" t="s">
        <v>0</v>
      </c>
      <c r="E8" s="188"/>
      <c r="F8" s="189"/>
      <c r="G8" s="185" t="s">
        <v>26</v>
      </c>
      <c r="H8" s="187" t="s">
        <v>5</v>
      </c>
      <c r="I8" s="188"/>
      <c r="J8" s="188"/>
      <c r="K8" s="189"/>
      <c r="L8" s="187" t="s">
        <v>3</v>
      </c>
      <c r="M8" s="188"/>
      <c r="N8" s="188"/>
      <c r="O8" s="189"/>
      <c r="P8" s="187" t="s">
        <v>4</v>
      </c>
      <c r="Q8" s="188"/>
      <c r="R8" s="188"/>
      <c r="S8" s="189"/>
      <c r="T8" s="187" t="s">
        <v>6</v>
      </c>
      <c r="U8" s="188"/>
      <c r="V8" s="188"/>
      <c r="W8" s="188"/>
      <c r="X8" s="189"/>
      <c r="Y8" s="194" t="s">
        <v>23</v>
      </c>
      <c r="Z8" s="194"/>
      <c r="AA8" s="194"/>
      <c r="AB8" s="194"/>
    </row>
    <row r="9" spans="1:33" s="41" customFormat="1" ht="72.75" customHeight="1">
      <c r="A9" s="186"/>
      <c r="B9" s="196"/>
      <c r="C9" s="186"/>
      <c r="D9" s="46" t="s">
        <v>21</v>
      </c>
      <c r="E9" s="43" t="s">
        <v>27</v>
      </c>
      <c r="F9" s="42" t="s">
        <v>125</v>
      </c>
      <c r="G9" s="186"/>
      <c r="H9" s="44" t="s">
        <v>21</v>
      </c>
      <c r="I9" s="44" t="s">
        <v>29</v>
      </c>
      <c r="J9" s="45" t="s">
        <v>115</v>
      </c>
      <c r="K9" s="151" t="s">
        <v>38</v>
      </c>
      <c r="L9" s="44" t="s">
        <v>21</v>
      </c>
      <c r="M9" s="44" t="s">
        <v>29</v>
      </c>
      <c r="N9" s="45" t="s">
        <v>115</v>
      </c>
      <c r="O9" s="45" t="s">
        <v>38</v>
      </c>
      <c r="P9" s="44" t="s">
        <v>21</v>
      </c>
      <c r="Q9" s="44" t="s">
        <v>29</v>
      </c>
      <c r="R9" s="45" t="s">
        <v>115</v>
      </c>
      <c r="S9" s="45" t="s">
        <v>38</v>
      </c>
      <c r="T9" s="44" t="s">
        <v>21</v>
      </c>
      <c r="U9" s="44" t="s">
        <v>29</v>
      </c>
      <c r="V9" s="45" t="s">
        <v>115</v>
      </c>
      <c r="W9" s="45" t="s">
        <v>38</v>
      </c>
      <c r="X9" s="45" t="s">
        <v>38</v>
      </c>
      <c r="Y9" s="44" t="s">
        <v>21</v>
      </c>
      <c r="Z9" s="44" t="s">
        <v>29</v>
      </c>
      <c r="AA9" s="45" t="s">
        <v>115</v>
      </c>
      <c r="AB9" s="40" t="s">
        <v>126</v>
      </c>
    </row>
    <row r="10" spans="1:33" s="110" customFormat="1" ht="15" customHeight="1">
      <c r="A10" s="109">
        <v>1</v>
      </c>
      <c r="B10" s="109">
        <v>2</v>
      </c>
      <c r="C10" s="109">
        <v>3</v>
      </c>
      <c r="D10" s="109">
        <v>4</v>
      </c>
      <c r="E10" s="109">
        <v>5</v>
      </c>
      <c r="F10" s="109">
        <v>6</v>
      </c>
      <c r="G10" s="109">
        <v>7</v>
      </c>
      <c r="H10" s="109">
        <v>8</v>
      </c>
      <c r="I10" s="109">
        <v>9</v>
      </c>
      <c r="J10" s="109">
        <v>10</v>
      </c>
      <c r="K10" s="109">
        <v>11</v>
      </c>
      <c r="L10" s="109">
        <v>12</v>
      </c>
      <c r="M10" s="109">
        <v>13</v>
      </c>
      <c r="N10" s="109">
        <v>14</v>
      </c>
      <c r="O10" s="109">
        <v>15</v>
      </c>
      <c r="P10" s="109">
        <v>16</v>
      </c>
      <c r="Q10" s="109">
        <v>17</v>
      </c>
      <c r="R10" s="109">
        <v>18</v>
      </c>
      <c r="S10" s="109">
        <v>19</v>
      </c>
      <c r="T10" s="109">
        <v>20</v>
      </c>
      <c r="U10" s="109">
        <v>21</v>
      </c>
      <c r="V10" s="109">
        <v>22</v>
      </c>
      <c r="W10" s="109">
        <v>23</v>
      </c>
      <c r="X10" s="109">
        <v>23</v>
      </c>
      <c r="Y10" s="109">
        <v>24</v>
      </c>
      <c r="Z10" s="109">
        <v>24</v>
      </c>
      <c r="AA10" s="109">
        <v>26</v>
      </c>
      <c r="AB10" s="109">
        <v>27</v>
      </c>
    </row>
    <row r="11" spans="1:33" s="150" customFormat="1" ht="29.25" customHeight="1">
      <c r="A11" s="53" t="s">
        <v>17</v>
      </c>
      <c r="B11" s="36">
        <v>11</v>
      </c>
      <c r="C11" s="35">
        <v>8861</v>
      </c>
      <c r="D11" s="35">
        <v>294</v>
      </c>
      <c r="E11" s="35">
        <v>314</v>
      </c>
      <c r="F11" s="37">
        <v>310</v>
      </c>
      <c r="G11" s="38">
        <f>C11/D11</f>
        <v>30.139455782312925</v>
      </c>
      <c r="H11" s="35">
        <v>30</v>
      </c>
      <c r="I11" s="35">
        <v>29</v>
      </c>
      <c r="J11" s="37">
        <v>29</v>
      </c>
      <c r="K11" s="35">
        <f>J11-I11</f>
        <v>0</v>
      </c>
      <c r="L11" s="35">
        <v>11</v>
      </c>
      <c r="M11" s="35">
        <v>11</v>
      </c>
      <c r="N11" s="37">
        <v>11</v>
      </c>
      <c r="O11" s="35">
        <f>N11-M11</f>
        <v>0</v>
      </c>
      <c r="P11" s="35">
        <v>29</v>
      </c>
      <c r="Q11" s="35">
        <v>28</v>
      </c>
      <c r="R11" s="37">
        <v>28</v>
      </c>
      <c r="S11" s="35">
        <f>R11-Q11</f>
        <v>0</v>
      </c>
      <c r="T11" s="35">
        <f>341+71</f>
        <v>412</v>
      </c>
      <c r="U11" s="35">
        <v>418</v>
      </c>
      <c r="V11" s="37">
        <v>440</v>
      </c>
      <c r="W11" s="35">
        <f>V11-U11</f>
        <v>22</v>
      </c>
      <c r="X11" s="35">
        <f>V11-U11</f>
        <v>22</v>
      </c>
      <c r="Y11" s="35">
        <f>H11+L11+P11+T11</f>
        <v>482</v>
      </c>
      <c r="Z11" s="35">
        <f>I11+M11+Q11+U11</f>
        <v>486</v>
      </c>
      <c r="AA11" s="35">
        <f t="shared" ref="AA11:AA23" si="0">J11+N11+R11+V11</f>
        <v>508</v>
      </c>
      <c r="AB11" s="35">
        <f>AA11-Z11</f>
        <v>22</v>
      </c>
      <c r="AG11" s="150">
        <f t="shared" ref="AG11:AG23" si="1">F11*1.42</f>
        <v>440.2</v>
      </c>
    </row>
    <row r="12" spans="1:33" s="127" customFormat="1" ht="29.25" customHeight="1">
      <c r="A12" s="135" t="s">
        <v>13</v>
      </c>
      <c r="B12" s="35">
        <v>18</v>
      </c>
      <c r="C12" s="35">
        <v>11831</v>
      </c>
      <c r="D12" s="35">
        <v>397</v>
      </c>
      <c r="E12" s="35">
        <v>413</v>
      </c>
      <c r="F12" s="37">
        <v>410</v>
      </c>
      <c r="G12" s="38">
        <f t="shared" ref="G12:G24" si="2">C12/D12</f>
        <v>29.801007556675064</v>
      </c>
      <c r="H12" s="35">
        <v>48</v>
      </c>
      <c r="I12" s="138">
        <v>49</v>
      </c>
      <c r="J12" s="139">
        <v>47</v>
      </c>
      <c r="K12" s="35">
        <f t="shared" ref="K12:K23" si="3">J12-I12</f>
        <v>-2</v>
      </c>
      <c r="L12" s="138">
        <v>19</v>
      </c>
      <c r="M12" s="138">
        <v>19</v>
      </c>
      <c r="N12" s="139">
        <v>19</v>
      </c>
      <c r="O12" s="35">
        <f t="shared" ref="O12:O23" si="4">N12-M12</f>
        <v>0</v>
      </c>
      <c r="P12" s="138">
        <v>46</v>
      </c>
      <c r="Q12" s="138">
        <v>47</v>
      </c>
      <c r="R12" s="139">
        <v>43</v>
      </c>
      <c r="S12" s="35">
        <f t="shared" ref="S12:S23" si="5">R12-Q12</f>
        <v>-4</v>
      </c>
      <c r="T12" s="138">
        <f>478+83</f>
        <v>561</v>
      </c>
      <c r="U12" s="140">
        <v>564</v>
      </c>
      <c r="V12" s="37">
        <v>582</v>
      </c>
      <c r="W12" s="35">
        <f>V12-U12</f>
        <v>18</v>
      </c>
      <c r="X12" s="35">
        <f t="shared" ref="X12:X23" si="6">V12-U12</f>
        <v>18</v>
      </c>
      <c r="Y12" s="35">
        <f t="shared" ref="Y12:Y23" si="7">H12+L12+P12+T12</f>
        <v>674</v>
      </c>
      <c r="Z12" s="35">
        <f t="shared" ref="Z12:Z23" si="8">I12+M12+Q12+U12</f>
        <v>679</v>
      </c>
      <c r="AA12" s="35">
        <f t="shared" si="0"/>
        <v>691</v>
      </c>
      <c r="AB12" s="35">
        <f>AA12-Z12</f>
        <v>12</v>
      </c>
      <c r="AG12" s="150">
        <f t="shared" si="1"/>
        <v>582.19999999999993</v>
      </c>
    </row>
    <row r="13" spans="1:33" s="127" customFormat="1" ht="36.75" customHeight="1">
      <c r="A13" s="135" t="s">
        <v>7</v>
      </c>
      <c r="B13" s="35">
        <v>24</v>
      </c>
      <c r="C13" s="136">
        <v>13053</v>
      </c>
      <c r="D13" s="136">
        <v>434</v>
      </c>
      <c r="E13" s="136">
        <v>444</v>
      </c>
      <c r="F13" s="137">
        <v>440</v>
      </c>
      <c r="G13" s="38">
        <f t="shared" si="2"/>
        <v>30.076036866359448</v>
      </c>
      <c r="H13" s="35">
        <v>50</v>
      </c>
      <c r="I13" s="35">
        <v>56</v>
      </c>
      <c r="J13" s="37">
        <v>52</v>
      </c>
      <c r="K13" s="35">
        <f t="shared" si="3"/>
        <v>-4</v>
      </c>
      <c r="L13" s="35">
        <v>24</v>
      </c>
      <c r="M13" s="138">
        <v>26</v>
      </c>
      <c r="N13" s="139">
        <v>24</v>
      </c>
      <c r="O13" s="35">
        <f t="shared" si="4"/>
        <v>-2</v>
      </c>
      <c r="P13" s="138">
        <v>55</v>
      </c>
      <c r="Q13" s="138">
        <v>58</v>
      </c>
      <c r="R13" s="139">
        <v>55</v>
      </c>
      <c r="S13" s="35">
        <f t="shared" si="5"/>
        <v>-3</v>
      </c>
      <c r="T13" s="138">
        <f>569+50</f>
        <v>619</v>
      </c>
      <c r="U13" s="140">
        <v>618</v>
      </c>
      <c r="V13" s="37">
        <v>625</v>
      </c>
      <c r="W13" s="136">
        <f>V13-U13</f>
        <v>7</v>
      </c>
      <c r="X13" s="35">
        <f t="shared" si="6"/>
        <v>7</v>
      </c>
      <c r="Y13" s="35">
        <f t="shared" si="7"/>
        <v>748</v>
      </c>
      <c r="Z13" s="35">
        <f t="shared" si="8"/>
        <v>758</v>
      </c>
      <c r="AA13" s="35">
        <f t="shared" si="0"/>
        <v>756</v>
      </c>
      <c r="AB13" s="35">
        <f>AA13-Z13</f>
        <v>-2</v>
      </c>
      <c r="AG13" s="150">
        <f t="shared" si="1"/>
        <v>624.79999999999995</v>
      </c>
    </row>
    <row r="14" spans="1:33" s="127" customFormat="1" ht="29.25" customHeight="1">
      <c r="A14" s="53" t="s">
        <v>20</v>
      </c>
      <c r="B14" s="35">
        <v>15</v>
      </c>
      <c r="C14" s="35">
        <v>9584</v>
      </c>
      <c r="D14" s="35">
        <v>279</v>
      </c>
      <c r="E14" s="35">
        <v>287</v>
      </c>
      <c r="F14" s="37">
        <v>287</v>
      </c>
      <c r="G14" s="38">
        <f t="shared" si="2"/>
        <v>34.351254480286741</v>
      </c>
      <c r="H14" s="35">
        <v>34</v>
      </c>
      <c r="I14" s="35">
        <v>33</v>
      </c>
      <c r="J14" s="37">
        <v>33</v>
      </c>
      <c r="K14" s="35">
        <f t="shared" si="3"/>
        <v>0</v>
      </c>
      <c r="L14" s="35">
        <v>15</v>
      </c>
      <c r="M14" s="35">
        <v>15</v>
      </c>
      <c r="N14" s="37">
        <v>15</v>
      </c>
      <c r="O14" s="35">
        <f t="shared" si="4"/>
        <v>0</v>
      </c>
      <c r="P14" s="35">
        <v>28</v>
      </c>
      <c r="Q14" s="35">
        <v>28</v>
      </c>
      <c r="R14" s="37">
        <v>28</v>
      </c>
      <c r="S14" s="35">
        <f t="shared" si="5"/>
        <v>0</v>
      </c>
      <c r="T14" s="35">
        <f>362+36</f>
        <v>398</v>
      </c>
      <c r="U14" s="35">
        <v>398</v>
      </c>
      <c r="V14" s="37">
        <v>408</v>
      </c>
      <c r="W14" s="35">
        <f t="shared" ref="W14:W23" si="9">V14-U14</f>
        <v>10</v>
      </c>
      <c r="X14" s="35">
        <f t="shared" si="6"/>
        <v>10</v>
      </c>
      <c r="Y14" s="35">
        <f t="shared" si="7"/>
        <v>475</v>
      </c>
      <c r="Z14" s="35">
        <f t="shared" si="8"/>
        <v>474</v>
      </c>
      <c r="AA14" s="35">
        <f t="shared" si="0"/>
        <v>484</v>
      </c>
      <c r="AB14" s="35">
        <f t="shared" ref="AB14:AB23" si="10">AA14-Z14</f>
        <v>10</v>
      </c>
      <c r="AG14" s="150">
        <f t="shared" si="1"/>
        <v>407.53999999999996</v>
      </c>
    </row>
    <row r="15" spans="1:33" s="127" customFormat="1" ht="29.25" customHeight="1">
      <c r="A15" s="53" t="s">
        <v>16</v>
      </c>
      <c r="B15" s="35">
        <v>25</v>
      </c>
      <c r="C15" s="35">
        <v>11829</v>
      </c>
      <c r="D15" s="35">
        <v>386</v>
      </c>
      <c r="E15" s="35">
        <v>396</v>
      </c>
      <c r="F15" s="37">
        <v>392</v>
      </c>
      <c r="G15" s="38">
        <f t="shared" si="2"/>
        <v>30.645077720207254</v>
      </c>
      <c r="H15" s="35">
        <v>54</v>
      </c>
      <c r="I15" s="35">
        <v>58</v>
      </c>
      <c r="J15" s="37">
        <v>56</v>
      </c>
      <c r="K15" s="35">
        <f t="shared" si="3"/>
        <v>-2</v>
      </c>
      <c r="L15" s="35">
        <v>31</v>
      </c>
      <c r="M15" s="35">
        <v>30</v>
      </c>
      <c r="N15" s="37">
        <v>25</v>
      </c>
      <c r="O15" s="35">
        <f t="shared" si="4"/>
        <v>-5</v>
      </c>
      <c r="P15" s="35">
        <v>55</v>
      </c>
      <c r="Q15" s="35">
        <v>55</v>
      </c>
      <c r="R15" s="37">
        <v>55</v>
      </c>
      <c r="S15" s="35">
        <f t="shared" si="5"/>
        <v>0</v>
      </c>
      <c r="T15" s="35">
        <v>492</v>
      </c>
      <c r="U15" s="35">
        <v>532</v>
      </c>
      <c r="V15" s="37">
        <v>557</v>
      </c>
      <c r="W15" s="35">
        <f t="shared" si="9"/>
        <v>25</v>
      </c>
      <c r="X15" s="35">
        <f t="shared" si="6"/>
        <v>25</v>
      </c>
      <c r="Y15" s="35">
        <f t="shared" si="7"/>
        <v>632</v>
      </c>
      <c r="Z15" s="35">
        <f t="shared" si="8"/>
        <v>675</v>
      </c>
      <c r="AA15" s="35">
        <f t="shared" si="0"/>
        <v>693</v>
      </c>
      <c r="AB15" s="35">
        <f t="shared" si="10"/>
        <v>18</v>
      </c>
      <c r="AC15" s="127" t="s">
        <v>122</v>
      </c>
      <c r="AG15" s="150">
        <f t="shared" si="1"/>
        <v>556.64</v>
      </c>
    </row>
    <row r="16" spans="1:33" s="127" customFormat="1" ht="29.25" customHeight="1">
      <c r="A16" s="53" t="s">
        <v>14</v>
      </c>
      <c r="B16" s="35">
        <v>12</v>
      </c>
      <c r="C16" s="35">
        <v>7695</v>
      </c>
      <c r="D16" s="35">
        <v>242</v>
      </c>
      <c r="E16" s="35">
        <v>248</v>
      </c>
      <c r="F16" s="37">
        <v>246</v>
      </c>
      <c r="G16" s="38">
        <f t="shared" si="2"/>
        <v>31.797520661157026</v>
      </c>
      <c r="H16" s="35">
        <v>27</v>
      </c>
      <c r="I16" s="35">
        <v>28</v>
      </c>
      <c r="J16" s="37">
        <v>27</v>
      </c>
      <c r="K16" s="35">
        <f t="shared" si="3"/>
        <v>-1</v>
      </c>
      <c r="L16" s="35">
        <v>12</v>
      </c>
      <c r="M16" s="35">
        <v>13</v>
      </c>
      <c r="N16" s="37">
        <v>12</v>
      </c>
      <c r="O16" s="35">
        <f t="shared" si="4"/>
        <v>-1</v>
      </c>
      <c r="P16" s="35">
        <v>32</v>
      </c>
      <c r="Q16" s="35">
        <v>32</v>
      </c>
      <c r="R16" s="37">
        <v>31</v>
      </c>
      <c r="S16" s="35">
        <f t="shared" si="5"/>
        <v>-1</v>
      </c>
      <c r="T16" s="35">
        <f>311+34</f>
        <v>345</v>
      </c>
      <c r="U16" s="35">
        <v>348</v>
      </c>
      <c r="V16" s="37">
        <v>349</v>
      </c>
      <c r="W16" s="35">
        <f t="shared" si="9"/>
        <v>1</v>
      </c>
      <c r="X16" s="35">
        <f t="shared" si="6"/>
        <v>1</v>
      </c>
      <c r="Y16" s="35">
        <f t="shared" si="7"/>
        <v>416</v>
      </c>
      <c r="Z16" s="35">
        <f t="shared" si="8"/>
        <v>421</v>
      </c>
      <c r="AA16" s="35">
        <f t="shared" si="0"/>
        <v>419</v>
      </c>
      <c r="AB16" s="35">
        <f t="shared" si="10"/>
        <v>-2</v>
      </c>
      <c r="AG16" s="150">
        <f t="shared" si="1"/>
        <v>349.32</v>
      </c>
    </row>
    <row r="17" spans="1:33" s="147" customFormat="1" ht="29.25" customHeight="1">
      <c r="A17" s="53" t="s">
        <v>8</v>
      </c>
      <c r="B17" s="35">
        <v>22</v>
      </c>
      <c r="C17" s="35">
        <v>12334</v>
      </c>
      <c r="D17" s="35">
        <v>400</v>
      </c>
      <c r="E17" s="35">
        <v>404</v>
      </c>
      <c r="F17" s="37">
        <v>402</v>
      </c>
      <c r="G17" s="38">
        <f t="shared" si="2"/>
        <v>30.835000000000001</v>
      </c>
      <c r="H17" s="35">
        <v>51</v>
      </c>
      <c r="I17" s="35">
        <v>52</v>
      </c>
      <c r="J17" s="37">
        <v>50</v>
      </c>
      <c r="K17" s="35">
        <f t="shared" si="3"/>
        <v>-2</v>
      </c>
      <c r="L17" s="35">
        <v>22</v>
      </c>
      <c r="M17" s="35">
        <v>22</v>
      </c>
      <c r="N17" s="37">
        <v>22</v>
      </c>
      <c r="O17" s="35">
        <f t="shared" si="4"/>
        <v>0</v>
      </c>
      <c r="P17" s="35">
        <v>53</v>
      </c>
      <c r="Q17" s="35">
        <v>56</v>
      </c>
      <c r="R17" s="37">
        <v>53</v>
      </c>
      <c r="S17" s="35">
        <f t="shared" si="5"/>
        <v>-3</v>
      </c>
      <c r="T17" s="35">
        <f>527+33</f>
        <v>560</v>
      </c>
      <c r="U17" s="35">
        <v>568</v>
      </c>
      <c r="V17" s="37">
        <v>571</v>
      </c>
      <c r="W17" s="35">
        <f t="shared" si="9"/>
        <v>3</v>
      </c>
      <c r="X17" s="35">
        <f t="shared" si="6"/>
        <v>3</v>
      </c>
      <c r="Y17" s="35">
        <f t="shared" si="7"/>
        <v>686</v>
      </c>
      <c r="Z17" s="35">
        <f t="shared" si="8"/>
        <v>698</v>
      </c>
      <c r="AA17" s="35">
        <f t="shared" si="0"/>
        <v>696</v>
      </c>
      <c r="AB17" s="35">
        <f t="shared" si="10"/>
        <v>-2</v>
      </c>
      <c r="AG17" s="150">
        <f t="shared" si="1"/>
        <v>570.83999999999992</v>
      </c>
    </row>
    <row r="18" spans="1:33" s="39" customFormat="1" ht="29.25" customHeight="1">
      <c r="A18" s="53" t="s">
        <v>11</v>
      </c>
      <c r="B18" s="36">
        <v>22</v>
      </c>
      <c r="C18" s="145">
        <v>9773</v>
      </c>
      <c r="D18" s="145">
        <v>331</v>
      </c>
      <c r="E18" s="145">
        <v>348</v>
      </c>
      <c r="F18" s="146">
        <v>340</v>
      </c>
      <c r="G18" s="38">
        <f>C18/D18</f>
        <v>29.525679758308158</v>
      </c>
      <c r="H18" s="145">
        <v>49</v>
      </c>
      <c r="I18" s="145">
        <v>50</v>
      </c>
      <c r="J18" s="146">
        <v>48</v>
      </c>
      <c r="K18" s="35">
        <f t="shared" si="3"/>
        <v>-2</v>
      </c>
      <c r="L18" s="145">
        <v>22</v>
      </c>
      <c r="M18" s="145">
        <v>22</v>
      </c>
      <c r="N18" s="146">
        <v>22</v>
      </c>
      <c r="O18" s="35">
        <f t="shared" si="4"/>
        <v>0</v>
      </c>
      <c r="P18" s="145">
        <v>61</v>
      </c>
      <c r="Q18" s="145">
        <v>54</v>
      </c>
      <c r="R18" s="146">
        <v>54</v>
      </c>
      <c r="S18" s="35">
        <f t="shared" si="5"/>
        <v>0</v>
      </c>
      <c r="T18" s="145">
        <v>469</v>
      </c>
      <c r="U18" s="35">
        <v>466</v>
      </c>
      <c r="V18" s="37">
        <v>482</v>
      </c>
      <c r="W18" s="35">
        <f t="shared" si="9"/>
        <v>16</v>
      </c>
      <c r="X18" s="35">
        <f t="shared" si="6"/>
        <v>16</v>
      </c>
      <c r="Y18" s="35">
        <f t="shared" si="7"/>
        <v>601</v>
      </c>
      <c r="Z18" s="35">
        <f t="shared" si="8"/>
        <v>592</v>
      </c>
      <c r="AA18" s="35">
        <f t="shared" si="0"/>
        <v>606</v>
      </c>
      <c r="AB18" s="35">
        <f t="shared" si="10"/>
        <v>14</v>
      </c>
      <c r="AG18" s="150">
        <f t="shared" si="1"/>
        <v>482.79999999999995</v>
      </c>
    </row>
    <row r="19" spans="1:33" s="127" customFormat="1" ht="29.25" customHeight="1">
      <c r="A19" s="53" t="s">
        <v>12</v>
      </c>
      <c r="B19" s="35">
        <v>27</v>
      </c>
      <c r="C19" s="35">
        <v>9396</v>
      </c>
      <c r="D19" s="35">
        <v>337</v>
      </c>
      <c r="E19" s="35">
        <v>338</v>
      </c>
      <c r="F19" s="37">
        <v>336</v>
      </c>
      <c r="G19" s="38">
        <f t="shared" si="2"/>
        <v>27.881305637982194</v>
      </c>
      <c r="H19" s="35">
        <v>62</v>
      </c>
      <c r="I19" s="35">
        <v>65</v>
      </c>
      <c r="J19" s="37">
        <v>62</v>
      </c>
      <c r="K19" s="35">
        <f t="shared" si="3"/>
        <v>-3</v>
      </c>
      <c r="L19" s="35">
        <v>27</v>
      </c>
      <c r="M19" s="35">
        <v>29</v>
      </c>
      <c r="N19" s="37">
        <v>27</v>
      </c>
      <c r="O19" s="35">
        <f t="shared" si="4"/>
        <v>-2</v>
      </c>
      <c r="P19" s="35">
        <f>85-17</f>
        <v>68</v>
      </c>
      <c r="Q19" s="35">
        <v>66</v>
      </c>
      <c r="R19" s="37">
        <v>66</v>
      </c>
      <c r="S19" s="35">
        <f t="shared" si="5"/>
        <v>0</v>
      </c>
      <c r="T19" s="35">
        <v>495</v>
      </c>
      <c r="U19" s="35">
        <v>492</v>
      </c>
      <c r="V19" s="37">
        <v>490</v>
      </c>
      <c r="W19" s="35">
        <f t="shared" si="9"/>
        <v>-2</v>
      </c>
      <c r="X19" s="35">
        <f t="shared" si="6"/>
        <v>-2</v>
      </c>
      <c r="Y19" s="35">
        <f t="shared" si="7"/>
        <v>652</v>
      </c>
      <c r="Z19" s="35">
        <f t="shared" si="8"/>
        <v>652</v>
      </c>
      <c r="AA19" s="35">
        <f t="shared" si="0"/>
        <v>645</v>
      </c>
      <c r="AB19" s="35">
        <f t="shared" si="10"/>
        <v>-7</v>
      </c>
      <c r="AD19" s="127" t="s">
        <v>123</v>
      </c>
      <c r="AG19" s="150">
        <f t="shared" si="1"/>
        <v>477.12</v>
      </c>
    </row>
    <row r="20" spans="1:33" s="39" customFormat="1" ht="29.25" customHeight="1">
      <c r="A20" s="53" t="s">
        <v>18</v>
      </c>
      <c r="B20" s="36">
        <v>10</v>
      </c>
      <c r="C20" s="35">
        <v>2611</v>
      </c>
      <c r="D20" s="35">
        <v>107</v>
      </c>
      <c r="E20" s="35">
        <v>107</v>
      </c>
      <c r="F20" s="37">
        <v>106</v>
      </c>
      <c r="G20" s="38">
        <f t="shared" si="2"/>
        <v>24.401869158878505</v>
      </c>
      <c r="H20" s="35">
        <v>21</v>
      </c>
      <c r="I20" s="35">
        <v>25</v>
      </c>
      <c r="J20" s="37">
        <v>23</v>
      </c>
      <c r="K20" s="35">
        <f t="shared" si="3"/>
        <v>-2</v>
      </c>
      <c r="L20" s="35">
        <v>10</v>
      </c>
      <c r="M20" s="35">
        <v>12</v>
      </c>
      <c r="N20" s="37">
        <v>10</v>
      </c>
      <c r="O20" s="35">
        <f t="shared" si="4"/>
        <v>-2</v>
      </c>
      <c r="P20" s="35">
        <v>26</v>
      </c>
      <c r="Q20" s="35">
        <v>26</v>
      </c>
      <c r="R20" s="37">
        <v>24</v>
      </c>
      <c r="S20" s="35">
        <f t="shared" si="5"/>
        <v>-2</v>
      </c>
      <c r="T20" s="35">
        <v>152</v>
      </c>
      <c r="U20" s="35">
        <v>152</v>
      </c>
      <c r="V20" s="37">
        <v>151</v>
      </c>
      <c r="W20" s="35">
        <f t="shared" si="9"/>
        <v>-1</v>
      </c>
      <c r="X20" s="35">
        <f t="shared" si="6"/>
        <v>-1</v>
      </c>
      <c r="Y20" s="35">
        <f t="shared" si="7"/>
        <v>209</v>
      </c>
      <c r="Z20" s="35">
        <f t="shared" si="8"/>
        <v>215</v>
      </c>
      <c r="AA20" s="35">
        <f t="shared" si="0"/>
        <v>208</v>
      </c>
      <c r="AB20" s="35">
        <f>AA20-Z20</f>
        <v>-7</v>
      </c>
      <c r="AG20" s="150">
        <f t="shared" si="1"/>
        <v>150.51999999999998</v>
      </c>
    </row>
    <row r="21" spans="1:33" s="39" customFormat="1" ht="29.25" customHeight="1">
      <c r="A21" s="53" t="s">
        <v>9</v>
      </c>
      <c r="B21" s="36">
        <v>24</v>
      </c>
      <c r="C21" s="35">
        <v>8225</v>
      </c>
      <c r="D21" s="35">
        <v>301</v>
      </c>
      <c r="E21" s="35">
        <v>304</v>
      </c>
      <c r="F21" s="37">
        <v>303</v>
      </c>
      <c r="G21" s="38">
        <f t="shared" si="2"/>
        <v>27.325581395348838</v>
      </c>
      <c r="H21" s="35">
        <v>52</v>
      </c>
      <c r="I21" s="35">
        <v>54</v>
      </c>
      <c r="J21" s="37">
        <v>52</v>
      </c>
      <c r="K21" s="35">
        <f t="shared" si="3"/>
        <v>-2</v>
      </c>
      <c r="L21" s="35">
        <v>24</v>
      </c>
      <c r="M21" s="35">
        <v>28</v>
      </c>
      <c r="N21" s="37">
        <v>24</v>
      </c>
      <c r="O21" s="35">
        <f t="shared" si="4"/>
        <v>-4</v>
      </c>
      <c r="P21" s="35">
        <v>60</v>
      </c>
      <c r="Q21" s="35">
        <v>56</v>
      </c>
      <c r="R21" s="37">
        <v>56</v>
      </c>
      <c r="S21" s="35">
        <f t="shared" si="5"/>
        <v>0</v>
      </c>
      <c r="T21" s="35">
        <f>390+40</f>
        <v>430</v>
      </c>
      <c r="U21" s="35">
        <v>428</v>
      </c>
      <c r="V21" s="37">
        <v>430</v>
      </c>
      <c r="W21" s="35">
        <f t="shared" si="9"/>
        <v>2</v>
      </c>
      <c r="X21" s="35">
        <f t="shared" si="6"/>
        <v>2</v>
      </c>
      <c r="Y21" s="35">
        <f t="shared" si="7"/>
        <v>566</v>
      </c>
      <c r="Z21" s="35">
        <f t="shared" si="8"/>
        <v>566</v>
      </c>
      <c r="AA21" s="35">
        <f t="shared" si="0"/>
        <v>562</v>
      </c>
      <c r="AB21" s="35">
        <f t="shared" si="10"/>
        <v>-4</v>
      </c>
      <c r="AG21" s="150">
        <f t="shared" si="1"/>
        <v>430.26</v>
      </c>
    </row>
    <row r="22" spans="1:33" s="39" customFormat="1" ht="29.25" customHeight="1">
      <c r="A22" s="53" t="s">
        <v>10</v>
      </c>
      <c r="B22" s="36">
        <v>6</v>
      </c>
      <c r="C22" s="35">
        <v>3491</v>
      </c>
      <c r="D22" s="35">
        <v>103</v>
      </c>
      <c r="E22" s="35">
        <v>106</v>
      </c>
      <c r="F22" s="37">
        <v>106</v>
      </c>
      <c r="G22" s="38">
        <f t="shared" si="2"/>
        <v>33.893203883495147</v>
      </c>
      <c r="H22" s="35">
        <v>12</v>
      </c>
      <c r="I22" s="35">
        <v>14</v>
      </c>
      <c r="J22" s="37">
        <v>13</v>
      </c>
      <c r="K22" s="35">
        <f t="shared" si="3"/>
        <v>-1</v>
      </c>
      <c r="L22" s="35">
        <v>6</v>
      </c>
      <c r="M22" s="35">
        <v>6</v>
      </c>
      <c r="N22" s="37">
        <v>6</v>
      </c>
      <c r="O22" s="35">
        <f t="shared" si="4"/>
        <v>0</v>
      </c>
      <c r="P22" s="35">
        <v>14</v>
      </c>
      <c r="Q22" s="35">
        <v>12</v>
      </c>
      <c r="R22" s="37">
        <v>12</v>
      </c>
      <c r="S22" s="35">
        <f t="shared" si="5"/>
        <v>0</v>
      </c>
      <c r="T22" s="35">
        <v>146</v>
      </c>
      <c r="U22" s="35">
        <v>146</v>
      </c>
      <c r="V22" s="37">
        <v>150</v>
      </c>
      <c r="W22" s="35">
        <f t="shared" si="9"/>
        <v>4</v>
      </c>
      <c r="X22" s="35">
        <f t="shared" si="6"/>
        <v>4</v>
      </c>
      <c r="Y22" s="35">
        <f t="shared" si="7"/>
        <v>178</v>
      </c>
      <c r="Z22" s="35">
        <f t="shared" si="8"/>
        <v>178</v>
      </c>
      <c r="AA22" s="35">
        <f t="shared" si="0"/>
        <v>181</v>
      </c>
      <c r="AB22" s="35">
        <f t="shared" si="10"/>
        <v>3</v>
      </c>
      <c r="AG22" s="150">
        <f t="shared" si="1"/>
        <v>150.51999999999998</v>
      </c>
    </row>
    <row r="23" spans="1:33" s="39" customFormat="1" ht="29.25" customHeight="1">
      <c r="A23" s="53" t="s">
        <v>15</v>
      </c>
      <c r="B23" s="36">
        <v>17</v>
      </c>
      <c r="C23" s="35">
        <v>8745</v>
      </c>
      <c r="D23" s="35">
        <v>289</v>
      </c>
      <c r="E23" s="35">
        <v>317</v>
      </c>
      <c r="F23" s="37">
        <v>303</v>
      </c>
      <c r="G23" s="38">
        <f t="shared" si="2"/>
        <v>30.259515570934255</v>
      </c>
      <c r="H23" s="35">
        <v>39</v>
      </c>
      <c r="I23" s="35">
        <v>43</v>
      </c>
      <c r="J23" s="37">
        <v>39</v>
      </c>
      <c r="K23" s="35">
        <f t="shared" si="3"/>
        <v>-4</v>
      </c>
      <c r="L23" s="35">
        <v>19</v>
      </c>
      <c r="M23" s="35">
        <v>19</v>
      </c>
      <c r="N23" s="37">
        <v>17</v>
      </c>
      <c r="O23" s="35">
        <f t="shared" si="4"/>
        <v>-2</v>
      </c>
      <c r="P23" s="35">
        <v>40</v>
      </c>
      <c r="Q23" s="35">
        <v>40</v>
      </c>
      <c r="R23" s="37">
        <v>39</v>
      </c>
      <c r="S23" s="35">
        <f t="shared" si="5"/>
        <v>-1</v>
      </c>
      <c r="T23" s="35">
        <f>354+50</f>
        <v>404</v>
      </c>
      <c r="U23" s="35">
        <v>408</v>
      </c>
      <c r="V23" s="37">
        <v>430</v>
      </c>
      <c r="W23" s="35">
        <f t="shared" si="9"/>
        <v>22</v>
      </c>
      <c r="X23" s="35">
        <f t="shared" si="6"/>
        <v>22</v>
      </c>
      <c r="Y23" s="35">
        <f t="shared" si="7"/>
        <v>502</v>
      </c>
      <c r="Z23" s="35">
        <f t="shared" si="8"/>
        <v>510</v>
      </c>
      <c r="AA23" s="35">
        <f t="shared" si="0"/>
        <v>525</v>
      </c>
      <c r="AB23" s="35">
        <f t="shared" si="10"/>
        <v>15</v>
      </c>
      <c r="AG23" s="150">
        <f t="shared" si="1"/>
        <v>430.26</v>
      </c>
    </row>
    <row r="24" spans="1:33" s="15" customFormat="1" ht="29.25" customHeight="1">
      <c r="A24" s="11" t="s">
        <v>1</v>
      </c>
      <c r="B24" s="12">
        <f>SUM(B11:B23)</f>
        <v>233</v>
      </c>
      <c r="C24" s="12">
        <f t="shared" ref="C24:H24" si="11">SUM(C11:C23)</f>
        <v>117428</v>
      </c>
      <c r="D24" s="12">
        <f t="shared" si="11"/>
        <v>3900</v>
      </c>
      <c r="E24" s="12">
        <f t="shared" si="11"/>
        <v>4026</v>
      </c>
      <c r="F24" s="12">
        <f t="shared" si="11"/>
        <v>3981</v>
      </c>
      <c r="G24" s="107">
        <f t="shared" si="2"/>
        <v>30.109743589743591</v>
      </c>
      <c r="H24" s="12">
        <f t="shared" si="11"/>
        <v>529</v>
      </c>
      <c r="I24" s="12">
        <f t="shared" ref="I24:AB24" si="12">SUM(I11:I23)</f>
        <v>556</v>
      </c>
      <c r="J24" s="12">
        <f t="shared" si="12"/>
        <v>531</v>
      </c>
      <c r="K24" s="12">
        <f t="shared" si="12"/>
        <v>-25</v>
      </c>
      <c r="L24" s="12">
        <f t="shared" si="12"/>
        <v>242</v>
      </c>
      <c r="M24" s="12">
        <f t="shared" si="12"/>
        <v>252</v>
      </c>
      <c r="N24" s="12">
        <f t="shared" si="12"/>
        <v>234</v>
      </c>
      <c r="O24" s="12">
        <f t="shared" si="12"/>
        <v>-18</v>
      </c>
      <c r="P24" s="12">
        <f t="shared" si="12"/>
        <v>567</v>
      </c>
      <c r="Q24" s="12">
        <f t="shared" si="12"/>
        <v>558</v>
      </c>
      <c r="R24" s="12">
        <f t="shared" si="12"/>
        <v>544</v>
      </c>
      <c r="S24" s="12">
        <f t="shared" si="12"/>
        <v>-14</v>
      </c>
      <c r="T24" s="12">
        <f t="shared" si="12"/>
        <v>5483</v>
      </c>
      <c r="U24" s="12">
        <f t="shared" si="12"/>
        <v>5538</v>
      </c>
      <c r="V24" s="12">
        <f t="shared" si="12"/>
        <v>5665</v>
      </c>
      <c r="W24" s="12">
        <f t="shared" si="12"/>
        <v>127</v>
      </c>
      <c r="X24" s="12">
        <f t="shared" si="12"/>
        <v>127</v>
      </c>
      <c r="Y24" s="12">
        <f t="shared" si="12"/>
        <v>6821</v>
      </c>
      <c r="Z24" s="12">
        <f t="shared" si="12"/>
        <v>6904</v>
      </c>
      <c r="AA24" s="12">
        <f t="shared" si="12"/>
        <v>6974</v>
      </c>
      <c r="AB24" s="12">
        <f t="shared" si="12"/>
        <v>70</v>
      </c>
    </row>
    <row r="26" spans="1:33" s="179" customFormat="1" ht="21" customHeight="1">
      <c r="A26" s="178" t="s">
        <v>106</v>
      </c>
      <c r="B26" s="179" t="s">
        <v>107</v>
      </c>
      <c r="C26" s="178"/>
      <c r="D26" s="178"/>
      <c r="E26" s="180"/>
      <c r="F26" s="178"/>
      <c r="G26" s="178"/>
      <c r="H26" s="178"/>
      <c r="I26" s="178"/>
      <c r="J26" s="178"/>
      <c r="K26" s="178"/>
      <c r="L26" s="178"/>
      <c r="AA26" s="181"/>
    </row>
    <row r="27" spans="1:33" s="7" customFormat="1" ht="17.5">
      <c r="C27" s="6"/>
      <c r="D27" s="21"/>
      <c r="E27" s="6"/>
      <c r="F27" s="6"/>
    </row>
    <row r="28" spans="1:33" s="7" customFormat="1" ht="17.5">
      <c r="C28" s="6"/>
      <c r="D28" s="6"/>
      <c r="E28" s="6"/>
      <c r="F28" s="21"/>
    </row>
    <row r="29" spans="1:33" s="7" customFormat="1" ht="17.5">
      <c r="C29" s="6"/>
      <c r="D29" s="6"/>
      <c r="E29" s="21"/>
      <c r="F29" s="6"/>
    </row>
    <row r="30" spans="1:33" s="7" customFormat="1" ht="9.75" customHeight="1">
      <c r="C30" s="6"/>
      <c r="D30" s="6"/>
      <c r="E30" s="6"/>
      <c r="F30" s="6"/>
    </row>
    <row r="31" spans="1:33" s="7" customFormat="1" ht="17.5">
      <c r="C31" s="6"/>
      <c r="D31" s="6"/>
      <c r="E31" s="6"/>
      <c r="F31" s="6"/>
    </row>
    <row r="32" spans="1:33" s="7" customFormat="1" ht="17.5">
      <c r="C32" s="6"/>
      <c r="D32" s="6"/>
      <c r="E32" s="6"/>
      <c r="F32" s="6"/>
    </row>
    <row r="33" spans="1:12" s="7" customFormat="1" ht="17.5">
      <c r="C33" s="6"/>
      <c r="D33" s="6"/>
      <c r="E33" s="6"/>
      <c r="F33" s="6"/>
    </row>
    <row r="34" spans="1:12" s="7" customFormat="1" ht="17.5">
      <c r="A34" s="6"/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mergeCells count="18">
    <mergeCell ref="T8:X8"/>
    <mergeCell ref="C8:C9"/>
    <mergeCell ref="A1:H1"/>
    <mergeCell ref="A2:H2"/>
    <mergeCell ref="A3:AB3"/>
    <mergeCell ref="A4:AB4"/>
    <mergeCell ref="G8:G9"/>
    <mergeCell ref="H8:K8"/>
    <mergeCell ref="A6:AB6"/>
    <mergeCell ref="J1:AB1"/>
    <mergeCell ref="J2:AB2"/>
    <mergeCell ref="A8:A9"/>
    <mergeCell ref="A5:AB5"/>
    <mergeCell ref="D8:F8"/>
    <mergeCell ref="Y8:AB8"/>
    <mergeCell ref="L8:O8"/>
    <mergeCell ref="P8:S8"/>
    <mergeCell ref="B8:B9"/>
  </mergeCells>
  <phoneticPr fontId="0" type="noConversion"/>
  <printOptions horizontalCentered="1"/>
  <pageMargins left="0.25" right="0.2" top="0.24" bottom="0.26" header="0.19" footer="0.19"/>
  <pageSetup paperSize="9" scale="80" orientation="landscape" r:id="rId1"/>
  <headerFooter alignWithMargins="0"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zoomScale="90" zoomScaleNormal="90" workbookViewId="0">
      <selection activeCell="B7" sqref="B7:AE7"/>
    </sheetView>
  </sheetViews>
  <sheetFormatPr defaultColWidth="9.1796875" defaultRowHeight="14.5"/>
  <cols>
    <col min="1" max="1" width="3.1796875" style="1" customWidth="1"/>
    <col min="2" max="2" width="11.54296875" style="1" customWidth="1"/>
    <col min="3" max="3" width="6.81640625" style="1" customWidth="1"/>
    <col min="4" max="4" width="6.26953125" style="1" hidden="1" customWidth="1"/>
    <col min="5" max="5" width="5.26953125" style="1" hidden="1" customWidth="1"/>
    <col min="6" max="6" width="7" style="1" customWidth="1"/>
    <col min="7" max="7" width="6" style="1" customWidth="1"/>
    <col min="8" max="8" width="6.54296875" style="1" customWidth="1"/>
    <col min="9" max="9" width="5.7265625" style="1" customWidth="1"/>
    <col min="10" max="10" width="7.26953125" style="1" customWidth="1"/>
    <col min="11" max="11" width="5.7265625" style="1" customWidth="1"/>
    <col min="12" max="12" width="6.54296875" style="1" customWidth="1"/>
    <col min="13" max="13" width="5.81640625" style="17" customWidth="1"/>
    <col min="14" max="14" width="6.26953125" style="17" customWidth="1"/>
    <col min="15" max="15" width="5.453125" style="31" customWidth="1"/>
    <col min="16" max="16" width="7.1796875" style="31" customWidth="1"/>
    <col min="17" max="17" width="6.26953125" style="32" customWidth="1"/>
    <col min="18" max="18" width="5.54296875" style="32" customWidth="1"/>
    <col min="19" max="19" width="6.54296875" style="1" customWidth="1"/>
    <col min="20" max="20" width="5.453125" style="1" customWidth="1"/>
    <col min="21" max="21" width="5.54296875" style="1" customWidth="1"/>
    <col min="22" max="22" width="6.26953125" style="1" customWidth="1"/>
    <col min="23" max="23" width="5.453125" style="1" customWidth="1"/>
    <col min="24" max="24" width="5.26953125" style="1" customWidth="1"/>
    <col min="25" max="25" width="7.1796875" style="166" customWidth="1"/>
    <col min="26" max="26" width="6.1796875" style="48" customWidth="1"/>
    <col min="27" max="27" width="5.453125" style="32" customWidth="1"/>
    <col min="28" max="28" width="6.7265625" style="32" customWidth="1"/>
    <col min="29" max="29" width="6.453125" style="32" customWidth="1"/>
    <col min="30" max="30" width="5.81640625" style="32" customWidth="1"/>
    <col min="31" max="31" width="0.1796875" style="32" customWidth="1"/>
    <col min="32" max="32" width="5.453125" style="1" customWidth="1"/>
    <col min="33" max="16384" width="9.1796875" style="1"/>
  </cols>
  <sheetData>
    <row r="1" spans="1:34" s="92" customFormat="1" ht="18" customHeight="1">
      <c r="A1" s="183" t="s">
        <v>137</v>
      </c>
      <c r="B1" s="183"/>
      <c r="C1" s="183"/>
      <c r="D1" s="183"/>
      <c r="E1" s="183"/>
      <c r="F1" s="183"/>
      <c r="G1" s="183"/>
      <c r="H1" s="183"/>
      <c r="I1" s="183"/>
      <c r="J1" s="183"/>
      <c r="L1" s="192" t="s">
        <v>94</v>
      </c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93"/>
      <c r="AE1" s="94"/>
      <c r="AF1" s="95"/>
    </row>
    <row r="2" spans="1:34" s="92" customFormat="1" ht="20.25" customHeight="1">
      <c r="A2" s="183" t="s">
        <v>95</v>
      </c>
      <c r="B2" s="183"/>
      <c r="C2" s="183"/>
      <c r="D2" s="183"/>
      <c r="E2" s="183"/>
      <c r="F2" s="183"/>
      <c r="G2" s="183"/>
      <c r="H2" s="183"/>
      <c r="I2" s="183"/>
      <c r="J2" s="183"/>
      <c r="L2" s="192" t="s">
        <v>96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93"/>
      <c r="AE2" s="94"/>
      <c r="AF2" s="95"/>
    </row>
    <row r="3" spans="1:34" s="2" customFormat="1" ht="9.7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96"/>
      <c r="Z3" s="22"/>
      <c r="AA3" s="22"/>
      <c r="AB3" s="29"/>
      <c r="AC3" s="29"/>
      <c r="AD3" s="29"/>
      <c r="AE3" s="29"/>
    </row>
    <row r="4" spans="1:34" s="14" customFormat="1" ht="20.25" customHeight="1">
      <c r="B4" s="184" t="s">
        <v>97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3"/>
    </row>
    <row r="5" spans="1:34" s="14" customFormat="1" ht="18" customHeight="1">
      <c r="B5" s="184" t="s">
        <v>111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3"/>
    </row>
    <row r="6" spans="1:34" s="14" customFormat="1" ht="16.5" customHeight="1">
      <c r="B6" s="193" t="s">
        <v>98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3"/>
    </row>
    <row r="7" spans="1:34" s="14" customFormat="1" ht="16.5" customHeight="1">
      <c r="B7" s="206" t="s">
        <v>140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13"/>
    </row>
    <row r="8" spans="1:34" s="2" customFormat="1" ht="9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30"/>
      <c r="P8" s="30"/>
      <c r="Q8" s="30"/>
      <c r="R8" s="30"/>
      <c r="S8" s="8"/>
      <c r="T8" s="8"/>
      <c r="U8" s="8"/>
      <c r="V8" s="8"/>
      <c r="W8" s="8"/>
      <c r="X8" s="8"/>
      <c r="Y8" s="164"/>
      <c r="Z8" s="47"/>
      <c r="AA8" s="30"/>
      <c r="AB8" s="30"/>
      <c r="AC8" s="30"/>
      <c r="AD8" s="30"/>
      <c r="AE8" s="30"/>
    </row>
    <row r="9" spans="1:34" s="52" customFormat="1" ht="26.25" customHeight="1">
      <c r="A9" s="211" t="s">
        <v>32</v>
      </c>
      <c r="B9" s="194" t="s">
        <v>22</v>
      </c>
      <c r="C9" s="205" t="s">
        <v>31</v>
      </c>
      <c r="D9" s="214" t="s">
        <v>118</v>
      </c>
      <c r="E9" s="215"/>
      <c r="F9" s="194" t="s">
        <v>121</v>
      </c>
      <c r="G9" s="194"/>
      <c r="H9" s="194"/>
      <c r="I9" s="194"/>
      <c r="J9" s="199" t="s">
        <v>105</v>
      </c>
      <c r="K9" s="194" t="s">
        <v>5</v>
      </c>
      <c r="L9" s="194"/>
      <c r="M9" s="194"/>
      <c r="N9" s="194"/>
      <c r="O9" s="208" t="s">
        <v>116</v>
      </c>
      <c r="P9" s="208"/>
      <c r="Q9" s="208"/>
      <c r="R9" s="208"/>
      <c r="S9" s="194" t="s">
        <v>6</v>
      </c>
      <c r="T9" s="194"/>
      <c r="U9" s="194"/>
      <c r="V9" s="194"/>
      <c r="W9" s="194"/>
      <c r="X9" s="194"/>
      <c r="Y9" s="194"/>
      <c r="Z9" s="194"/>
      <c r="AA9" s="208" t="s">
        <v>19</v>
      </c>
      <c r="AB9" s="208"/>
      <c r="AC9" s="208"/>
      <c r="AD9" s="208"/>
      <c r="AE9" s="208"/>
    </row>
    <row r="10" spans="1:34" s="52" customFormat="1" ht="26.25" customHeight="1">
      <c r="A10" s="212"/>
      <c r="B10" s="194"/>
      <c r="C10" s="197"/>
      <c r="D10" s="197" t="s">
        <v>119</v>
      </c>
      <c r="E10" s="197" t="s">
        <v>41</v>
      </c>
      <c r="F10" s="185" t="s">
        <v>89</v>
      </c>
      <c r="G10" s="199" t="s">
        <v>120</v>
      </c>
      <c r="H10" s="199" t="s">
        <v>27</v>
      </c>
      <c r="I10" s="199" t="s">
        <v>125</v>
      </c>
      <c r="J10" s="199"/>
      <c r="K10" s="199" t="s">
        <v>21</v>
      </c>
      <c r="L10" s="199" t="s">
        <v>28</v>
      </c>
      <c r="M10" s="199" t="s">
        <v>113</v>
      </c>
      <c r="N10" s="199" t="s">
        <v>35</v>
      </c>
      <c r="O10" s="200" t="s">
        <v>21</v>
      </c>
      <c r="P10" s="200" t="s">
        <v>28</v>
      </c>
      <c r="Q10" s="200" t="s">
        <v>113</v>
      </c>
      <c r="R10" s="203" t="s">
        <v>35</v>
      </c>
      <c r="S10" s="187" t="s">
        <v>21</v>
      </c>
      <c r="T10" s="188"/>
      <c r="U10" s="189"/>
      <c r="V10" s="194" t="s">
        <v>93</v>
      </c>
      <c r="W10" s="194"/>
      <c r="X10" s="194"/>
      <c r="Y10" s="201" t="s">
        <v>114</v>
      </c>
      <c r="Z10" s="203" t="s">
        <v>109</v>
      </c>
      <c r="AA10" s="200" t="s">
        <v>21</v>
      </c>
      <c r="AB10" s="200" t="s">
        <v>28</v>
      </c>
      <c r="AC10" s="200" t="s">
        <v>113</v>
      </c>
      <c r="AD10" s="200" t="s">
        <v>37</v>
      </c>
      <c r="AE10" s="200" t="s">
        <v>36</v>
      </c>
    </row>
    <row r="11" spans="1:34" s="52" customFormat="1" ht="54.75" customHeight="1">
      <c r="A11" s="213"/>
      <c r="B11" s="194"/>
      <c r="C11" s="198"/>
      <c r="D11" s="198"/>
      <c r="E11" s="198"/>
      <c r="F11" s="186"/>
      <c r="G11" s="199"/>
      <c r="H11" s="199"/>
      <c r="I11" s="199"/>
      <c r="J11" s="199"/>
      <c r="K11" s="199"/>
      <c r="L11" s="199"/>
      <c r="M11" s="199"/>
      <c r="N11" s="199"/>
      <c r="O11" s="200"/>
      <c r="P11" s="200"/>
      <c r="Q11" s="200"/>
      <c r="R11" s="203"/>
      <c r="S11" s="44" t="s">
        <v>91</v>
      </c>
      <c r="T11" s="44" t="s">
        <v>90</v>
      </c>
      <c r="U11" s="44" t="s">
        <v>23</v>
      </c>
      <c r="V11" s="44" t="s">
        <v>92</v>
      </c>
      <c r="W11" s="44" t="s">
        <v>90</v>
      </c>
      <c r="X11" s="44" t="s">
        <v>23</v>
      </c>
      <c r="Y11" s="202"/>
      <c r="Z11" s="203"/>
      <c r="AA11" s="200"/>
      <c r="AB11" s="200"/>
      <c r="AC11" s="200"/>
      <c r="AD11" s="200"/>
      <c r="AE11" s="200"/>
      <c r="AG11" s="52" t="s">
        <v>124</v>
      </c>
    </row>
    <row r="12" spans="1:34" s="28" customFormat="1" ht="14" hidden="1">
      <c r="A12" s="27">
        <v>1</v>
      </c>
      <c r="B12" s="10">
        <v>2</v>
      </c>
      <c r="C12" s="27">
        <v>3</v>
      </c>
      <c r="D12" s="27"/>
      <c r="E12" s="27"/>
      <c r="F12" s="10">
        <v>4</v>
      </c>
      <c r="G12" s="27">
        <v>5</v>
      </c>
      <c r="H12" s="10">
        <v>6</v>
      </c>
      <c r="I12" s="27">
        <v>7</v>
      </c>
      <c r="J12" s="10">
        <v>8</v>
      </c>
      <c r="K12" s="27">
        <v>9</v>
      </c>
      <c r="L12" s="10">
        <v>10</v>
      </c>
      <c r="M12" s="27">
        <v>11</v>
      </c>
      <c r="N12" s="10">
        <v>12</v>
      </c>
      <c r="O12" s="27">
        <v>13</v>
      </c>
      <c r="P12" s="10">
        <v>14</v>
      </c>
      <c r="Q12" s="27">
        <v>15</v>
      </c>
      <c r="R12" s="10">
        <v>16</v>
      </c>
      <c r="S12" s="27">
        <v>17</v>
      </c>
      <c r="T12" s="10">
        <v>18</v>
      </c>
      <c r="U12" s="27">
        <v>19</v>
      </c>
      <c r="V12" s="10">
        <v>23</v>
      </c>
      <c r="W12" s="27">
        <v>24</v>
      </c>
      <c r="X12" s="10">
        <v>25</v>
      </c>
      <c r="Y12" s="165">
        <v>25</v>
      </c>
      <c r="Z12" s="10">
        <v>26</v>
      </c>
      <c r="AA12" s="27">
        <v>27</v>
      </c>
      <c r="AB12" s="10">
        <v>29</v>
      </c>
      <c r="AC12" s="27">
        <v>29</v>
      </c>
      <c r="AD12" s="10">
        <v>30</v>
      </c>
      <c r="AE12" s="27">
        <v>31</v>
      </c>
    </row>
    <row r="13" spans="1:34" s="149" customFormat="1" ht="26.25" customHeight="1">
      <c r="A13" s="25">
        <v>1</v>
      </c>
      <c r="B13" s="115" t="s">
        <v>17</v>
      </c>
      <c r="C13" s="23">
        <v>12</v>
      </c>
      <c r="D13" s="23">
        <v>648</v>
      </c>
      <c r="E13" s="23">
        <v>26</v>
      </c>
      <c r="F13" s="23">
        <v>4421</v>
      </c>
      <c r="G13" s="23">
        <v>142</v>
      </c>
      <c r="H13" s="23">
        <v>178</v>
      </c>
      <c r="I13" s="23">
        <v>168</v>
      </c>
      <c r="J13" s="23">
        <f>F13/G13</f>
        <v>31.133802816901408</v>
      </c>
      <c r="K13" s="23">
        <v>35</v>
      </c>
      <c r="L13" s="23">
        <v>36</v>
      </c>
      <c r="M13" s="23">
        <v>35</v>
      </c>
      <c r="N13" s="23">
        <f>M13-L13</f>
        <v>-1</v>
      </c>
      <c r="O13" s="23">
        <v>12</v>
      </c>
      <c r="P13" s="23">
        <v>12</v>
      </c>
      <c r="Q13" s="23">
        <v>12</v>
      </c>
      <c r="R13" s="23">
        <f>Q13-P13</f>
        <v>0</v>
      </c>
      <c r="S13" s="23">
        <f>192+8</f>
        <v>200</v>
      </c>
      <c r="T13" s="23">
        <v>87</v>
      </c>
      <c r="U13" s="23">
        <f>SUM(S13:T13)</f>
        <v>287</v>
      </c>
      <c r="V13" s="23">
        <v>249</v>
      </c>
      <c r="W13" s="23">
        <v>87</v>
      </c>
      <c r="X13" s="23">
        <v>336</v>
      </c>
      <c r="Y13" s="23">
        <v>336</v>
      </c>
      <c r="Z13" s="50">
        <f>Y13-V13</f>
        <v>87</v>
      </c>
      <c r="AA13" s="23">
        <f t="shared" ref="AA13:AA25" si="0">K13+O13+S13</f>
        <v>247</v>
      </c>
      <c r="AB13" s="23">
        <f t="shared" ref="AB13:AB25" si="1">L13+P13+V13</f>
        <v>297</v>
      </c>
      <c r="AC13" s="23">
        <f>M13+Q13+Y13</f>
        <v>383</v>
      </c>
      <c r="AD13" s="23">
        <f>AC13-AB13</f>
        <v>86</v>
      </c>
      <c r="AE13" s="23"/>
      <c r="AG13" s="114">
        <f>I13*2</f>
        <v>336</v>
      </c>
    </row>
    <row r="14" spans="1:34" s="143" customFormat="1" ht="26.25" customHeight="1">
      <c r="A14" s="23">
        <v>2</v>
      </c>
      <c r="B14" s="115" t="s">
        <v>13</v>
      </c>
      <c r="C14" s="23">
        <v>21</v>
      </c>
      <c r="D14" s="23">
        <v>865</v>
      </c>
      <c r="E14" s="23">
        <v>35</v>
      </c>
      <c r="F14" s="23">
        <v>6442</v>
      </c>
      <c r="G14" s="23">
        <v>211</v>
      </c>
      <c r="H14" s="23">
        <v>276</v>
      </c>
      <c r="I14" s="23">
        <v>260</v>
      </c>
      <c r="J14" s="23">
        <f t="shared" ref="J14:J25" si="2">F14/G14</f>
        <v>30.530805687203792</v>
      </c>
      <c r="K14" s="23">
        <v>63</v>
      </c>
      <c r="L14" s="23">
        <v>63</v>
      </c>
      <c r="M14" s="23">
        <v>59</v>
      </c>
      <c r="N14" s="23">
        <f t="shared" ref="N14:N26" si="3">M14-L14</f>
        <v>-4</v>
      </c>
      <c r="O14" s="23">
        <v>20</v>
      </c>
      <c r="P14" s="23">
        <v>21</v>
      </c>
      <c r="Q14" s="23">
        <v>21</v>
      </c>
      <c r="R14" s="23">
        <v>21</v>
      </c>
      <c r="S14" s="23">
        <v>346</v>
      </c>
      <c r="T14" s="23">
        <v>78</v>
      </c>
      <c r="U14" s="23">
        <f t="shared" ref="U14:U25" si="4">SUM(S14:T14)</f>
        <v>424</v>
      </c>
      <c r="V14" s="23">
        <v>439</v>
      </c>
      <c r="W14" s="23">
        <v>78</v>
      </c>
      <c r="X14" s="23">
        <v>517</v>
      </c>
      <c r="Y14" s="23">
        <v>521</v>
      </c>
      <c r="Z14" s="50">
        <f t="shared" ref="Z14:Z25" si="5">Y14-V14</f>
        <v>82</v>
      </c>
      <c r="AA14" s="23">
        <f t="shared" si="0"/>
        <v>429</v>
      </c>
      <c r="AB14" s="23">
        <f t="shared" si="1"/>
        <v>523</v>
      </c>
      <c r="AC14" s="23">
        <f t="shared" ref="AC14:AC25" si="6">M14+Q14+Y14</f>
        <v>601</v>
      </c>
      <c r="AD14" s="23">
        <f t="shared" ref="AD14:AD25" si="7">AC14-AB14</f>
        <v>78</v>
      </c>
      <c r="AE14" s="23"/>
      <c r="AG14" s="114">
        <f>I14*2</f>
        <v>520</v>
      </c>
      <c r="AH14" s="114"/>
    </row>
    <row r="15" spans="1:34" s="130" customFormat="1" ht="26.25" customHeight="1">
      <c r="A15" s="25">
        <v>3</v>
      </c>
      <c r="B15" s="131" t="s">
        <v>7</v>
      </c>
      <c r="C15" s="132">
        <v>24</v>
      </c>
      <c r="D15" s="132">
        <v>800</v>
      </c>
      <c r="E15" s="132">
        <v>32</v>
      </c>
      <c r="F15" s="132">
        <v>7264</v>
      </c>
      <c r="G15" s="132">
        <v>240</v>
      </c>
      <c r="H15" s="132">
        <v>287</v>
      </c>
      <c r="I15" s="132">
        <v>260</v>
      </c>
      <c r="J15" s="23">
        <f t="shared" si="2"/>
        <v>30.266666666666666</v>
      </c>
      <c r="K15" s="132">
        <v>71</v>
      </c>
      <c r="L15" s="132">
        <v>75</v>
      </c>
      <c r="M15" s="132">
        <v>71</v>
      </c>
      <c r="N15" s="23">
        <f t="shared" si="3"/>
        <v>-4</v>
      </c>
      <c r="O15" s="133">
        <v>25</v>
      </c>
      <c r="P15" s="134">
        <v>20</v>
      </c>
      <c r="Q15" s="134">
        <v>24</v>
      </c>
      <c r="R15" s="23">
        <f t="shared" ref="R15:R26" si="8">Q15-P15</f>
        <v>4</v>
      </c>
      <c r="S15" s="132">
        <v>405</v>
      </c>
      <c r="T15" s="132">
        <v>74</v>
      </c>
      <c r="U15" s="23">
        <f t="shared" si="4"/>
        <v>479</v>
      </c>
      <c r="V15" s="23">
        <v>425</v>
      </c>
      <c r="W15" s="132">
        <v>75</v>
      </c>
      <c r="X15" s="132">
        <v>500</v>
      </c>
      <c r="Y15" s="23">
        <v>520</v>
      </c>
      <c r="Z15" s="50">
        <f t="shared" si="5"/>
        <v>95</v>
      </c>
      <c r="AA15" s="23">
        <f t="shared" si="0"/>
        <v>501</v>
      </c>
      <c r="AB15" s="23">
        <f t="shared" si="1"/>
        <v>520</v>
      </c>
      <c r="AC15" s="23">
        <f t="shared" si="6"/>
        <v>615</v>
      </c>
      <c r="AD15" s="23">
        <f t="shared" si="7"/>
        <v>95</v>
      </c>
      <c r="AE15" s="23"/>
      <c r="AG15" s="114">
        <f>I15*2</f>
        <v>520</v>
      </c>
      <c r="AH15" s="114"/>
    </row>
    <row r="16" spans="1:34" s="130" customFormat="1" ht="26.25" customHeight="1">
      <c r="A16" s="23">
        <v>4</v>
      </c>
      <c r="B16" s="128" t="s">
        <v>20</v>
      </c>
      <c r="C16" s="129">
        <v>15</v>
      </c>
      <c r="D16" s="129">
        <v>580</v>
      </c>
      <c r="E16" s="129">
        <v>18</v>
      </c>
      <c r="F16" s="129">
        <v>4223</v>
      </c>
      <c r="G16" s="129">
        <v>125</v>
      </c>
      <c r="H16" s="129">
        <v>140</v>
      </c>
      <c r="I16" s="129">
        <v>140</v>
      </c>
      <c r="J16" s="23">
        <f t="shared" si="2"/>
        <v>33.783999999999999</v>
      </c>
      <c r="K16" s="129">
        <v>41</v>
      </c>
      <c r="L16" s="129">
        <v>42</v>
      </c>
      <c r="M16" s="129">
        <v>41</v>
      </c>
      <c r="N16" s="23">
        <f t="shared" si="3"/>
        <v>-1</v>
      </c>
      <c r="O16" s="23">
        <v>16</v>
      </c>
      <c r="P16" s="23">
        <v>15</v>
      </c>
      <c r="Q16" s="23">
        <v>15</v>
      </c>
      <c r="R16" s="23">
        <f t="shared" si="8"/>
        <v>0</v>
      </c>
      <c r="S16" s="129">
        <v>209</v>
      </c>
      <c r="T16" s="129">
        <v>41</v>
      </c>
      <c r="U16" s="23">
        <f t="shared" si="4"/>
        <v>250</v>
      </c>
      <c r="V16" s="23">
        <v>233</v>
      </c>
      <c r="W16" s="129">
        <v>46</v>
      </c>
      <c r="X16" s="129">
        <v>279</v>
      </c>
      <c r="Y16" s="23">
        <v>280</v>
      </c>
      <c r="Z16" s="50">
        <f t="shared" si="5"/>
        <v>47</v>
      </c>
      <c r="AA16" s="23">
        <f t="shared" si="0"/>
        <v>266</v>
      </c>
      <c r="AB16" s="23">
        <f t="shared" si="1"/>
        <v>290</v>
      </c>
      <c r="AC16" s="23">
        <f t="shared" si="6"/>
        <v>336</v>
      </c>
      <c r="AD16" s="23">
        <f t="shared" si="7"/>
        <v>46</v>
      </c>
      <c r="AE16" s="23"/>
      <c r="AG16" s="114">
        <f>I16*2</f>
        <v>280</v>
      </c>
      <c r="AH16" s="114"/>
    </row>
    <row r="17" spans="1:34" s="130" customFormat="1" ht="26.25" customHeight="1">
      <c r="A17" s="25">
        <v>5</v>
      </c>
      <c r="B17" s="128" t="s">
        <v>16</v>
      </c>
      <c r="C17" s="129">
        <v>26</v>
      </c>
      <c r="D17" s="129">
        <v>8484</v>
      </c>
      <c r="E17" s="129">
        <v>296</v>
      </c>
      <c r="F17" s="129">
        <v>8021</v>
      </c>
      <c r="G17" s="129">
        <v>272</v>
      </c>
      <c r="H17" s="129">
        <v>296</v>
      </c>
      <c r="I17" s="129">
        <v>281</v>
      </c>
      <c r="J17" s="23">
        <f t="shared" si="2"/>
        <v>29.488970588235293</v>
      </c>
      <c r="K17" s="129">
        <v>70</v>
      </c>
      <c r="L17" s="129">
        <v>77</v>
      </c>
      <c r="M17" s="129">
        <v>73</v>
      </c>
      <c r="N17" s="23">
        <f t="shared" si="3"/>
        <v>-4</v>
      </c>
      <c r="O17" s="23">
        <f>14+18</f>
        <v>32</v>
      </c>
      <c r="P17" s="23">
        <f>14+18</f>
        <v>32</v>
      </c>
      <c r="Q17" s="23">
        <f>32+7</f>
        <v>39</v>
      </c>
      <c r="R17" s="23">
        <f t="shared" si="8"/>
        <v>7</v>
      </c>
      <c r="S17" s="129">
        <v>403</v>
      </c>
      <c r="T17" s="129">
        <v>124</v>
      </c>
      <c r="U17" s="23">
        <f t="shared" si="4"/>
        <v>527</v>
      </c>
      <c r="V17" s="23">
        <v>427</v>
      </c>
      <c r="W17" s="129">
        <v>130</v>
      </c>
      <c r="X17" s="129">
        <v>557</v>
      </c>
      <c r="Y17" s="23">
        <v>562</v>
      </c>
      <c r="Z17" s="50">
        <f t="shared" si="5"/>
        <v>135</v>
      </c>
      <c r="AA17" s="23">
        <f t="shared" si="0"/>
        <v>505</v>
      </c>
      <c r="AB17" s="23">
        <f t="shared" si="1"/>
        <v>536</v>
      </c>
      <c r="AC17" s="23">
        <f t="shared" si="6"/>
        <v>674</v>
      </c>
      <c r="AD17" s="23">
        <f t="shared" si="7"/>
        <v>138</v>
      </c>
      <c r="AE17" s="23"/>
      <c r="AG17" s="114">
        <f>I17*2</f>
        <v>562</v>
      </c>
      <c r="AH17" s="114"/>
    </row>
    <row r="18" spans="1:34" s="130" customFormat="1" ht="26.25" customHeight="1">
      <c r="A18" s="23">
        <v>6</v>
      </c>
      <c r="B18" s="128" t="s">
        <v>14</v>
      </c>
      <c r="C18" s="129">
        <v>12</v>
      </c>
      <c r="D18" s="129">
        <v>565</v>
      </c>
      <c r="E18" s="129">
        <v>23</v>
      </c>
      <c r="F18" s="129">
        <v>4428</v>
      </c>
      <c r="G18" s="129">
        <v>139</v>
      </c>
      <c r="H18" s="129">
        <v>146</v>
      </c>
      <c r="I18" s="129">
        <v>146</v>
      </c>
      <c r="J18" s="23">
        <f t="shared" si="2"/>
        <v>31.85611510791367</v>
      </c>
      <c r="K18" s="129">
        <v>35</v>
      </c>
      <c r="L18" s="129">
        <v>38</v>
      </c>
      <c r="M18" s="129">
        <v>36</v>
      </c>
      <c r="N18" s="23">
        <f t="shared" si="3"/>
        <v>-2</v>
      </c>
      <c r="O18" s="23">
        <v>13</v>
      </c>
      <c r="P18" s="23">
        <v>13</v>
      </c>
      <c r="Q18" s="23">
        <v>12</v>
      </c>
      <c r="R18" s="23">
        <f t="shared" si="8"/>
        <v>-1</v>
      </c>
      <c r="S18" s="129">
        <v>199</v>
      </c>
      <c r="T18" s="129">
        <v>81</v>
      </c>
      <c r="U18" s="23">
        <f t="shared" si="4"/>
        <v>280</v>
      </c>
      <c r="V18" s="23">
        <v>206</v>
      </c>
      <c r="W18" s="129">
        <v>83</v>
      </c>
      <c r="X18" s="129">
        <v>289</v>
      </c>
      <c r="Y18" s="23">
        <v>292</v>
      </c>
      <c r="Z18" s="50">
        <f t="shared" si="5"/>
        <v>86</v>
      </c>
      <c r="AA18" s="23">
        <f t="shared" si="0"/>
        <v>247</v>
      </c>
      <c r="AB18" s="23">
        <f t="shared" si="1"/>
        <v>257</v>
      </c>
      <c r="AC18" s="23">
        <f t="shared" si="6"/>
        <v>340</v>
      </c>
      <c r="AD18" s="23">
        <f t="shared" si="7"/>
        <v>83</v>
      </c>
      <c r="AE18" s="23"/>
      <c r="AG18" s="114">
        <f t="shared" ref="AG18:AG25" si="9">I18*2</f>
        <v>292</v>
      </c>
      <c r="AH18" s="114"/>
    </row>
    <row r="19" spans="1:34" s="130" customFormat="1" ht="26.25" customHeight="1">
      <c r="A19" s="25">
        <v>7</v>
      </c>
      <c r="B19" s="128" t="s">
        <v>8</v>
      </c>
      <c r="C19" s="129">
        <v>21</v>
      </c>
      <c r="D19" s="129">
        <v>720</v>
      </c>
      <c r="E19" s="129">
        <v>26</v>
      </c>
      <c r="F19" s="129">
        <v>7260</v>
      </c>
      <c r="G19" s="129">
        <v>237</v>
      </c>
      <c r="H19" s="129">
        <v>256</v>
      </c>
      <c r="I19" s="129">
        <v>255</v>
      </c>
      <c r="J19" s="23">
        <f t="shared" si="2"/>
        <v>30.632911392405063</v>
      </c>
      <c r="K19" s="129">
        <v>63</v>
      </c>
      <c r="L19" s="129">
        <v>62</v>
      </c>
      <c r="M19" s="129">
        <v>62</v>
      </c>
      <c r="N19" s="23">
        <f t="shared" si="3"/>
        <v>0</v>
      </c>
      <c r="O19" s="23">
        <f>3+21</f>
        <v>24</v>
      </c>
      <c r="P19" s="23">
        <v>23</v>
      </c>
      <c r="Q19" s="23">
        <f>23+5</f>
        <v>28</v>
      </c>
      <c r="R19" s="23">
        <f t="shared" si="8"/>
        <v>5</v>
      </c>
      <c r="S19" s="129">
        <f>388+16</f>
        <v>404</v>
      </c>
      <c r="T19" s="129">
        <v>86</v>
      </c>
      <c r="U19" s="23">
        <f t="shared" si="4"/>
        <v>490</v>
      </c>
      <c r="V19" s="23">
        <v>421</v>
      </c>
      <c r="W19" s="129">
        <v>89</v>
      </c>
      <c r="X19" s="129">
        <v>510</v>
      </c>
      <c r="Y19" s="23">
        <v>510</v>
      </c>
      <c r="Z19" s="50">
        <f t="shared" si="5"/>
        <v>89</v>
      </c>
      <c r="AA19" s="23">
        <f t="shared" si="0"/>
        <v>491</v>
      </c>
      <c r="AB19" s="23">
        <f t="shared" si="1"/>
        <v>506</v>
      </c>
      <c r="AC19" s="23">
        <f t="shared" si="6"/>
        <v>600</v>
      </c>
      <c r="AD19" s="23">
        <f t="shared" si="7"/>
        <v>94</v>
      </c>
      <c r="AE19" s="23"/>
      <c r="AG19" s="114">
        <f t="shared" si="9"/>
        <v>510</v>
      </c>
      <c r="AH19" s="114"/>
    </row>
    <row r="20" spans="1:34" s="144" customFormat="1" ht="26.25" customHeight="1">
      <c r="A20" s="23">
        <v>8</v>
      </c>
      <c r="B20" s="123" t="s">
        <v>11</v>
      </c>
      <c r="C20" s="25">
        <v>21</v>
      </c>
      <c r="D20" s="25">
        <v>467</v>
      </c>
      <c r="E20" s="25">
        <v>20</v>
      </c>
      <c r="F20" s="129">
        <f>5398+90</f>
        <v>5488</v>
      </c>
      <c r="G20" s="25">
        <v>190</v>
      </c>
      <c r="H20" s="25">
        <v>200</v>
      </c>
      <c r="I20" s="25">
        <v>200</v>
      </c>
      <c r="J20" s="23">
        <f t="shared" si="2"/>
        <v>28.88421052631579</v>
      </c>
      <c r="K20" s="25">
        <v>65</v>
      </c>
      <c r="L20" s="125">
        <v>68</v>
      </c>
      <c r="M20" s="125">
        <v>65</v>
      </c>
      <c r="N20" s="23">
        <f t="shared" si="3"/>
        <v>-3</v>
      </c>
      <c r="O20" s="125">
        <v>22</v>
      </c>
      <c r="P20" s="125">
        <v>21</v>
      </c>
      <c r="Q20" s="125">
        <v>21</v>
      </c>
      <c r="R20" s="23">
        <f t="shared" si="8"/>
        <v>0</v>
      </c>
      <c r="S20" s="25">
        <f>356</f>
        <v>356</v>
      </c>
      <c r="T20" s="25">
        <v>14</v>
      </c>
      <c r="U20" s="23">
        <f>SUM(S20:T20)</f>
        <v>370</v>
      </c>
      <c r="V20" s="23">
        <v>383</v>
      </c>
      <c r="W20" s="25">
        <v>16</v>
      </c>
      <c r="X20" s="25">
        <v>399</v>
      </c>
      <c r="Y20" s="23">
        <v>400</v>
      </c>
      <c r="Z20" s="50">
        <f t="shared" si="5"/>
        <v>17</v>
      </c>
      <c r="AA20" s="23">
        <f t="shared" si="0"/>
        <v>443</v>
      </c>
      <c r="AB20" s="23">
        <f t="shared" si="1"/>
        <v>472</v>
      </c>
      <c r="AC20" s="23">
        <f t="shared" si="6"/>
        <v>486</v>
      </c>
      <c r="AD20" s="23">
        <f t="shared" si="7"/>
        <v>14</v>
      </c>
      <c r="AE20" s="23"/>
      <c r="AG20" s="114">
        <f t="shared" si="9"/>
        <v>400</v>
      </c>
      <c r="AH20" s="114"/>
    </row>
    <row r="21" spans="1:34" s="116" customFormat="1" ht="26.25" customHeight="1">
      <c r="A21" s="25">
        <v>9</v>
      </c>
      <c r="B21" s="115" t="s">
        <v>12</v>
      </c>
      <c r="C21" s="23">
        <v>30</v>
      </c>
      <c r="D21" s="23">
        <v>916</v>
      </c>
      <c r="E21" s="23">
        <v>41</v>
      </c>
      <c r="F21" s="23">
        <v>5953</v>
      </c>
      <c r="G21" s="23">
        <v>221</v>
      </c>
      <c r="H21" s="23">
        <v>239</v>
      </c>
      <c r="I21" s="23">
        <v>232</v>
      </c>
      <c r="J21" s="23">
        <f t="shared" si="2"/>
        <v>26.936651583710407</v>
      </c>
      <c r="K21" s="23">
        <v>82</v>
      </c>
      <c r="L21" s="23">
        <v>84</v>
      </c>
      <c r="M21" s="23">
        <v>82</v>
      </c>
      <c r="N21" s="23">
        <f t="shared" si="3"/>
        <v>-2</v>
      </c>
      <c r="O21" s="23">
        <v>31</v>
      </c>
      <c r="P21" s="23">
        <v>32</v>
      </c>
      <c r="Q21" s="23">
        <f>32+8</f>
        <v>40</v>
      </c>
      <c r="R21" s="23">
        <f t="shared" si="8"/>
        <v>8</v>
      </c>
      <c r="S21" s="23">
        <v>304</v>
      </c>
      <c r="T21" s="23">
        <v>100</v>
      </c>
      <c r="U21" s="23">
        <f t="shared" si="4"/>
        <v>404</v>
      </c>
      <c r="V21" s="23">
        <v>359</v>
      </c>
      <c r="W21" s="23">
        <v>101</v>
      </c>
      <c r="X21" s="23">
        <v>460</v>
      </c>
      <c r="Y21" s="23">
        <v>464</v>
      </c>
      <c r="Z21" s="50">
        <f t="shared" si="5"/>
        <v>105</v>
      </c>
      <c r="AA21" s="23">
        <f t="shared" si="0"/>
        <v>417</v>
      </c>
      <c r="AB21" s="23">
        <f t="shared" si="1"/>
        <v>475</v>
      </c>
      <c r="AC21" s="23">
        <f t="shared" si="6"/>
        <v>586</v>
      </c>
      <c r="AD21" s="23">
        <f t="shared" si="7"/>
        <v>111</v>
      </c>
      <c r="AE21" s="23"/>
      <c r="AG21" s="114">
        <f t="shared" si="9"/>
        <v>464</v>
      </c>
      <c r="AH21" s="114"/>
    </row>
    <row r="22" spans="1:34" s="130" customFormat="1" ht="26.25" customHeight="1">
      <c r="A22" s="23">
        <v>10</v>
      </c>
      <c r="B22" s="128" t="s">
        <v>18</v>
      </c>
      <c r="C22" s="129">
        <v>12</v>
      </c>
      <c r="D22" s="129">
        <v>320</v>
      </c>
      <c r="E22" s="129">
        <v>15</v>
      </c>
      <c r="F22" s="129">
        <v>1663</v>
      </c>
      <c r="G22" s="129">
        <v>62</v>
      </c>
      <c r="H22" s="129">
        <v>64</v>
      </c>
      <c r="I22" s="129">
        <v>64</v>
      </c>
      <c r="J22" s="23">
        <f t="shared" si="2"/>
        <v>26.822580645161292</v>
      </c>
      <c r="K22" s="129">
        <v>32</v>
      </c>
      <c r="L22" s="129">
        <v>32</v>
      </c>
      <c r="M22" s="129">
        <v>31</v>
      </c>
      <c r="N22" s="23">
        <f t="shared" si="3"/>
        <v>-1</v>
      </c>
      <c r="O22" s="23">
        <v>11</v>
      </c>
      <c r="P22" s="23">
        <v>12</v>
      </c>
      <c r="Q22" s="23">
        <v>12</v>
      </c>
      <c r="R22" s="23">
        <f t="shared" si="8"/>
        <v>0</v>
      </c>
      <c r="S22" s="129">
        <v>104</v>
      </c>
      <c r="T22" s="129">
        <v>28</v>
      </c>
      <c r="U22" s="23">
        <f t="shared" si="4"/>
        <v>132</v>
      </c>
      <c r="V22" s="23">
        <v>109</v>
      </c>
      <c r="W22" s="129">
        <v>30</v>
      </c>
      <c r="X22" s="129">
        <v>132</v>
      </c>
      <c r="Y22" s="23">
        <v>132</v>
      </c>
      <c r="Z22" s="50">
        <f t="shared" si="5"/>
        <v>23</v>
      </c>
      <c r="AA22" s="23">
        <f t="shared" si="0"/>
        <v>147</v>
      </c>
      <c r="AB22" s="23">
        <f t="shared" si="1"/>
        <v>153</v>
      </c>
      <c r="AC22" s="23">
        <f t="shared" si="6"/>
        <v>175</v>
      </c>
      <c r="AD22" s="23">
        <f>AC22-AB22</f>
        <v>22</v>
      </c>
      <c r="AE22" s="23"/>
      <c r="AG22" s="114">
        <f t="shared" si="9"/>
        <v>128</v>
      </c>
      <c r="AH22" s="149"/>
    </row>
    <row r="23" spans="1:34" s="116" customFormat="1" ht="26.25" customHeight="1">
      <c r="A23" s="25">
        <v>11</v>
      </c>
      <c r="B23" s="115" t="s">
        <v>9</v>
      </c>
      <c r="C23" s="23">
        <v>24</v>
      </c>
      <c r="D23" s="23">
        <v>1029</v>
      </c>
      <c r="E23" s="23">
        <v>38</v>
      </c>
      <c r="F23" s="23">
        <v>4666</v>
      </c>
      <c r="G23" s="23">
        <v>161</v>
      </c>
      <c r="H23" s="23">
        <v>172</v>
      </c>
      <c r="I23" s="23">
        <v>172</v>
      </c>
      <c r="J23" s="23">
        <f t="shared" si="2"/>
        <v>28.981366459627328</v>
      </c>
      <c r="K23" s="23">
        <v>60</v>
      </c>
      <c r="L23" s="23">
        <v>60</v>
      </c>
      <c r="M23" s="23">
        <v>60</v>
      </c>
      <c r="N23" s="23">
        <f t="shared" si="3"/>
        <v>0</v>
      </c>
      <c r="O23" s="23">
        <v>28</v>
      </c>
      <c r="P23" s="23">
        <v>28</v>
      </c>
      <c r="Q23" s="23">
        <f>28+8</f>
        <v>36</v>
      </c>
      <c r="R23" s="23">
        <f t="shared" si="8"/>
        <v>8</v>
      </c>
      <c r="S23" s="23">
        <v>270</v>
      </c>
      <c r="T23" s="23">
        <v>80</v>
      </c>
      <c r="U23" s="23">
        <f t="shared" si="4"/>
        <v>350</v>
      </c>
      <c r="V23" s="23">
        <v>278</v>
      </c>
      <c r="W23" s="23">
        <v>81</v>
      </c>
      <c r="X23" s="23">
        <v>359</v>
      </c>
      <c r="Y23" s="23">
        <v>359</v>
      </c>
      <c r="Z23" s="50">
        <f t="shared" si="5"/>
        <v>81</v>
      </c>
      <c r="AA23" s="23">
        <f t="shared" si="0"/>
        <v>358</v>
      </c>
      <c r="AB23" s="23">
        <f t="shared" si="1"/>
        <v>366</v>
      </c>
      <c r="AC23" s="23">
        <f t="shared" si="6"/>
        <v>455</v>
      </c>
      <c r="AD23" s="23">
        <f t="shared" si="7"/>
        <v>89</v>
      </c>
      <c r="AE23" s="23"/>
      <c r="AG23" s="114">
        <f t="shared" si="9"/>
        <v>344</v>
      </c>
      <c r="AH23" s="114"/>
    </row>
    <row r="24" spans="1:34" s="130" customFormat="1" ht="26.25" customHeight="1">
      <c r="A24" s="23">
        <v>12</v>
      </c>
      <c r="B24" s="128" t="s">
        <v>10</v>
      </c>
      <c r="C24" s="129">
        <v>6</v>
      </c>
      <c r="D24" s="129">
        <v>279</v>
      </c>
      <c r="E24" s="129">
        <v>10</v>
      </c>
      <c r="F24" s="129">
        <v>1927</v>
      </c>
      <c r="G24" s="129">
        <v>61</v>
      </c>
      <c r="H24" s="129">
        <v>65</v>
      </c>
      <c r="I24" s="129">
        <v>65</v>
      </c>
      <c r="J24" s="23">
        <f t="shared" si="2"/>
        <v>31.590163934426229</v>
      </c>
      <c r="K24" s="129">
        <v>17</v>
      </c>
      <c r="L24" s="129">
        <v>14</v>
      </c>
      <c r="M24" s="129">
        <v>17</v>
      </c>
      <c r="N24" s="23">
        <f t="shared" si="3"/>
        <v>3</v>
      </c>
      <c r="O24" s="23">
        <v>7</v>
      </c>
      <c r="P24" s="23">
        <v>6</v>
      </c>
      <c r="Q24" s="23">
        <v>6</v>
      </c>
      <c r="R24" s="23">
        <f t="shared" si="8"/>
        <v>0</v>
      </c>
      <c r="S24" s="129">
        <v>105</v>
      </c>
      <c r="T24" s="129">
        <v>33</v>
      </c>
      <c r="U24" s="23">
        <f t="shared" si="4"/>
        <v>138</v>
      </c>
      <c r="V24" s="23">
        <v>109</v>
      </c>
      <c r="W24" s="129">
        <v>33</v>
      </c>
      <c r="X24" s="129">
        <v>142</v>
      </c>
      <c r="Y24" s="23">
        <v>142</v>
      </c>
      <c r="Z24" s="50">
        <f t="shared" si="5"/>
        <v>33</v>
      </c>
      <c r="AA24" s="23">
        <f t="shared" si="0"/>
        <v>129</v>
      </c>
      <c r="AB24" s="23">
        <f t="shared" si="1"/>
        <v>129</v>
      </c>
      <c r="AC24" s="23">
        <f t="shared" si="6"/>
        <v>165</v>
      </c>
      <c r="AD24" s="23">
        <f t="shared" si="7"/>
        <v>36</v>
      </c>
      <c r="AE24" s="23"/>
      <c r="AG24" s="114">
        <f t="shared" si="9"/>
        <v>130</v>
      </c>
      <c r="AH24" s="149"/>
    </row>
    <row r="25" spans="1:34" s="130" customFormat="1" ht="26.25" customHeight="1">
      <c r="A25" s="25">
        <v>13</v>
      </c>
      <c r="B25" s="128" t="s">
        <v>15</v>
      </c>
      <c r="C25" s="129">
        <v>17</v>
      </c>
      <c r="D25" s="129">
        <v>679</v>
      </c>
      <c r="E25" s="129">
        <v>35</v>
      </c>
      <c r="F25" s="129">
        <v>5450</v>
      </c>
      <c r="G25" s="129">
        <v>181</v>
      </c>
      <c r="H25" s="129">
        <v>212</v>
      </c>
      <c r="I25" s="129">
        <v>201</v>
      </c>
      <c r="J25" s="23">
        <f t="shared" si="2"/>
        <v>30.11049723756906</v>
      </c>
      <c r="K25" s="129">
        <v>51</v>
      </c>
      <c r="L25" s="129">
        <v>52</v>
      </c>
      <c r="M25" s="129">
        <v>50</v>
      </c>
      <c r="N25" s="23">
        <f t="shared" si="3"/>
        <v>-2</v>
      </c>
      <c r="O25" s="23">
        <v>18</v>
      </c>
      <c r="P25" s="23">
        <v>19</v>
      </c>
      <c r="Q25" s="23">
        <v>17</v>
      </c>
      <c r="R25" s="23">
        <f t="shared" si="8"/>
        <v>-2</v>
      </c>
      <c r="S25" s="129">
        <v>303</v>
      </c>
      <c r="T25" s="129">
        <v>59</v>
      </c>
      <c r="U25" s="23">
        <f t="shared" si="4"/>
        <v>362</v>
      </c>
      <c r="V25" s="23">
        <v>337</v>
      </c>
      <c r="W25" s="129">
        <v>61</v>
      </c>
      <c r="X25" s="129">
        <v>398</v>
      </c>
      <c r="Y25" s="23">
        <v>402</v>
      </c>
      <c r="Z25" s="50">
        <f t="shared" si="5"/>
        <v>65</v>
      </c>
      <c r="AA25" s="23">
        <f t="shared" si="0"/>
        <v>372</v>
      </c>
      <c r="AB25" s="23">
        <f t="shared" si="1"/>
        <v>408</v>
      </c>
      <c r="AC25" s="23">
        <f t="shared" si="6"/>
        <v>469</v>
      </c>
      <c r="AD25" s="23">
        <f t="shared" si="7"/>
        <v>61</v>
      </c>
      <c r="AE25" s="23"/>
      <c r="AG25" s="114">
        <f t="shared" si="9"/>
        <v>402</v>
      </c>
      <c r="AH25" s="114"/>
    </row>
    <row r="26" spans="1:34" s="51" customFormat="1" ht="26.25" customHeight="1">
      <c r="A26" s="209" t="s">
        <v>19</v>
      </c>
      <c r="B26" s="210"/>
      <c r="C26" s="26">
        <f t="shared" ref="C26:H26" si="10">SUM(C13:C25)</f>
        <v>241</v>
      </c>
      <c r="D26" s="26">
        <f t="shared" si="10"/>
        <v>16352</v>
      </c>
      <c r="E26" s="26">
        <f t="shared" si="10"/>
        <v>615</v>
      </c>
      <c r="F26" s="26">
        <f t="shared" si="10"/>
        <v>67206</v>
      </c>
      <c r="G26" s="26">
        <f t="shared" si="10"/>
        <v>2242</v>
      </c>
      <c r="H26" s="26">
        <f t="shared" si="10"/>
        <v>2531</v>
      </c>
      <c r="I26" s="26">
        <f t="shared" ref="I26:Q26" si="11">SUM(I13:I25)</f>
        <v>2444</v>
      </c>
      <c r="J26" s="24">
        <f>F26/G26</f>
        <v>29.975914362176628</v>
      </c>
      <c r="K26" s="26">
        <f t="shared" si="11"/>
        <v>685</v>
      </c>
      <c r="L26" s="26">
        <f>SUM(L13:L25)</f>
        <v>703</v>
      </c>
      <c r="M26" s="26">
        <f t="shared" si="11"/>
        <v>682</v>
      </c>
      <c r="N26" s="24">
        <f t="shared" si="3"/>
        <v>-21</v>
      </c>
      <c r="O26" s="24">
        <f t="shared" si="11"/>
        <v>259</v>
      </c>
      <c r="P26" s="24">
        <f>SUM(P13:P25)</f>
        <v>254</v>
      </c>
      <c r="Q26" s="24">
        <f t="shared" si="11"/>
        <v>283</v>
      </c>
      <c r="R26" s="24">
        <f t="shared" si="8"/>
        <v>29</v>
      </c>
      <c r="S26" s="26">
        <f t="shared" ref="S26:Z26" si="12">SUM(S13:S25)</f>
        <v>3608</v>
      </c>
      <c r="T26" s="26">
        <f t="shared" si="12"/>
        <v>885</v>
      </c>
      <c r="U26" s="26">
        <f t="shared" si="12"/>
        <v>4493</v>
      </c>
      <c r="V26" s="26">
        <v>3975</v>
      </c>
      <c r="W26" s="26">
        <v>910</v>
      </c>
      <c r="X26" s="26">
        <v>4885</v>
      </c>
      <c r="Y26" s="26">
        <f t="shared" si="12"/>
        <v>4920</v>
      </c>
      <c r="Z26" s="26">
        <f t="shared" si="12"/>
        <v>945</v>
      </c>
      <c r="AA26" s="26">
        <f>SUM(AA13:AA25)</f>
        <v>4552</v>
      </c>
      <c r="AB26" s="26">
        <f>SUM(AB13:AB25)</f>
        <v>4932</v>
      </c>
      <c r="AC26" s="26">
        <f>SUM(AC13:AC25)</f>
        <v>5885</v>
      </c>
      <c r="AD26" s="24">
        <f>SUM(AD13:AD25)</f>
        <v>953</v>
      </c>
      <c r="AE26" s="24">
        <f>SUM(AE13:AE25)</f>
        <v>0</v>
      </c>
    </row>
    <row r="27" spans="1:34" ht="8.25" customHeight="1">
      <c r="V27" s="99"/>
    </row>
    <row r="28" spans="1:34" s="100" customFormat="1" ht="15.5">
      <c r="B28" s="103"/>
      <c r="O28" s="101"/>
      <c r="P28" s="101"/>
      <c r="Q28" s="101"/>
      <c r="R28" s="101"/>
      <c r="Y28" s="167"/>
      <c r="Z28" s="102"/>
      <c r="AA28" s="101"/>
      <c r="AB28" s="101"/>
      <c r="AC28" s="101"/>
      <c r="AD28" s="101"/>
      <c r="AE28" s="101"/>
    </row>
    <row r="29" spans="1:34" s="104" customFormat="1" ht="16.5" customHeight="1">
      <c r="B29" s="103"/>
      <c r="O29" s="105"/>
      <c r="P29" s="105"/>
      <c r="Q29" s="105"/>
      <c r="R29" s="105"/>
      <c r="Y29" s="168"/>
      <c r="Z29" s="106"/>
      <c r="AA29" s="105"/>
      <c r="AB29" s="105"/>
      <c r="AC29" s="105"/>
      <c r="AD29" s="105"/>
      <c r="AE29" s="105"/>
    </row>
    <row r="30" spans="1:34" s="100" customFormat="1" ht="15.5">
      <c r="F30" s="103"/>
      <c r="O30" s="101"/>
      <c r="Q30" s="101"/>
      <c r="R30" s="101"/>
      <c r="Y30" s="167"/>
      <c r="Z30" s="102"/>
      <c r="AA30" s="101"/>
      <c r="AB30" s="101"/>
      <c r="AC30" s="101"/>
      <c r="AD30" s="101"/>
      <c r="AE30" s="101"/>
    </row>
    <row r="31" spans="1:34" s="100" customFormat="1" ht="15.5">
      <c r="F31" s="103"/>
      <c r="O31" s="101"/>
      <c r="P31" s="101"/>
      <c r="Q31" s="101"/>
      <c r="R31" s="101"/>
      <c r="Y31" s="167"/>
      <c r="Z31" s="102"/>
      <c r="AA31" s="101"/>
      <c r="AB31" s="101"/>
      <c r="AC31" s="101"/>
      <c r="AD31" s="101"/>
      <c r="AE31" s="101"/>
    </row>
    <row r="32" spans="1:34" s="100" customFormat="1" ht="18.75" customHeight="1">
      <c r="F32" s="103"/>
      <c r="O32" s="101"/>
      <c r="P32" s="101"/>
      <c r="Q32" s="101"/>
      <c r="R32" s="101"/>
      <c r="Y32" s="167"/>
      <c r="Z32" s="102"/>
      <c r="AA32" s="101"/>
      <c r="AB32" s="101"/>
      <c r="AC32" s="101"/>
      <c r="AD32" s="101"/>
      <c r="AE32" s="101"/>
    </row>
    <row r="33" spans="2:31" s="100" customFormat="1" ht="15">
      <c r="O33" s="101"/>
      <c r="P33" s="101"/>
      <c r="Q33" s="101"/>
      <c r="R33" s="101"/>
      <c r="Y33" s="167"/>
      <c r="Z33" s="102"/>
      <c r="AA33" s="101"/>
      <c r="AB33" s="101"/>
      <c r="AC33" s="101"/>
      <c r="AD33" s="101"/>
      <c r="AE33" s="101"/>
    </row>
    <row r="34" spans="2:31" s="7" customFormat="1" ht="17.5">
      <c r="O34" s="33"/>
      <c r="P34" s="33"/>
      <c r="Q34" s="33"/>
      <c r="R34" s="33"/>
      <c r="Y34" s="91"/>
      <c r="Z34" s="49"/>
      <c r="AA34" s="33"/>
      <c r="AB34" s="33"/>
      <c r="AC34" s="33"/>
      <c r="AD34" s="33"/>
      <c r="AE34" s="33"/>
    </row>
    <row r="35" spans="2:31" s="7" customFormat="1" ht="17.5">
      <c r="O35" s="33"/>
      <c r="P35" s="33"/>
      <c r="Q35" s="33"/>
      <c r="R35" s="33"/>
      <c r="Y35" s="91"/>
      <c r="Z35" s="49"/>
      <c r="AA35" s="33"/>
      <c r="AB35" s="33"/>
      <c r="AC35" s="33"/>
      <c r="AD35" s="33"/>
      <c r="AE35" s="33"/>
    </row>
    <row r="36" spans="2:31" s="7" customFormat="1" ht="17.5"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6"/>
      <c r="S36" s="6"/>
      <c r="T36" s="6"/>
      <c r="U36" s="6"/>
      <c r="V36" s="6"/>
      <c r="W36" s="6"/>
      <c r="X36" s="6"/>
      <c r="Y36" s="169"/>
      <c r="Z36" s="6"/>
      <c r="AA36" s="6"/>
      <c r="AB36" s="34"/>
      <c r="AC36" s="34"/>
      <c r="AD36" s="34"/>
      <c r="AE36" s="34"/>
    </row>
  </sheetData>
  <mergeCells count="43">
    <mergeCell ref="B36:Q36"/>
    <mergeCell ref="J9:J11"/>
    <mergeCell ref="B4:AE4"/>
    <mergeCell ref="B9:B11"/>
    <mergeCell ref="C9:C11"/>
    <mergeCell ref="V10:X10"/>
    <mergeCell ref="K9:N9"/>
    <mergeCell ref="B7:AE7"/>
    <mergeCell ref="AA9:AE9"/>
    <mergeCell ref="A26:B26"/>
    <mergeCell ref="A9:A11"/>
    <mergeCell ref="Z10:Z11"/>
    <mergeCell ref="S9:Z9"/>
    <mergeCell ref="K10:K11"/>
    <mergeCell ref="L10:L11"/>
    <mergeCell ref="Q10:Q11"/>
    <mergeCell ref="B6:AE6"/>
    <mergeCell ref="AE10:AE11"/>
    <mergeCell ref="S10:U10"/>
    <mergeCell ref="I10:I11"/>
    <mergeCell ref="H10:H11"/>
    <mergeCell ref="M10:M11"/>
    <mergeCell ref="N10:N11"/>
    <mergeCell ref="O10:O11"/>
    <mergeCell ref="P10:P11"/>
    <mergeCell ref="R10:R11"/>
    <mergeCell ref="AD10:AD11"/>
    <mergeCell ref="D9:E9"/>
    <mergeCell ref="F9:I9"/>
    <mergeCell ref="O9:R9"/>
    <mergeCell ref="D10:D11"/>
    <mergeCell ref="A1:J1"/>
    <mergeCell ref="L1:AC1"/>
    <mergeCell ref="A2:J2"/>
    <mergeCell ref="L2:AC2"/>
    <mergeCell ref="B5:AE5"/>
    <mergeCell ref="E10:E11"/>
    <mergeCell ref="G10:G11"/>
    <mergeCell ref="AA10:AA11"/>
    <mergeCell ref="AB10:AB11"/>
    <mergeCell ref="AC10:AC11"/>
    <mergeCell ref="F10:F11"/>
    <mergeCell ref="Y10:Y11"/>
  </mergeCells>
  <printOptions horizontalCentered="1"/>
  <pageMargins left="0.25" right="0" top="0.5" bottom="0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zoomScale="70" zoomScaleNormal="70" workbookViewId="0">
      <pane ySplit="10" topLeftCell="A23" activePane="bottomLeft" state="frozen"/>
      <selection pane="bottomLeft" activeCell="R23" sqref="R23"/>
    </sheetView>
  </sheetViews>
  <sheetFormatPr defaultColWidth="9.1796875" defaultRowHeight="12"/>
  <cols>
    <col min="1" max="1" width="12.26953125" style="3" customWidth="1"/>
    <col min="2" max="2" width="6" style="3" customWidth="1"/>
    <col min="3" max="3" width="8" style="3" customWidth="1"/>
    <col min="4" max="4" width="6.54296875" style="3" customWidth="1"/>
    <col min="5" max="5" width="6.7265625" style="3" customWidth="1"/>
    <col min="6" max="6" width="6.54296875" style="20" customWidth="1"/>
    <col min="7" max="7" width="7.26953125" style="3" customWidth="1"/>
    <col min="8" max="8" width="4.7265625" style="3" customWidth="1"/>
    <col min="9" max="9" width="5.54296875" style="4" customWidth="1"/>
    <col min="10" max="10" width="5" style="18" customWidth="1"/>
    <col min="11" max="11" width="5.54296875" style="18" customWidth="1"/>
    <col min="12" max="12" width="4.7265625" style="4" customWidth="1"/>
    <col min="13" max="13" width="5" style="4" customWidth="1"/>
    <col min="14" max="14" width="5.453125" style="18" customWidth="1"/>
    <col min="15" max="15" width="4.7265625" style="18" customWidth="1"/>
    <col min="16" max="16" width="5" style="4" customWidth="1"/>
    <col min="17" max="17" width="5.7265625" style="4" customWidth="1"/>
    <col min="18" max="18" width="5.26953125" style="18" customWidth="1"/>
    <col min="19" max="19" width="4.81640625" style="18" customWidth="1"/>
    <col min="20" max="20" width="6.26953125" style="89" customWidth="1"/>
    <col min="21" max="21" width="6.1796875" style="89" customWidth="1"/>
    <col min="22" max="22" width="6.453125" style="98" customWidth="1"/>
    <col min="23" max="23" width="4.81640625" style="18" customWidth="1"/>
    <col min="24" max="24" width="5.7265625" style="18" customWidth="1"/>
    <col min="25" max="25" width="6.26953125" style="4" customWidth="1"/>
    <col min="26" max="26" width="6.54296875" style="4" customWidth="1"/>
    <col min="27" max="27" width="6.1796875" style="18" customWidth="1"/>
    <col min="28" max="28" width="4.26953125" style="18" customWidth="1"/>
    <col min="29" max="29" width="5.26953125" style="3" customWidth="1"/>
    <col min="30" max="30" width="6.54296875" style="3" customWidth="1"/>
    <col min="31" max="16384" width="9.1796875" style="3"/>
  </cols>
  <sheetData>
    <row r="1" spans="1:33" s="92" customFormat="1" ht="15" customHeight="1">
      <c r="A1" s="183" t="s">
        <v>137</v>
      </c>
      <c r="B1" s="183"/>
      <c r="C1" s="183"/>
      <c r="D1" s="183"/>
      <c r="E1" s="183"/>
      <c r="F1" s="183"/>
      <c r="G1" s="183"/>
      <c r="H1" s="183"/>
      <c r="J1" s="192" t="s">
        <v>94</v>
      </c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93"/>
      <c r="AF1" s="94"/>
      <c r="AG1" s="95"/>
    </row>
    <row r="2" spans="1:33" s="92" customFormat="1" ht="15" customHeight="1">
      <c r="A2" s="183" t="s">
        <v>95</v>
      </c>
      <c r="B2" s="183"/>
      <c r="C2" s="183"/>
      <c r="D2" s="183"/>
      <c r="E2" s="183"/>
      <c r="F2" s="183"/>
      <c r="G2" s="183"/>
      <c r="H2" s="183"/>
      <c r="J2" s="192" t="s">
        <v>96</v>
      </c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93"/>
      <c r="AF2" s="94"/>
      <c r="AG2" s="95"/>
    </row>
    <row r="3" spans="1:33" s="2" customFormat="1" ht="1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96"/>
      <c r="U3" s="96"/>
      <c r="V3" s="96"/>
      <c r="W3" s="22"/>
      <c r="X3" s="22"/>
      <c r="Y3" s="22"/>
      <c r="Z3" s="22"/>
      <c r="AA3" s="22"/>
      <c r="AB3" s="22"/>
      <c r="AC3" s="29"/>
      <c r="AD3" s="29"/>
      <c r="AE3" s="29"/>
      <c r="AF3" s="29"/>
    </row>
    <row r="4" spans="1:33" s="14" customFormat="1" ht="15" customHeight="1">
      <c r="A4" s="184" t="s">
        <v>102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3"/>
      <c r="AE4" s="13"/>
      <c r="AF4" s="13"/>
      <c r="AG4" s="13"/>
    </row>
    <row r="5" spans="1:33" s="14" customFormat="1" ht="15" customHeight="1">
      <c r="A5" s="184" t="s">
        <v>111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3"/>
      <c r="AE5" s="13"/>
      <c r="AF5" s="13"/>
      <c r="AG5" s="13"/>
    </row>
    <row r="6" spans="1:33" s="14" customFormat="1" ht="19.5" customHeight="1">
      <c r="A6" s="193" t="s">
        <v>100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3"/>
      <c r="AE6" s="13"/>
      <c r="AF6" s="13"/>
      <c r="AG6" s="13"/>
    </row>
    <row r="7" spans="1:33" s="14" customFormat="1" ht="19.5" customHeight="1">
      <c r="A7" s="217" t="s">
        <v>139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3"/>
      <c r="AF7" s="13"/>
      <c r="AG7" s="13"/>
    </row>
    <row r="8" spans="1:33">
      <c r="A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0"/>
      <c r="U8" s="90"/>
      <c r="V8" s="90"/>
      <c r="W8" s="9"/>
      <c r="X8" s="9"/>
      <c r="Y8" s="9"/>
      <c r="Z8" s="9"/>
      <c r="AA8" s="9"/>
      <c r="AB8" s="9"/>
    </row>
    <row r="9" spans="1:33" s="41" customFormat="1" ht="30.75" customHeight="1">
      <c r="A9" s="194" t="s">
        <v>2</v>
      </c>
      <c r="B9" s="216" t="s">
        <v>24</v>
      </c>
      <c r="C9" s="194" t="s">
        <v>25</v>
      </c>
      <c r="D9" s="194" t="s">
        <v>0</v>
      </c>
      <c r="E9" s="194"/>
      <c r="F9" s="194"/>
      <c r="G9" s="194" t="s">
        <v>26</v>
      </c>
      <c r="H9" s="194" t="s">
        <v>5</v>
      </c>
      <c r="I9" s="194"/>
      <c r="J9" s="194"/>
      <c r="K9" s="194"/>
      <c r="L9" s="194" t="s">
        <v>3</v>
      </c>
      <c r="M9" s="194"/>
      <c r="N9" s="194"/>
      <c r="O9" s="194"/>
      <c r="P9" s="194" t="s">
        <v>4</v>
      </c>
      <c r="Q9" s="194"/>
      <c r="R9" s="194"/>
      <c r="S9" s="194"/>
      <c r="T9" s="194" t="s">
        <v>6</v>
      </c>
      <c r="U9" s="194"/>
      <c r="V9" s="194"/>
      <c r="W9" s="194"/>
      <c r="X9" s="194"/>
      <c r="Y9" s="194" t="s">
        <v>23</v>
      </c>
      <c r="Z9" s="194"/>
      <c r="AA9" s="194"/>
      <c r="AB9" s="194"/>
      <c r="AC9" s="194"/>
      <c r="AD9" s="194"/>
    </row>
    <row r="10" spans="1:33" ht="65.25" customHeight="1">
      <c r="A10" s="194"/>
      <c r="B10" s="216"/>
      <c r="C10" s="194"/>
      <c r="D10" s="159" t="s">
        <v>21</v>
      </c>
      <c r="E10" s="160" t="s">
        <v>30</v>
      </c>
      <c r="F10" s="159" t="s">
        <v>33</v>
      </c>
      <c r="G10" s="194"/>
      <c r="H10" s="159" t="s">
        <v>21</v>
      </c>
      <c r="I10" s="159" t="s">
        <v>29</v>
      </c>
      <c r="J10" s="159" t="s">
        <v>115</v>
      </c>
      <c r="K10" s="159" t="s">
        <v>34</v>
      </c>
      <c r="L10" s="159" t="s">
        <v>21</v>
      </c>
      <c r="M10" s="159" t="s">
        <v>29</v>
      </c>
      <c r="N10" s="159" t="s">
        <v>115</v>
      </c>
      <c r="O10" s="159" t="s">
        <v>34</v>
      </c>
      <c r="P10" s="159" t="s">
        <v>21</v>
      </c>
      <c r="Q10" s="159" t="s">
        <v>29</v>
      </c>
      <c r="R10" s="159" t="s">
        <v>115</v>
      </c>
      <c r="S10" s="159" t="s">
        <v>34</v>
      </c>
      <c r="T10" s="161" t="s">
        <v>21</v>
      </c>
      <c r="U10" s="159" t="s">
        <v>29</v>
      </c>
      <c r="V10" s="159" t="s">
        <v>115</v>
      </c>
      <c r="W10" s="159" t="s">
        <v>34</v>
      </c>
      <c r="X10" s="162" t="s">
        <v>39</v>
      </c>
      <c r="Y10" s="159" t="s">
        <v>21</v>
      </c>
      <c r="Z10" s="159" t="s">
        <v>29</v>
      </c>
      <c r="AA10" s="159" t="s">
        <v>115</v>
      </c>
      <c r="AB10" s="159" t="s">
        <v>37</v>
      </c>
      <c r="AC10" s="162" t="s">
        <v>36</v>
      </c>
      <c r="AD10" s="162" t="s">
        <v>39</v>
      </c>
    </row>
    <row r="11" spans="1:33" s="89" customFormat="1" ht="15" customHeight="1">
      <c r="A11" s="108">
        <v>1</v>
      </c>
      <c r="B11" s="108">
        <v>2</v>
      </c>
      <c r="C11" s="108">
        <v>3</v>
      </c>
      <c r="D11" s="108">
        <v>4</v>
      </c>
      <c r="E11" s="108">
        <v>5</v>
      </c>
      <c r="F11" s="108">
        <v>6</v>
      </c>
      <c r="G11" s="108">
        <v>7</v>
      </c>
      <c r="H11" s="108">
        <v>8</v>
      </c>
      <c r="I11" s="108">
        <v>10</v>
      </c>
      <c r="J11" s="108">
        <v>10</v>
      </c>
      <c r="K11" s="108">
        <v>11</v>
      </c>
      <c r="L11" s="108">
        <v>12</v>
      </c>
      <c r="M11" s="108">
        <v>14</v>
      </c>
      <c r="N11" s="108">
        <v>14</v>
      </c>
      <c r="O11" s="108">
        <v>15</v>
      </c>
      <c r="P11" s="108">
        <v>16</v>
      </c>
      <c r="Q11" s="108">
        <v>18</v>
      </c>
      <c r="R11" s="108">
        <v>18</v>
      </c>
      <c r="S11" s="108">
        <v>19</v>
      </c>
      <c r="T11" s="108">
        <v>20</v>
      </c>
      <c r="U11" s="108">
        <v>22</v>
      </c>
      <c r="V11" s="108">
        <v>22</v>
      </c>
      <c r="W11" s="108">
        <v>23</v>
      </c>
      <c r="X11" s="108">
        <v>24</v>
      </c>
      <c r="Y11" s="108">
        <v>25</v>
      </c>
      <c r="Z11" s="108">
        <v>26</v>
      </c>
      <c r="AA11" s="108">
        <v>27</v>
      </c>
      <c r="AB11" s="108">
        <v>28</v>
      </c>
      <c r="AC11" s="108">
        <v>29</v>
      </c>
      <c r="AD11" s="108">
        <v>30</v>
      </c>
    </row>
    <row r="12" spans="1:33" s="126" customFormat="1" ht="30.75" customHeight="1">
      <c r="A12" s="123" t="s">
        <v>17</v>
      </c>
      <c r="B12" s="25">
        <v>10</v>
      </c>
      <c r="C12" s="25">
        <v>5156</v>
      </c>
      <c r="D12" s="25">
        <v>147</v>
      </c>
      <c r="E12" s="25">
        <v>154</v>
      </c>
      <c r="F12" s="25">
        <v>147</v>
      </c>
      <c r="G12" s="124">
        <f t="shared" ref="G12:G18" si="0">C12/D12</f>
        <v>35.074829931972786</v>
      </c>
      <c r="H12" s="25">
        <v>22</v>
      </c>
      <c r="I12" s="25">
        <v>23</v>
      </c>
      <c r="J12" s="25">
        <v>21</v>
      </c>
      <c r="K12" s="25">
        <f>J12-I12</f>
        <v>-2</v>
      </c>
      <c r="L12" s="25">
        <v>10</v>
      </c>
      <c r="M12" s="25">
        <v>10</v>
      </c>
      <c r="N12" s="25">
        <v>10</v>
      </c>
      <c r="O12" s="25">
        <f>N12-M12</f>
        <v>0</v>
      </c>
      <c r="P12" s="25">
        <v>38</v>
      </c>
      <c r="Q12" s="25">
        <v>38</v>
      </c>
      <c r="R12" s="25">
        <v>38</v>
      </c>
      <c r="S12" s="25">
        <f>R12-Q12</f>
        <v>0</v>
      </c>
      <c r="T12" s="25">
        <v>247</v>
      </c>
      <c r="U12" s="125">
        <v>280</v>
      </c>
      <c r="V12" s="125">
        <v>280</v>
      </c>
      <c r="W12" s="125">
        <f>V12-U12</f>
        <v>0</v>
      </c>
      <c r="X12" s="125"/>
      <c r="Y12" s="25">
        <f>H12+L12+P12+T12</f>
        <v>317</v>
      </c>
      <c r="Z12" s="25">
        <f>I12+M12+Q12+U12</f>
        <v>351</v>
      </c>
      <c r="AA12" s="125">
        <f>J12+N12+R12+V12</f>
        <v>349</v>
      </c>
      <c r="AB12" s="125"/>
      <c r="AC12" s="125">
        <f>AA12-Z12</f>
        <v>-2</v>
      </c>
      <c r="AD12" s="125"/>
      <c r="AE12" s="163">
        <f>AA12-Y12</f>
        <v>32</v>
      </c>
    </row>
    <row r="13" spans="1:33" s="126" customFormat="1" ht="30.75" customHeight="1">
      <c r="A13" s="123" t="s">
        <v>13</v>
      </c>
      <c r="B13" s="25">
        <v>16</v>
      </c>
      <c r="C13" s="25">
        <v>7523</v>
      </c>
      <c r="D13" s="25">
        <v>232</v>
      </c>
      <c r="E13" s="25">
        <v>237</v>
      </c>
      <c r="F13" s="25">
        <v>233</v>
      </c>
      <c r="G13" s="124">
        <f t="shared" si="0"/>
        <v>32.426724137931032</v>
      </c>
      <c r="H13" s="25">
        <v>35</v>
      </c>
      <c r="I13" s="25">
        <v>35</v>
      </c>
      <c r="J13" s="25">
        <v>34</v>
      </c>
      <c r="K13" s="25">
        <f t="shared" ref="K13:K25" si="1">J13-I13</f>
        <v>-1</v>
      </c>
      <c r="L13" s="25">
        <v>15</v>
      </c>
      <c r="M13" s="25">
        <v>15</v>
      </c>
      <c r="N13" s="25">
        <v>15</v>
      </c>
      <c r="O13" s="25">
        <f t="shared" ref="O13:O25" si="2">N13-M13</f>
        <v>0</v>
      </c>
      <c r="P13" s="25">
        <v>54</v>
      </c>
      <c r="Q13" s="25">
        <v>55</v>
      </c>
      <c r="R13" s="25">
        <v>53</v>
      </c>
      <c r="S13" s="25">
        <f t="shared" ref="S13:S25" si="3">R13-Q13</f>
        <v>-2</v>
      </c>
      <c r="T13" s="25">
        <v>380</v>
      </c>
      <c r="U13" s="125">
        <v>442</v>
      </c>
      <c r="V13" s="125">
        <v>442</v>
      </c>
      <c r="W13" s="125">
        <f t="shared" ref="W13:W25" si="4">V13-U13</f>
        <v>0</v>
      </c>
      <c r="X13" s="125"/>
      <c r="Y13" s="25">
        <f t="shared" ref="Y13:Y25" si="5">H13+L13+P13+T13</f>
        <v>484</v>
      </c>
      <c r="Z13" s="25">
        <f t="shared" ref="Z13:Z24" si="6">I13+M13+Q13+U13</f>
        <v>547</v>
      </c>
      <c r="AA13" s="125">
        <f>J13+N13+R13+V13</f>
        <v>544</v>
      </c>
      <c r="AB13" s="125"/>
      <c r="AC13" s="125">
        <f t="shared" ref="AC13:AC24" si="7">AA13-Z13</f>
        <v>-3</v>
      </c>
      <c r="AD13" s="125"/>
      <c r="AE13" s="163">
        <f t="shared" ref="AE13:AE24" si="8">AA13-Y13</f>
        <v>60</v>
      </c>
    </row>
    <row r="14" spans="1:33" s="126" customFormat="1" ht="30.75" customHeight="1">
      <c r="A14" s="141" t="s">
        <v>7</v>
      </c>
      <c r="B14" s="25">
        <v>16</v>
      </c>
      <c r="C14" s="125">
        <v>8452</v>
      </c>
      <c r="D14" s="142">
        <v>253</v>
      </c>
      <c r="E14" s="142">
        <v>259</v>
      </c>
      <c r="F14" s="142">
        <v>257</v>
      </c>
      <c r="G14" s="124">
        <f t="shared" si="0"/>
        <v>33.40711462450593</v>
      </c>
      <c r="H14" s="25">
        <v>32</v>
      </c>
      <c r="I14" s="142">
        <v>38</v>
      </c>
      <c r="J14" s="142">
        <v>34</v>
      </c>
      <c r="K14" s="25">
        <f t="shared" si="1"/>
        <v>-4</v>
      </c>
      <c r="L14" s="142">
        <v>16</v>
      </c>
      <c r="M14" s="142">
        <v>16</v>
      </c>
      <c r="N14" s="142">
        <v>16</v>
      </c>
      <c r="O14" s="25">
        <f t="shared" si="2"/>
        <v>0</v>
      </c>
      <c r="P14" s="142">
        <v>55</v>
      </c>
      <c r="Q14" s="142">
        <v>56</v>
      </c>
      <c r="R14" s="142">
        <v>55</v>
      </c>
      <c r="S14" s="25">
        <f t="shared" si="3"/>
        <v>-1</v>
      </c>
      <c r="T14" s="142">
        <v>489</v>
      </c>
      <c r="U14" s="125">
        <v>502</v>
      </c>
      <c r="V14" s="125">
        <v>489</v>
      </c>
      <c r="W14" s="125">
        <f t="shared" si="4"/>
        <v>-13</v>
      </c>
      <c r="X14" s="125"/>
      <c r="Y14" s="25">
        <f t="shared" si="5"/>
        <v>592</v>
      </c>
      <c r="Z14" s="25">
        <f t="shared" si="6"/>
        <v>612</v>
      </c>
      <c r="AA14" s="125">
        <f>J14+N14+R14+V14</f>
        <v>594</v>
      </c>
      <c r="AB14" s="125"/>
      <c r="AC14" s="125">
        <f t="shared" si="7"/>
        <v>-18</v>
      </c>
      <c r="AD14" s="125"/>
      <c r="AE14" s="163">
        <f t="shared" si="8"/>
        <v>2</v>
      </c>
    </row>
    <row r="15" spans="1:33" s="126" customFormat="1" ht="30.75" customHeight="1">
      <c r="A15" s="123" t="s">
        <v>20</v>
      </c>
      <c r="B15" s="25">
        <v>9</v>
      </c>
      <c r="C15" s="25">
        <v>6017</v>
      </c>
      <c r="D15" s="25">
        <v>155</v>
      </c>
      <c r="E15" s="25">
        <v>162</v>
      </c>
      <c r="F15" s="25">
        <v>155</v>
      </c>
      <c r="G15" s="124">
        <f t="shared" si="0"/>
        <v>38.819354838709678</v>
      </c>
      <c r="H15" s="25">
        <v>18</v>
      </c>
      <c r="I15" s="25">
        <v>18</v>
      </c>
      <c r="J15" s="25">
        <v>18</v>
      </c>
      <c r="K15" s="25">
        <f t="shared" si="1"/>
        <v>0</v>
      </c>
      <c r="L15" s="25">
        <v>9</v>
      </c>
      <c r="M15" s="25">
        <v>9</v>
      </c>
      <c r="N15" s="25">
        <v>9</v>
      </c>
      <c r="O15" s="25">
        <f t="shared" si="2"/>
        <v>0</v>
      </c>
      <c r="P15" s="25">
        <v>31</v>
      </c>
      <c r="Q15" s="25">
        <v>33</v>
      </c>
      <c r="R15" s="25">
        <v>31</v>
      </c>
      <c r="S15" s="25">
        <f t="shared" si="3"/>
        <v>-2</v>
      </c>
      <c r="T15" s="25">
        <v>295</v>
      </c>
      <c r="U15" s="125">
        <v>295</v>
      </c>
      <c r="V15" s="125">
        <v>295</v>
      </c>
      <c r="W15" s="125">
        <f t="shared" si="4"/>
        <v>0</v>
      </c>
      <c r="X15" s="125"/>
      <c r="Y15" s="25">
        <f t="shared" si="5"/>
        <v>353</v>
      </c>
      <c r="Z15" s="25">
        <f t="shared" si="6"/>
        <v>355</v>
      </c>
      <c r="AA15" s="125">
        <f>J15+N15+R15+V15</f>
        <v>353</v>
      </c>
      <c r="AB15" s="125"/>
      <c r="AC15" s="125">
        <f t="shared" si="7"/>
        <v>-2</v>
      </c>
      <c r="AD15" s="125">
        <f>AA15-Y15</f>
        <v>0</v>
      </c>
      <c r="AE15" s="163">
        <f t="shared" si="8"/>
        <v>0</v>
      </c>
    </row>
    <row r="16" spans="1:33" s="126" customFormat="1" ht="30.75" customHeight="1">
      <c r="A16" s="123" t="s">
        <v>16</v>
      </c>
      <c r="B16" s="25">
        <v>15</v>
      </c>
      <c r="C16" s="25">
        <v>7823</v>
      </c>
      <c r="D16" s="25">
        <v>235</v>
      </c>
      <c r="E16" s="25">
        <v>236</v>
      </c>
      <c r="F16" s="25">
        <v>236</v>
      </c>
      <c r="G16" s="124">
        <f t="shared" si="0"/>
        <v>33.289361702127657</v>
      </c>
      <c r="H16" s="25">
        <v>30</v>
      </c>
      <c r="I16" s="25">
        <v>32</v>
      </c>
      <c r="J16" s="25">
        <v>32</v>
      </c>
      <c r="K16" s="25">
        <f t="shared" si="1"/>
        <v>0</v>
      </c>
      <c r="L16" s="25">
        <v>16</v>
      </c>
      <c r="M16" s="25">
        <v>15</v>
      </c>
      <c r="N16" s="25">
        <v>15</v>
      </c>
      <c r="O16" s="25">
        <f t="shared" si="2"/>
        <v>0</v>
      </c>
      <c r="P16" s="25">
        <v>52</v>
      </c>
      <c r="Q16" s="25">
        <v>53</v>
      </c>
      <c r="R16" s="25">
        <v>52</v>
      </c>
      <c r="S16" s="25">
        <f t="shared" si="3"/>
        <v>-1</v>
      </c>
      <c r="T16" s="25">
        <v>478</v>
      </c>
      <c r="U16" s="125">
        <v>450</v>
      </c>
      <c r="V16" s="125">
        <v>450</v>
      </c>
      <c r="W16" s="125">
        <f t="shared" si="4"/>
        <v>0</v>
      </c>
      <c r="X16" s="125">
        <f>V16-T16</f>
        <v>-28</v>
      </c>
      <c r="Y16" s="25">
        <f t="shared" si="5"/>
        <v>576</v>
      </c>
      <c r="Z16" s="25">
        <f t="shared" si="6"/>
        <v>550</v>
      </c>
      <c r="AA16" s="120">
        <f>J16+N16+R16+V16</f>
        <v>549</v>
      </c>
      <c r="AB16" s="120"/>
      <c r="AC16" s="125">
        <f t="shared" si="7"/>
        <v>-1</v>
      </c>
      <c r="AD16" s="125">
        <f>AA16-Y16</f>
        <v>-27</v>
      </c>
      <c r="AE16" s="163">
        <f t="shared" si="8"/>
        <v>-27</v>
      </c>
    </row>
    <row r="17" spans="1:34" s="126" customFormat="1" ht="30.75" customHeight="1">
      <c r="A17" s="123" t="s">
        <v>14</v>
      </c>
      <c r="B17" s="25">
        <v>7</v>
      </c>
      <c r="C17" s="25">
        <v>5279</v>
      </c>
      <c r="D17" s="25">
        <v>157</v>
      </c>
      <c r="E17" s="25">
        <v>159</v>
      </c>
      <c r="F17" s="25">
        <v>157</v>
      </c>
      <c r="G17" s="124">
        <f t="shared" si="0"/>
        <v>33.624203821656053</v>
      </c>
      <c r="H17" s="25">
        <v>15</v>
      </c>
      <c r="I17" s="25">
        <v>16</v>
      </c>
      <c r="J17" s="25">
        <v>16</v>
      </c>
      <c r="K17" s="25">
        <f t="shared" si="1"/>
        <v>0</v>
      </c>
      <c r="L17" s="25">
        <v>7</v>
      </c>
      <c r="M17" s="25">
        <v>7</v>
      </c>
      <c r="N17" s="25">
        <v>7</v>
      </c>
      <c r="O17" s="25">
        <f t="shared" si="2"/>
        <v>0</v>
      </c>
      <c r="P17" s="25">
        <v>30</v>
      </c>
      <c r="Q17" s="25">
        <v>28</v>
      </c>
      <c r="R17" s="25">
        <v>28</v>
      </c>
      <c r="S17" s="25">
        <f t="shared" si="3"/>
        <v>0</v>
      </c>
      <c r="T17" s="25">
        <v>304</v>
      </c>
      <c r="U17" s="125">
        <v>304</v>
      </c>
      <c r="V17" s="125">
        <v>304</v>
      </c>
      <c r="W17" s="125">
        <f>V17-U17</f>
        <v>0</v>
      </c>
      <c r="X17" s="125">
        <f>V17-T17</f>
        <v>0</v>
      </c>
      <c r="Y17" s="25">
        <f t="shared" si="5"/>
        <v>356</v>
      </c>
      <c r="Z17" s="25">
        <f t="shared" si="6"/>
        <v>355</v>
      </c>
      <c r="AA17" s="120">
        <f>J17+N17+R17+V17</f>
        <v>355</v>
      </c>
      <c r="AB17" s="120"/>
      <c r="AC17" s="125">
        <f t="shared" si="7"/>
        <v>0</v>
      </c>
      <c r="AD17" s="125">
        <f t="shared" ref="AD17:AD24" si="9">AA17-Y17</f>
        <v>-1</v>
      </c>
      <c r="AE17" s="163">
        <f t="shared" si="8"/>
        <v>-1</v>
      </c>
    </row>
    <row r="18" spans="1:34" s="126" customFormat="1" ht="30.75" customHeight="1">
      <c r="A18" s="123" t="s">
        <v>8</v>
      </c>
      <c r="B18" s="25">
        <v>15</v>
      </c>
      <c r="C18" s="25">
        <v>7915</v>
      </c>
      <c r="D18" s="25">
        <v>272</v>
      </c>
      <c r="E18" s="25">
        <v>269</v>
      </c>
      <c r="F18" s="25">
        <v>269</v>
      </c>
      <c r="G18" s="124">
        <f t="shared" si="0"/>
        <v>29.099264705882351</v>
      </c>
      <c r="H18" s="25">
        <v>33</v>
      </c>
      <c r="I18" s="25">
        <v>32</v>
      </c>
      <c r="J18" s="25">
        <v>33</v>
      </c>
      <c r="K18" s="25">
        <f t="shared" si="1"/>
        <v>1</v>
      </c>
      <c r="L18" s="25">
        <v>15</v>
      </c>
      <c r="M18" s="25">
        <v>15</v>
      </c>
      <c r="N18" s="25">
        <v>15</v>
      </c>
      <c r="O18" s="25">
        <f t="shared" si="2"/>
        <v>0</v>
      </c>
      <c r="P18" s="25">
        <v>49</v>
      </c>
      <c r="Q18" s="25">
        <v>49</v>
      </c>
      <c r="R18" s="25">
        <v>47</v>
      </c>
      <c r="S18" s="25">
        <f t="shared" si="3"/>
        <v>-2</v>
      </c>
      <c r="T18" s="25">
        <v>541</v>
      </c>
      <c r="U18" s="125">
        <f>D18*1.9</f>
        <v>516.79999999999995</v>
      </c>
      <c r="V18" s="125">
        <v>517</v>
      </c>
      <c r="W18" s="125">
        <f t="shared" si="4"/>
        <v>0.20000000000004547</v>
      </c>
      <c r="X18" s="125">
        <f t="shared" ref="X18:X24" si="10">V18-T18</f>
        <v>-24</v>
      </c>
      <c r="Y18" s="25">
        <f t="shared" si="5"/>
        <v>638</v>
      </c>
      <c r="Z18" s="25">
        <f t="shared" si="6"/>
        <v>612.79999999999995</v>
      </c>
      <c r="AA18" s="120">
        <f t="shared" ref="AA18:AA25" si="11">J18+N18+R18+V18</f>
        <v>612</v>
      </c>
      <c r="AB18" s="120"/>
      <c r="AC18" s="125">
        <f t="shared" si="7"/>
        <v>-0.79999999999995453</v>
      </c>
      <c r="AD18" s="125">
        <f t="shared" si="9"/>
        <v>-26</v>
      </c>
      <c r="AE18" s="163">
        <f t="shared" si="8"/>
        <v>-26</v>
      </c>
    </row>
    <row r="19" spans="1:34" s="126" customFormat="1" ht="30.75" customHeight="1">
      <c r="A19" s="123" t="s">
        <v>11</v>
      </c>
      <c r="B19" s="25">
        <v>12</v>
      </c>
      <c r="C19" s="125">
        <v>5979</v>
      </c>
      <c r="D19" s="125">
        <v>183</v>
      </c>
      <c r="E19" s="125">
        <v>190</v>
      </c>
      <c r="F19" s="125">
        <v>183</v>
      </c>
      <c r="G19" s="124">
        <v>32.380434782608695</v>
      </c>
      <c r="H19" s="125">
        <v>25</v>
      </c>
      <c r="I19" s="125">
        <v>28</v>
      </c>
      <c r="J19" s="125">
        <v>26</v>
      </c>
      <c r="K19" s="25">
        <f t="shared" si="1"/>
        <v>-2</v>
      </c>
      <c r="L19" s="125">
        <v>12</v>
      </c>
      <c r="M19" s="125">
        <v>13</v>
      </c>
      <c r="N19" s="125">
        <v>12</v>
      </c>
      <c r="O19" s="25">
        <f t="shared" si="2"/>
        <v>-1</v>
      </c>
      <c r="P19" s="125">
        <v>51</v>
      </c>
      <c r="Q19" s="125">
        <v>52</v>
      </c>
      <c r="R19" s="125">
        <v>50</v>
      </c>
      <c r="S19" s="25">
        <f t="shared" si="3"/>
        <v>-2</v>
      </c>
      <c r="T19" s="125">
        <v>392</v>
      </c>
      <c r="U19" s="125">
        <v>348</v>
      </c>
      <c r="V19" s="125">
        <v>348</v>
      </c>
      <c r="W19" s="125">
        <f t="shared" si="4"/>
        <v>0</v>
      </c>
      <c r="X19" s="125">
        <f t="shared" si="10"/>
        <v>-44</v>
      </c>
      <c r="Y19" s="125">
        <f>H19+L19+P19+T19</f>
        <v>480</v>
      </c>
      <c r="Z19" s="125">
        <f>I19+M19+Q19+U19</f>
        <v>441</v>
      </c>
      <c r="AA19" s="120">
        <f>J19+N19+R19+V19</f>
        <v>436</v>
      </c>
      <c r="AB19" s="120"/>
      <c r="AC19" s="125">
        <f t="shared" si="7"/>
        <v>-5</v>
      </c>
      <c r="AD19" s="125">
        <f t="shared" si="9"/>
        <v>-44</v>
      </c>
      <c r="AE19" s="163">
        <f t="shared" si="8"/>
        <v>-44</v>
      </c>
    </row>
    <row r="20" spans="1:34" s="126" customFormat="1" ht="30.75" customHeight="1">
      <c r="A20" s="123" t="s">
        <v>12</v>
      </c>
      <c r="B20" s="25">
        <v>16</v>
      </c>
      <c r="C20" s="25">
        <v>6336</v>
      </c>
      <c r="D20" s="25">
        <v>225</v>
      </c>
      <c r="E20" s="25">
        <v>227</v>
      </c>
      <c r="F20" s="25">
        <v>225</v>
      </c>
      <c r="G20" s="124">
        <f t="shared" ref="G20:G25" si="12">C20/D20</f>
        <v>28.16</v>
      </c>
      <c r="H20" s="25">
        <v>36</v>
      </c>
      <c r="I20" s="25">
        <v>37</v>
      </c>
      <c r="J20" s="25">
        <v>36</v>
      </c>
      <c r="K20" s="25">
        <f t="shared" si="1"/>
        <v>-1</v>
      </c>
      <c r="L20" s="25">
        <v>16</v>
      </c>
      <c r="M20" s="25">
        <v>17</v>
      </c>
      <c r="N20" s="25">
        <v>16</v>
      </c>
      <c r="O20" s="25">
        <f t="shared" si="2"/>
        <v>-1</v>
      </c>
      <c r="P20" s="25">
        <v>61</v>
      </c>
      <c r="Q20" s="25">
        <v>65</v>
      </c>
      <c r="R20" s="25">
        <v>61</v>
      </c>
      <c r="S20" s="25">
        <f t="shared" si="3"/>
        <v>-4</v>
      </c>
      <c r="T20" s="25">
        <v>441</v>
      </c>
      <c r="U20" s="125">
        <v>435</v>
      </c>
      <c r="V20" s="125">
        <v>435</v>
      </c>
      <c r="W20" s="125">
        <f t="shared" si="4"/>
        <v>0</v>
      </c>
      <c r="X20" s="125">
        <f t="shared" si="10"/>
        <v>-6</v>
      </c>
      <c r="Y20" s="25">
        <f t="shared" si="5"/>
        <v>554</v>
      </c>
      <c r="Z20" s="25">
        <f t="shared" si="6"/>
        <v>554</v>
      </c>
      <c r="AA20" s="120">
        <f t="shared" si="11"/>
        <v>548</v>
      </c>
      <c r="AB20" s="120"/>
      <c r="AC20" s="125">
        <f t="shared" si="7"/>
        <v>-6</v>
      </c>
      <c r="AD20" s="125">
        <f t="shared" si="9"/>
        <v>-6</v>
      </c>
      <c r="AE20" s="163">
        <f t="shared" si="8"/>
        <v>-6</v>
      </c>
    </row>
    <row r="21" spans="1:34" s="126" customFormat="1" ht="30.75" customHeight="1">
      <c r="A21" s="123" t="s">
        <v>18</v>
      </c>
      <c r="B21" s="25">
        <v>7</v>
      </c>
      <c r="C21" s="25">
        <v>1533</v>
      </c>
      <c r="D21" s="25">
        <v>64</v>
      </c>
      <c r="E21" s="25">
        <v>66</v>
      </c>
      <c r="F21" s="25">
        <v>64</v>
      </c>
      <c r="G21" s="124">
        <f t="shared" si="12"/>
        <v>23.953125</v>
      </c>
      <c r="H21" s="25">
        <v>11</v>
      </c>
      <c r="I21" s="25">
        <v>13</v>
      </c>
      <c r="J21" s="25">
        <v>13</v>
      </c>
      <c r="K21" s="25">
        <f t="shared" si="1"/>
        <v>0</v>
      </c>
      <c r="L21" s="25">
        <v>7</v>
      </c>
      <c r="M21" s="25">
        <v>6</v>
      </c>
      <c r="N21" s="25">
        <v>6</v>
      </c>
      <c r="O21" s="25">
        <f t="shared" si="2"/>
        <v>0</v>
      </c>
      <c r="P21" s="148">
        <v>24</v>
      </c>
      <c r="Q21" s="25">
        <v>24</v>
      </c>
      <c r="R21" s="25">
        <v>24</v>
      </c>
      <c r="S21" s="25">
        <f t="shared" si="3"/>
        <v>0</v>
      </c>
      <c r="T21" s="25">
        <v>151</v>
      </c>
      <c r="U21" s="125">
        <v>122</v>
      </c>
      <c r="V21" s="125">
        <v>122</v>
      </c>
      <c r="W21" s="125">
        <f t="shared" si="4"/>
        <v>0</v>
      </c>
      <c r="X21" s="125">
        <f>V21-T21</f>
        <v>-29</v>
      </c>
      <c r="Y21" s="25">
        <f>H21+L21+P21+T21</f>
        <v>193</v>
      </c>
      <c r="Z21" s="25">
        <f t="shared" si="6"/>
        <v>165</v>
      </c>
      <c r="AA21" s="120">
        <f t="shared" si="11"/>
        <v>165</v>
      </c>
      <c r="AB21" s="120"/>
      <c r="AC21" s="125">
        <f t="shared" si="7"/>
        <v>0</v>
      </c>
      <c r="AD21" s="125">
        <f t="shared" si="9"/>
        <v>-28</v>
      </c>
      <c r="AE21" s="163">
        <f t="shared" si="8"/>
        <v>-28</v>
      </c>
    </row>
    <row r="22" spans="1:34" s="121" customFormat="1" ht="30.75" customHeight="1">
      <c r="A22" s="117" t="s">
        <v>9</v>
      </c>
      <c r="B22" s="118">
        <v>10</v>
      </c>
      <c r="C22" s="118">
        <v>5476</v>
      </c>
      <c r="D22" s="118">
        <v>171</v>
      </c>
      <c r="E22" s="118">
        <v>173</v>
      </c>
      <c r="F22" s="118">
        <v>170</v>
      </c>
      <c r="G22" s="119">
        <f t="shared" si="12"/>
        <v>32.023391812865498</v>
      </c>
      <c r="H22" s="118">
        <v>21</v>
      </c>
      <c r="I22" s="118">
        <v>20</v>
      </c>
      <c r="J22" s="118">
        <v>20</v>
      </c>
      <c r="K22" s="118">
        <f t="shared" si="1"/>
        <v>0</v>
      </c>
      <c r="L22" s="118">
        <v>10</v>
      </c>
      <c r="M22" s="118">
        <v>10</v>
      </c>
      <c r="N22" s="118">
        <v>10</v>
      </c>
      <c r="O22" s="118">
        <f t="shared" si="2"/>
        <v>0</v>
      </c>
      <c r="P22" s="118">
        <v>39</v>
      </c>
      <c r="Q22" s="118">
        <v>39</v>
      </c>
      <c r="R22" s="118">
        <v>39</v>
      </c>
      <c r="S22" s="118">
        <f t="shared" si="3"/>
        <v>0</v>
      </c>
      <c r="T22" s="122">
        <v>379</v>
      </c>
      <c r="U22" s="120">
        <v>323</v>
      </c>
      <c r="V22" s="120">
        <v>323</v>
      </c>
      <c r="W22" s="120">
        <f t="shared" si="4"/>
        <v>0</v>
      </c>
      <c r="X22" s="120">
        <f t="shared" si="10"/>
        <v>-56</v>
      </c>
      <c r="Y22" s="118">
        <f t="shared" si="5"/>
        <v>449</v>
      </c>
      <c r="Z22" s="118">
        <f t="shared" si="6"/>
        <v>392</v>
      </c>
      <c r="AA22" s="120">
        <f t="shared" si="11"/>
        <v>392</v>
      </c>
      <c r="AB22" s="120"/>
      <c r="AC22" s="125">
        <f t="shared" si="7"/>
        <v>0</v>
      </c>
      <c r="AD22" s="120">
        <f t="shared" si="9"/>
        <v>-57</v>
      </c>
      <c r="AE22" s="163">
        <f t="shared" si="8"/>
        <v>-57</v>
      </c>
      <c r="AF22" s="126"/>
      <c r="AG22" s="126"/>
      <c r="AH22" s="126"/>
    </row>
    <row r="23" spans="1:34" s="126" customFormat="1" ht="30.75" customHeight="1">
      <c r="A23" s="123" t="s">
        <v>10</v>
      </c>
      <c r="B23" s="25">
        <v>6</v>
      </c>
      <c r="C23" s="25">
        <v>2280</v>
      </c>
      <c r="D23" s="25">
        <v>78</v>
      </c>
      <c r="E23" s="25">
        <v>82</v>
      </c>
      <c r="F23" s="25">
        <v>78</v>
      </c>
      <c r="G23" s="124">
        <f t="shared" si="12"/>
        <v>29.23076923076923</v>
      </c>
      <c r="H23" s="25">
        <v>11</v>
      </c>
      <c r="I23" s="25">
        <v>13</v>
      </c>
      <c r="J23" s="25">
        <v>12</v>
      </c>
      <c r="K23" s="25">
        <f t="shared" si="1"/>
        <v>-1</v>
      </c>
      <c r="L23" s="25">
        <v>6</v>
      </c>
      <c r="M23" s="25">
        <v>6</v>
      </c>
      <c r="N23" s="25">
        <v>6</v>
      </c>
      <c r="O23" s="25">
        <f t="shared" si="2"/>
        <v>0</v>
      </c>
      <c r="P23" s="25">
        <v>17</v>
      </c>
      <c r="Q23" s="25">
        <v>16</v>
      </c>
      <c r="R23" s="25">
        <v>16</v>
      </c>
      <c r="S23" s="25">
        <f t="shared" si="3"/>
        <v>0</v>
      </c>
      <c r="T23" s="25">
        <v>164</v>
      </c>
      <c r="U23" s="125">
        <v>148</v>
      </c>
      <c r="V23" s="125">
        <v>148</v>
      </c>
      <c r="W23" s="125">
        <f t="shared" si="4"/>
        <v>0</v>
      </c>
      <c r="X23" s="125">
        <f t="shared" si="10"/>
        <v>-16</v>
      </c>
      <c r="Y23" s="25">
        <f t="shared" si="5"/>
        <v>198</v>
      </c>
      <c r="Z23" s="25">
        <f t="shared" si="6"/>
        <v>183</v>
      </c>
      <c r="AA23" s="125">
        <f t="shared" si="11"/>
        <v>182</v>
      </c>
      <c r="AB23" s="125"/>
      <c r="AC23" s="125">
        <f t="shared" si="7"/>
        <v>-1</v>
      </c>
      <c r="AD23" s="125">
        <f t="shared" si="9"/>
        <v>-16</v>
      </c>
      <c r="AE23" s="163">
        <f t="shared" si="8"/>
        <v>-16</v>
      </c>
    </row>
    <row r="24" spans="1:34" s="126" customFormat="1" ht="30.75" customHeight="1">
      <c r="A24" s="123" t="s">
        <v>15</v>
      </c>
      <c r="B24" s="25">
        <v>11</v>
      </c>
      <c r="C24" s="25">
        <v>5635</v>
      </c>
      <c r="D24" s="25">
        <v>184</v>
      </c>
      <c r="E24" s="25">
        <v>184</v>
      </c>
      <c r="F24" s="25">
        <v>184</v>
      </c>
      <c r="G24" s="124">
        <f t="shared" si="12"/>
        <v>30.625</v>
      </c>
      <c r="H24" s="25">
        <v>22</v>
      </c>
      <c r="I24" s="25">
        <v>24</v>
      </c>
      <c r="J24" s="25">
        <v>23</v>
      </c>
      <c r="K24" s="25">
        <f t="shared" si="1"/>
        <v>-1</v>
      </c>
      <c r="L24" s="25">
        <v>11</v>
      </c>
      <c r="M24" s="25">
        <v>11</v>
      </c>
      <c r="N24" s="25">
        <v>11</v>
      </c>
      <c r="O24" s="25">
        <f t="shared" si="2"/>
        <v>0</v>
      </c>
      <c r="P24" s="25">
        <v>35</v>
      </c>
      <c r="Q24" s="25">
        <v>38</v>
      </c>
      <c r="R24" s="25">
        <v>35</v>
      </c>
      <c r="S24" s="25">
        <f t="shared" si="3"/>
        <v>-3</v>
      </c>
      <c r="T24" s="25">
        <v>362</v>
      </c>
      <c r="U24" s="125">
        <v>352</v>
      </c>
      <c r="V24" s="125">
        <v>352</v>
      </c>
      <c r="W24" s="125">
        <f t="shared" si="4"/>
        <v>0</v>
      </c>
      <c r="X24" s="125">
        <f t="shared" si="10"/>
        <v>-10</v>
      </c>
      <c r="Y24" s="25">
        <f t="shared" si="5"/>
        <v>430</v>
      </c>
      <c r="Z24" s="25">
        <f t="shared" si="6"/>
        <v>425</v>
      </c>
      <c r="AA24" s="125">
        <f>J24+N24+R24+V24</f>
        <v>421</v>
      </c>
      <c r="AB24" s="125"/>
      <c r="AC24" s="125">
        <f t="shared" si="7"/>
        <v>-4</v>
      </c>
      <c r="AD24" s="125">
        <f t="shared" si="9"/>
        <v>-9</v>
      </c>
      <c r="AE24" s="163">
        <f t="shared" si="8"/>
        <v>-9</v>
      </c>
    </row>
    <row r="25" spans="1:34" s="158" customFormat="1" ht="30.75" customHeight="1">
      <c r="A25" s="152" t="s">
        <v>1</v>
      </c>
      <c r="B25" s="153">
        <f>SUM(B12:B24)</f>
        <v>150</v>
      </c>
      <c r="C25" s="153">
        <f>SUM(C12:C24)</f>
        <v>75404</v>
      </c>
      <c r="D25" s="153">
        <f>SUM(D12:D24)</f>
        <v>2356</v>
      </c>
      <c r="E25" s="153">
        <f t="shared" ref="E25:R25" si="13">SUM(E12:E24)</f>
        <v>2398</v>
      </c>
      <c r="F25" s="153">
        <f t="shared" si="13"/>
        <v>2358</v>
      </c>
      <c r="G25" s="154">
        <f t="shared" si="12"/>
        <v>32.00509337860781</v>
      </c>
      <c r="H25" s="153">
        <f t="shared" si="13"/>
        <v>311</v>
      </c>
      <c r="I25" s="153">
        <f t="shared" si="13"/>
        <v>329</v>
      </c>
      <c r="J25" s="153">
        <f t="shared" si="13"/>
        <v>318</v>
      </c>
      <c r="K25" s="155">
        <f t="shared" si="1"/>
        <v>-11</v>
      </c>
      <c r="L25" s="153">
        <f t="shared" si="13"/>
        <v>150</v>
      </c>
      <c r="M25" s="153">
        <f t="shared" si="13"/>
        <v>150</v>
      </c>
      <c r="N25" s="153">
        <f t="shared" si="13"/>
        <v>148</v>
      </c>
      <c r="O25" s="155">
        <f t="shared" si="2"/>
        <v>-2</v>
      </c>
      <c r="P25" s="153">
        <f t="shared" si="13"/>
        <v>536</v>
      </c>
      <c r="Q25" s="153">
        <f t="shared" si="13"/>
        <v>546</v>
      </c>
      <c r="R25" s="153">
        <f t="shared" si="13"/>
        <v>529</v>
      </c>
      <c r="S25" s="155">
        <f t="shared" si="3"/>
        <v>-17</v>
      </c>
      <c r="T25" s="156">
        <f>SUM(T12:T24)</f>
        <v>4623</v>
      </c>
      <c r="U25" s="156">
        <f>SUM(U12:U24)</f>
        <v>4517.8</v>
      </c>
      <c r="V25" s="156">
        <f>SUM(V12:V24)</f>
        <v>4505</v>
      </c>
      <c r="W25" s="157">
        <f t="shared" si="4"/>
        <v>-12.800000000000182</v>
      </c>
      <c r="X25" s="153">
        <f>SUM(X12:X24)</f>
        <v>-213</v>
      </c>
      <c r="Y25" s="155">
        <f t="shared" si="5"/>
        <v>5620</v>
      </c>
      <c r="Z25" s="157">
        <f>I25+M25+Q25+U25</f>
        <v>5542.8</v>
      </c>
      <c r="AA25" s="155">
        <f t="shared" si="11"/>
        <v>5500</v>
      </c>
      <c r="AB25" s="153">
        <f>SUM(AB12:AB24)</f>
        <v>0</v>
      </c>
      <c r="AC25" s="153">
        <f>SUM(AC12:AC24)</f>
        <v>-42.799999999999955</v>
      </c>
      <c r="AD25" s="153">
        <f>SUM(AD12:AD24)</f>
        <v>-214</v>
      </c>
      <c r="AE25" s="153">
        <f>SUM(AE12:AE24)</f>
        <v>-120</v>
      </c>
    </row>
    <row r="27" spans="1:34" s="179" customFormat="1" ht="21" customHeight="1">
      <c r="A27" s="178" t="s">
        <v>106</v>
      </c>
      <c r="B27" s="179" t="s">
        <v>108</v>
      </c>
      <c r="C27" s="178"/>
      <c r="D27" s="178"/>
      <c r="E27" s="180"/>
      <c r="F27" s="178"/>
      <c r="G27" s="178"/>
      <c r="H27" s="178"/>
      <c r="I27" s="178"/>
      <c r="J27" s="178"/>
      <c r="K27" s="178"/>
      <c r="L27" s="178"/>
      <c r="Y27" s="181"/>
      <c r="AA27" s="181"/>
      <c r="AC27" s="182"/>
    </row>
    <row r="28" spans="1:34" s="7" customFormat="1" ht="17.5">
      <c r="C28" s="6"/>
      <c r="D28" s="6"/>
      <c r="E28" s="6"/>
      <c r="F28" s="6"/>
      <c r="T28" s="91"/>
      <c r="U28" s="91"/>
      <c r="V28" s="91"/>
      <c r="AA28" s="6"/>
      <c r="AB28" s="6"/>
    </row>
    <row r="29" spans="1:34" s="7" customFormat="1" ht="17.5">
      <c r="C29" s="6"/>
      <c r="D29" s="6"/>
      <c r="E29" s="6"/>
      <c r="F29" s="21"/>
      <c r="T29" s="91"/>
      <c r="U29" s="91"/>
      <c r="V29" s="91"/>
      <c r="AA29" s="6"/>
      <c r="AB29" s="6"/>
    </row>
    <row r="30" spans="1:34" s="7" customFormat="1" ht="9.75" customHeight="1">
      <c r="C30" s="6"/>
      <c r="D30" s="6"/>
      <c r="E30" s="6"/>
      <c r="F30" s="6"/>
      <c r="T30" s="91"/>
      <c r="U30" s="91"/>
      <c r="V30" s="91"/>
      <c r="AA30" s="6"/>
      <c r="AB30" s="6"/>
    </row>
    <row r="31" spans="1:34" s="7" customFormat="1" ht="17.5">
      <c r="C31" s="6"/>
      <c r="D31" s="6"/>
      <c r="E31" s="6"/>
      <c r="F31" s="6"/>
      <c r="T31" s="91"/>
      <c r="U31" s="91"/>
      <c r="V31" s="91"/>
      <c r="AA31" s="6"/>
      <c r="AB31" s="6"/>
    </row>
    <row r="32" spans="1:34" s="7" customFormat="1" ht="17.5">
      <c r="C32" s="6"/>
      <c r="D32" s="6"/>
      <c r="E32" s="6"/>
      <c r="F32" s="6"/>
      <c r="T32" s="91"/>
      <c r="U32" s="91"/>
      <c r="V32" s="91"/>
      <c r="AA32" s="6"/>
      <c r="AB32" s="6"/>
    </row>
    <row r="33" spans="1:30" s="7" customFormat="1" ht="17.5">
      <c r="C33" s="6"/>
      <c r="D33" s="6"/>
      <c r="E33" s="6"/>
      <c r="F33" s="6"/>
      <c r="T33" s="91"/>
      <c r="U33" s="91"/>
      <c r="V33" s="91"/>
      <c r="AA33" s="6"/>
      <c r="AB33" s="6"/>
    </row>
    <row r="34" spans="1:30" s="7" customFormat="1" ht="17.5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6"/>
      <c r="L34" s="6"/>
      <c r="T34" s="91"/>
      <c r="U34" s="91"/>
      <c r="V34" s="91"/>
      <c r="AA34" s="6"/>
      <c r="AB34" s="6"/>
    </row>
    <row r="37" spans="1:30" ht="73.5" customHeight="1"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</row>
  </sheetData>
  <mergeCells count="20">
    <mergeCell ref="H37:AD37"/>
    <mergeCell ref="P9:S9"/>
    <mergeCell ref="Y9:AD9"/>
    <mergeCell ref="T9:X9"/>
    <mergeCell ref="H9:K9"/>
    <mergeCell ref="L9:O9"/>
    <mergeCell ref="A34:J34"/>
    <mergeCell ref="A9:A10"/>
    <mergeCell ref="C9:C10"/>
    <mergeCell ref="G9:G10"/>
    <mergeCell ref="D9:F9"/>
    <mergeCell ref="A6:AC6"/>
    <mergeCell ref="A1:H1"/>
    <mergeCell ref="J1:AD1"/>
    <mergeCell ref="A2:H2"/>
    <mergeCell ref="J2:AD2"/>
    <mergeCell ref="A4:AC4"/>
    <mergeCell ref="A5:AC5"/>
    <mergeCell ref="B9:B10"/>
    <mergeCell ref="A7:AD7"/>
  </mergeCells>
  <phoneticPr fontId="0" type="noConversion"/>
  <pageMargins left="0.25" right="0" top="0.24" bottom="0.24" header="0.2" footer="0.19"/>
  <pageSetup paperSize="9" scale="80" orientation="landscape" r:id="rId1"/>
  <headerFooter alignWithMargins="0"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4"/>
  <sheetViews>
    <sheetView workbookViewId="0">
      <selection activeCell="A7" sqref="A7:BS7"/>
    </sheetView>
  </sheetViews>
  <sheetFormatPr defaultRowHeight="14.5"/>
  <cols>
    <col min="1" max="1" width="13.81640625" customWidth="1"/>
    <col min="2" max="2" width="6.54296875" customWidth="1"/>
    <col min="3" max="3" width="7.81640625" customWidth="1"/>
    <col min="4" max="4" width="5.453125" customWidth="1"/>
    <col min="5" max="5" width="5.26953125" customWidth="1"/>
    <col min="6" max="6" width="7.26953125" customWidth="1"/>
    <col min="7" max="7" width="5.26953125" customWidth="1"/>
    <col min="8" max="8" width="6.26953125" customWidth="1"/>
    <col min="9" max="9" width="5.26953125" customWidth="1"/>
    <col min="10" max="10" width="7.7265625" customWidth="1"/>
    <col min="11" max="16" width="5.26953125" customWidth="1"/>
    <col min="17" max="17" width="7.1796875" customWidth="1"/>
    <col min="18" max="18" width="5.26953125" customWidth="1"/>
    <col min="19" max="20" width="5.453125" customWidth="1"/>
    <col min="21" max="21" width="0.1796875" hidden="1" customWidth="1"/>
    <col min="22" max="32" width="5.26953125" hidden="1" customWidth="1"/>
    <col min="33" max="33" width="3.1796875" hidden="1" customWidth="1"/>
    <col min="34" max="52" width="5.26953125" hidden="1" customWidth="1"/>
    <col min="53" max="53" width="8" customWidth="1"/>
    <col min="54" max="54" width="4.453125" customWidth="1"/>
    <col min="55" max="55" width="4.81640625" customWidth="1"/>
    <col min="56" max="56" width="5.26953125" customWidth="1"/>
    <col min="57" max="70" width="9.1796875" hidden="1" customWidth="1"/>
    <col min="71" max="71" width="5" customWidth="1"/>
  </cols>
  <sheetData>
    <row r="1" spans="1:71" s="92" customFormat="1" ht="15" customHeight="1">
      <c r="A1" s="183" t="s">
        <v>137</v>
      </c>
      <c r="B1" s="183"/>
      <c r="C1" s="183"/>
      <c r="D1" s="183"/>
      <c r="E1" s="183"/>
      <c r="F1" s="183"/>
      <c r="G1" s="183"/>
      <c r="H1" s="183"/>
      <c r="I1" s="183"/>
      <c r="J1" s="183"/>
      <c r="L1" s="192" t="s">
        <v>94</v>
      </c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93"/>
      <c r="AH1" s="94"/>
      <c r="AI1" s="95"/>
    </row>
    <row r="2" spans="1:71" s="92" customFormat="1" ht="15" customHeight="1">
      <c r="A2" s="183" t="s">
        <v>95</v>
      </c>
      <c r="B2" s="183"/>
      <c r="C2" s="183"/>
      <c r="D2" s="183"/>
      <c r="E2" s="183"/>
      <c r="F2" s="183"/>
      <c r="G2" s="183"/>
      <c r="H2" s="183"/>
      <c r="I2" s="183"/>
      <c r="J2" s="183"/>
      <c r="L2" s="192" t="s">
        <v>96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93"/>
      <c r="AH2" s="94"/>
      <c r="AI2" s="95"/>
    </row>
    <row r="3" spans="1:71" s="2" customFormat="1" ht="1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96"/>
      <c r="W3" s="22"/>
      <c r="X3" s="22"/>
      <c r="Y3" s="22"/>
      <c r="Z3" s="22"/>
      <c r="AA3" s="22"/>
      <c r="AB3" s="22"/>
      <c r="AC3" s="22"/>
      <c r="AD3" s="22"/>
      <c r="AE3" s="29"/>
      <c r="AF3" s="29"/>
      <c r="AG3" s="29"/>
      <c r="AH3" s="29"/>
    </row>
    <row r="4" spans="1:71" s="14" customFormat="1" ht="15" customHeight="1">
      <c r="A4" s="184" t="s">
        <v>110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</row>
    <row r="5" spans="1:71" s="14" customFormat="1" ht="15" customHeight="1">
      <c r="A5" s="184" t="s">
        <v>111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</row>
    <row r="6" spans="1:71" s="14" customFormat="1" ht="19.5" customHeight="1">
      <c r="A6" s="193" t="s">
        <v>103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</row>
    <row r="7" spans="1:71" s="14" customFormat="1" ht="19.5" customHeight="1">
      <c r="A7" s="217" t="s">
        <v>138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</row>
    <row r="8" spans="1:71" s="55" customFormat="1" ht="13.5" customHeight="1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54"/>
      <c r="AL8" s="54"/>
      <c r="AM8" s="56"/>
      <c r="AN8" s="56"/>
      <c r="AO8" s="56"/>
      <c r="AP8" s="56"/>
      <c r="AQ8" s="56"/>
      <c r="AR8" s="56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</row>
    <row r="9" spans="1:71" s="55" customFormat="1" ht="14.25" customHeight="1">
      <c r="A9" s="219" t="s">
        <v>40</v>
      </c>
      <c r="B9" s="219" t="s">
        <v>24</v>
      </c>
      <c r="C9" s="220" t="s">
        <v>25</v>
      </c>
      <c r="D9" s="226" t="s">
        <v>41</v>
      </c>
      <c r="E9" s="226"/>
      <c r="F9" s="223" t="s">
        <v>104</v>
      </c>
      <c r="G9" s="226" t="s">
        <v>23</v>
      </c>
      <c r="H9" s="226"/>
      <c r="I9" s="226"/>
      <c r="J9" s="226"/>
      <c r="K9" s="226" t="s">
        <v>42</v>
      </c>
      <c r="L9" s="226"/>
      <c r="M9" s="226"/>
      <c r="N9" s="227" t="s">
        <v>43</v>
      </c>
      <c r="O9" s="228"/>
      <c r="P9" s="228"/>
      <c r="Q9" s="229"/>
      <c r="R9" s="227" t="s">
        <v>44</v>
      </c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9"/>
      <c r="BB9" s="226" t="s">
        <v>45</v>
      </c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</row>
    <row r="10" spans="1:71" s="55" customFormat="1" ht="17.25" customHeight="1">
      <c r="A10" s="219"/>
      <c r="B10" s="219"/>
      <c r="C10" s="221"/>
      <c r="D10" s="226"/>
      <c r="E10" s="226"/>
      <c r="F10" s="224"/>
      <c r="G10" s="226"/>
      <c r="H10" s="226"/>
      <c r="I10" s="226"/>
      <c r="J10" s="226"/>
      <c r="K10" s="226"/>
      <c r="L10" s="226"/>
      <c r="M10" s="226"/>
      <c r="N10" s="230"/>
      <c r="O10" s="231"/>
      <c r="P10" s="231"/>
      <c r="Q10" s="232"/>
      <c r="R10" s="230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2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</row>
    <row r="11" spans="1:71" s="62" customFormat="1" ht="51.75" customHeight="1">
      <c r="A11" s="219"/>
      <c r="B11" s="219"/>
      <c r="C11" s="222"/>
      <c r="D11" s="57" t="s">
        <v>46</v>
      </c>
      <c r="E11" s="58" t="s">
        <v>47</v>
      </c>
      <c r="F11" s="225"/>
      <c r="G11" s="59" t="s">
        <v>46</v>
      </c>
      <c r="H11" s="59" t="s">
        <v>117</v>
      </c>
      <c r="I11" s="60" t="s">
        <v>47</v>
      </c>
      <c r="J11" s="59" t="s">
        <v>88</v>
      </c>
      <c r="K11" s="59" t="s">
        <v>46</v>
      </c>
      <c r="L11" s="59" t="s">
        <v>117</v>
      </c>
      <c r="M11" s="59" t="s">
        <v>47</v>
      </c>
      <c r="N11" s="57" t="s">
        <v>46</v>
      </c>
      <c r="O11" s="59" t="s">
        <v>117</v>
      </c>
      <c r="P11" s="57" t="s">
        <v>47</v>
      </c>
      <c r="Q11" s="59" t="s">
        <v>88</v>
      </c>
      <c r="R11" s="57" t="s">
        <v>46</v>
      </c>
      <c r="S11" s="59" t="s">
        <v>117</v>
      </c>
      <c r="T11" s="57" t="s">
        <v>47</v>
      </c>
      <c r="U11" s="57" t="s">
        <v>46</v>
      </c>
      <c r="V11" s="57" t="s">
        <v>47</v>
      </c>
      <c r="W11" s="57" t="s">
        <v>46</v>
      </c>
      <c r="X11" s="57" t="s">
        <v>47</v>
      </c>
      <c r="Y11" s="57" t="s">
        <v>46</v>
      </c>
      <c r="Z11" s="57" t="s">
        <v>47</v>
      </c>
      <c r="AA11" s="57" t="s">
        <v>46</v>
      </c>
      <c r="AB11" s="57" t="s">
        <v>47</v>
      </c>
      <c r="AC11" s="57" t="s">
        <v>46</v>
      </c>
      <c r="AD11" s="57" t="s">
        <v>47</v>
      </c>
      <c r="AE11" s="57" t="s">
        <v>46</v>
      </c>
      <c r="AF11" s="57" t="s">
        <v>47</v>
      </c>
      <c r="AG11" s="57" t="s">
        <v>46</v>
      </c>
      <c r="AH11" s="57" t="s">
        <v>47</v>
      </c>
      <c r="AI11" s="57" t="s">
        <v>46</v>
      </c>
      <c r="AJ11" s="57" t="s">
        <v>47</v>
      </c>
      <c r="AK11" s="57" t="s">
        <v>46</v>
      </c>
      <c r="AL11" s="57" t="s">
        <v>47</v>
      </c>
      <c r="AM11" s="57" t="s">
        <v>46</v>
      </c>
      <c r="AN11" s="57" t="s">
        <v>47</v>
      </c>
      <c r="AO11" s="57" t="s">
        <v>46</v>
      </c>
      <c r="AP11" s="57" t="s">
        <v>47</v>
      </c>
      <c r="AQ11" s="57" t="s">
        <v>46</v>
      </c>
      <c r="AR11" s="57" t="s">
        <v>47</v>
      </c>
      <c r="AS11" s="57" t="s">
        <v>46</v>
      </c>
      <c r="AT11" s="57" t="s">
        <v>47</v>
      </c>
      <c r="AU11" s="57" t="s">
        <v>46</v>
      </c>
      <c r="AV11" s="57" t="s">
        <v>47</v>
      </c>
      <c r="AW11" s="57" t="s">
        <v>46</v>
      </c>
      <c r="AX11" s="57" t="s">
        <v>47</v>
      </c>
      <c r="AY11" s="57" t="s">
        <v>46</v>
      </c>
      <c r="AZ11" s="57" t="s">
        <v>47</v>
      </c>
      <c r="BA11" s="59" t="s">
        <v>88</v>
      </c>
      <c r="BB11" s="57" t="s">
        <v>46</v>
      </c>
      <c r="BC11" s="59" t="s">
        <v>117</v>
      </c>
      <c r="BD11" s="57" t="s">
        <v>47</v>
      </c>
      <c r="BE11" s="57" t="s">
        <v>46</v>
      </c>
      <c r="BF11" s="57" t="s">
        <v>47</v>
      </c>
      <c r="BG11" s="57" t="s">
        <v>46</v>
      </c>
      <c r="BH11" s="57" t="s">
        <v>47</v>
      </c>
      <c r="BI11" s="57" t="s">
        <v>46</v>
      </c>
      <c r="BJ11" s="57" t="s">
        <v>47</v>
      </c>
      <c r="BK11" s="57" t="s">
        <v>46</v>
      </c>
      <c r="BL11" s="57" t="s">
        <v>47</v>
      </c>
      <c r="BM11" s="57" t="s">
        <v>46</v>
      </c>
      <c r="BN11" s="57" t="s">
        <v>47</v>
      </c>
      <c r="BO11" s="61" t="s">
        <v>46</v>
      </c>
      <c r="BP11" s="57" t="s">
        <v>47</v>
      </c>
      <c r="BQ11" s="61" t="s">
        <v>46</v>
      </c>
      <c r="BR11" s="57" t="s">
        <v>47</v>
      </c>
      <c r="BS11" s="59" t="s">
        <v>88</v>
      </c>
    </row>
    <row r="12" spans="1:71" s="67" customFormat="1" ht="15.5" hidden="1">
      <c r="A12" s="63" t="s">
        <v>48</v>
      </c>
      <c r="B12" s="63"/>
      <c r="C12" s="63"/>
      <c r="D12" s="63"/>
      <c r="E12" s="64">
        <v>45</v>
      </c>
      <c r="F12" s="64"/>
      <c r="G12" s="65">
        <f t="shared" ref="G12:G50" si="0">N12+R12+BB12</f>
        <v>103</v>
      </c>
      <c r="H12" s="65"/>
      <c r="I12" s="65">
        <f t="shared" ref="I12:I50" si="1">P12+T12+BD12</f>
        <v>110</v>
      </c>
      <c r="J12" s="65">
        <f>I12-G12</f>
        <v>7</v>
      </c>
      <c r="K12" s="65"/>
      <c r="L12" s="65"/>
      <c r="M12" s="65"/>
      <c r="N12" s="61">
        <v>4</v>
      </c>
      <c r="O12" s="61"/>
      <c r="P12" s="61">
        <v>4</v>
      </c>
      <c r="Q12" s="61"/>
      <c r="R12" s="65">
        <f t="shared" ref="R12:R49" si="2">U12+W12+Y12+AA12+AC12+AG12+AI12+AM12+AO12+AQ12+AS12+AU12+AW12+AE12+AK12</f>
        <v>95</v>
      </c>
      <c r="S12" s="65"/>
      <c r="T12" s="65">
        <f t="shared" ref="T12:T49" si="3">V12+X12+Z12+AB12+AD12+AH12+AJ12+AN12+AP12+AR12+AT12+AV12+AX12+AF12+AL12</f>
        <v>101</v>
      </c>
      <c r="U12" s="61">
        <v>15</v>
      </c>
      <c r="V12" s="61">
        <v>15</v>
      </c>
      <c r="W12" s="61">
        <v>7</v>
      </c>
      <c r="X12" s="61">
        <v>7</v>
      </c>
      <c r="Y12" s="61">
        <v>6</v>
      </c>
      <c r="Z12" s="61">
        <v>6</v>
      </c>
      <c r="AA12" s="61">
        <v>15</v>
      </c>
      <c r="AB12" s="61">
        <v>16</v>
      </c>
      <c r="AC12" s="61">
        <v>7</v>
      </c>
      <c r="AD12" s="61">
        <v>8</v>
      </c>
      <c r="AE12" s="61">
        <v>2</v>
      </c>
      <c r="AF12" s="61">
        <v>2</v>
      </c>
      <c r="AG12" s="61">
        <v>7</v>
      </c>
      <c r="AH12" s="61">
        <v>7</v>
      </c>
      <c r="AI12" s="61">
        <v>6</v>
      </c>
      <c r="AJ12" s="61">
        <v>7</v>
      </c>
      <c r="AK12" s="61">
        <v>2</v>
      </c>
      <c r="AL12" s="61">
        <v>2</v>
      </c>
      <c r="AM12" s="61">
        <v>3</v>
      </c>
      <c r="AN12" s="61">
        <v>3</v>
      </c>
      <c r="AO12" s="61">
        <v>11</v>
      </c>
      <c r="AP12" s="61">
        <v>12</v>
      </c>
      <c r="AQ12" s="61">
        <v>0</v>
      </c>
      <c r="AR12" s="61"/>
      <c r="AS12" s="61">
        <v>5</v>
      </c>
      <c r="AT12" s="61">
        <v>6</v>
      </c>
      <c r="AU12" s="61">
        <v>6</v>
      </c>
      <c r="AV12" s="61">
        <v>6</v>
      </c>
      <c r="AW12" s="61">
        <v>3</v>
      </c>
      <c r="AX12" s="61">
        <v>4</v>
      </c>
      <c r="AY12" s="61"/>
      <c r="AZ12" s="61"/>
      <c r="BA12" s="61"/>
      <c r="BB12" s="65">
        <f>BE12+BG12+BK12+BM12+BQ12+BI12</f>
        <v>4</v>
      </c>
      <c r="BC12" s="65"/>
      <c r="BD12" s="65">
        <f>BF12+BH12+BL12+BN12+BR12+BJ12+BP12</f>
        <v>5</v>
      </c>
      <c r="BE12" s="61">
        <v>1</v>
      </c>
      <c r="BF12" s="61">
        <v>1</v>
      </c>
      <c r="BG12" s="61">
        <v>2</v>
      </c>
      <c r="BH12" s="61">
        <v>1</v>
      </c>
      <c r="BI12" s="61"/>
      <c r="BJ12" s="61"/>
      <c r="BK12" s="61">
        <v>0</v>
      </c>
      <c r="BL12" s="61">
        <v>1</v>
      </c>
      <c r="BM12" s="61">
        <v>1</v>
      </c>
      <c r="BN12" s="61">
        <v>2</v>
      </c>
      <c r="BO12" s="61">
        <v>0</v>
      </c>
      <c r="BP12" s="61">
        <v>0</v>
      </c>
      <c r="BQ12" s="61"/>
      <c r="BR12" s="61"/>
      <c r="BS12" s="66"/>
    </row>
    <row r="13" spans="1:71" s="67" customFormat="1" ht="15.5" hidden="1">
      <c r="A13" s="63" t="s">
        <v>49</v>
      </c>
      <c r="B13" s="63"/>
      <c r="C13" s="63"/>
      <c r="D13" s="63"/>
      <c r="E13" s="64">
        <v>21</v>
      </c>
      <c r="F13" s="64"/>
      <c r="G13" s="65">
        <f t="shared" si="0"/>
        <v>38</v>
      </c>
      <c r="H13" s="65"/>
      <c r="I13" s="65">
        <f t="shared" si="1"/>
        <v>54</v>
      </c>
      <c r="J13" s="65">
        <f>I13-G13</f>
        <v>16</v>
      </c>
      <c r="K13" s="65"/>
      <c r="L13" s="65"/>
      <c r="M13" s="65"/>
      <c r="N13" s="61">
        <v>3</v>
      </c>
      <c r="O13" s="61"/>
      <c r="P13" s="68">
        <v>3</v>
      </c>
      <c r="Q13" s="68"/>
      <c r="R13" s="65">
        <f t="shared" si="2"/>
        <v>32</v>
      </c>
      <c r="S13" s="65"/>
      <c r="T13" s="65">
        <f t="shared" si="3"/>
        <v>47</v>
      </c>
      <c r="U13" s="61">
        <v>4</v>
      </c>
      <c r="V13" s="61">
        <v>6</v>
      </c>
      <c r="W13" s="61">
        <v>3</v>
      </c>
      <c r="X13" s="61">
        <v>3</v>
      </c>
      <c r="Y13" s="61">
        <v>1</v>
      </c>
      <c r="Z13" s="61">
        <v>3</v>
      </c>
      <c r="AA13" s="61">
        <v>5</v>
      </c>
      <c r="AB13" s="61">
        <v>7</v>
      </c>
      <c r="AC13" s="61">
        <v>4</v>
      </c>
      <c r="AD13" s="61">
        <v>4</v>
      </c>
      <c r="AE13" s="61">
        <v>1</v>
      </c>
      <c r="AF13" s="61">
        <v>2</v>
      </c>
      <c r="AG13" s="61">
        <v>2</v>
      </c>
      <c r="AH13" s="61">
        <v>3</v>
      </c>
      <c r="AI13" s="61">
        <v>2</v>
      </c>
      <c r="AJ13" s="61">
        <v>3</v>
      </c>
      <c r="AK13" s="61">
        <v>0</v>
      </c>
      <c r="AL13" s="61">
        <v>1</v>
      </c>
      <c r="AM13" s="61">
        <v>2</v>
      </c>
      <c r="AN13" s="61">
        <v>2</v>
      </c>
      <c r="AO13" s="61">
        <v>2</v>
      </c>
      <c r="AP13" s="61">
        <v>6</v>
      </c>
      <c r="AQ13" s="61">
        <v>0</v>
      </c>
      <c r="AR13" s="61"/>
      <c r="AS13" s="61">
        <v>3</v>
      </c>
      <c r="AT13" s="61">
        <v>3</v>
      </c>
      <c r="AU13" s="61">
        <v>2</v>
      </c>
      <c r="AV13" s="61">
        <v>3</v>
      </c>
      <c r="AW13" s="61">
        <v>1</v>
      </c>
      <c r="AX13" s="61">
        <v>1</v>
      </c>
      <c r="AY13" s="61"/>
      <c r="AZ13" s="61"/>
      <c r="BA13" s="61"/>
      <c r="BB13" s="65">
        <f>BE13+BG13+BK13+BM13+BQ13+BI13</f>
        <v>3</v>
      </c>
      <c r="BC13" s="65"/>
      <c r="BD13" s="65">
        <f>BF13+BH13+BL13+BN13+BR13+BJ13+BP13</f>
        <v>4</v>
      </c>
      <c r="BE13" s="61">
        <v>0</v>
      </c>
      <c r="BF13" s="61">
        <v>1</v>
      </c>
      <c r="BG13" s="61">
        <v>1</v>
      </c>
      <c r="BH13" s="61">
        <v>1</v>
      </c>
      <c r="BI13" s="61"/>
      <c r="BJ13" s="61"/>
      <c r="BK13" s="61">
        <v>1</v>
      </c>
      <c r="BL13" s="61">
        <v>1</v>
      </c>
      <c r="BM13" s="61">
        <v>1</v>
      </c>
      <c r="BN13" s="61">
        <v>1</v>
      </c>
      <c r="BO13" s="61">
        <v>0</v>
      </c>
      <c r="BP13" s="61">
        <v>0</v>
      </c>
      <c r="BQ13" s="61"/>
      <c r="BR13" s="61"/>
      <c r="BS13" s="66"/>
    </row>
    <row r="14" spans="1:71" s="69" customFormat="1" ht="26" hidden="1">
      <c r="A14" s="63" t="s">
        <v>50</v>
      </c>
      <c r="B14" s="63"/>
      <c r="C14" s="63"/>
      <c r="D14" s="63"/>
      <c r="E14" s="64">
        <v>30</v>
      </c>
      <c r="F14" s="64"/>
      <c r="G14" s="65">
        <f t="shared" si="0"/>
        <v>57</v>
      </c>
      <c r="H14" s="65"/>
      <c r="I14" s="65">
        <f t="shared" si="1"/>
        <v>76</v>
      </c>
      <c r="J14" s="65">
        <f t="shared" ref="J14:J49" si="4">I14-G14</f>
        <v>19</v>
      </c>
      <c r="K14" s="65"/>
      <c r="L14" s="65"/>
      <c r="M14" s="65"/>
      <c r="N14" s="61">
        <v>4</v>
      </c>
      <c r="O14" s="61"/>
      <c r="P14" s="61">
        <v>4</v>
      </c>
      <c r="Q14" s="61"/>
      <c r="R14" s="65">
        <f t="shared" si="2"/>
        <v>50</v>
      </c>
      <c r="S14" s="65"/>
      <c r="T14" s="65">
        <f t="shared" si="3"/>
        <v>68</v>
      </c>
      <c r="U14" s="61">
        <v>7</v>
      </c>
      <c r="V14" s="61">
        <v>10</v>
      </c>
      <c r="W14" s="61">
        <v>3</v>
      </c>
      <c r="X14" s="61">
        <v>4</v>
      </c>
      <c r="Y14" s="61">
        <v>4</v>
      </c>
      <c r="Z14" s="61">
        <v>4</v>
      </c>
      <c r="AA14" s="61">
        <v>5</v>
      </c>
      <c r="AB14" s="61">
        <v>10</v>
      </c>
      <c r="AC14" s="61">
        <v>4</v>
      </c>
      <c r="AD14" s="61">
        <v>6</v>
      </c>
      <c r="AE14" s="61">
        <v>1</v>
      </c>
      <c r="AF14" s="61">
        <v>1</v>
      </c>
      <c r="AG14" s="61">
        <v>4</v>
      </c>
      <c r="AH14" s="61">
        <v>6</v>
      </c>
      <c r="AI14" s="61">
        <v>6</v>
      </c>
      <c r="AJ14" s="61">
        <v>5</v>
      </c>
      <c r="AK14" s="61">
        <v>0</v>
      </c>
      <c r="AL14" s="61">
        <v>1</v>
      </c>
      <c r="AM14" s="61">
        <v>1</v>
      </c>
      <c r="AN14" s="61">
        <v>2</v>
      </c>
      <c r="AO14" s="61">
        <v>6</v>
      </c>
      <c r="AP14" s="61">
        <v>8</v>
      </c>
      <c r="AQ14" s="61">
        <v>0</v>
      </c>
      <c r="AR14" s="61">
        <v>0</v>
      </c>
      <c r="AS14" s="61">
        <v>3</v>
      </c>
      <c r="AT14" s="61">
        <v>4</v>
      </c>
      <c r="AU14" s="61">
        <v>5</v>
      </c>
      <c r="AV14" s="61">
        <v>5</v>
      </c>
      <c r="AW14" s="61">
        <v>1</v>
      </c>
      <c r="AX14" s="61">
        <v>2</v>
      </c>
      <c r="AY14" s="61"/>
      <c r="AZ14" s="61"/>
      <c r="BA14" s="61"/>
      <c r="BB14" s="65">
        <f t="shared" ref="BB14:BB50" si="5">BE14+BG14+BK14+BM14+BQ14+BI14</f>
        <v>3</v>
      </c>
      <c r="BC14" s="65"/>
      <c r="BD14" s="65">
        <f t="shared" ref="BD14:BD50" si="6">BF14+BH14+BL14+BN14+BR14+BJ14+BP14</f>
        <v>4</v>
      </c>
      <c r="BE14" s="61">
        <v>1</v>
      </c>
      <c r="BF14" s="61">
        <v>1</v>
      </c>
      <c r="BG14" s="61">
        <v>1</v>
      </c>
      <c r="BH14" s="61">
        <v>1</v>
      </c>
      <c r="BI14" s="61">
        <v>0</v>
      </c>
      <c r="BJ14" s="61">
        <v>0</v>
      </c>
      <c r="BK14" s="61">
        <v>0</v>
      </c>
      <c r="BL14" s="61">
        <v>1</v>
      </c>
      <c r="BM14" s="61">
        <v>1</v>
      </c>
      <c r="BN14" s="61">
        <v>1</v>
      </c>
      <c r="BO14" s="61">
        <v>0</v>
      </c>
      <c r="BP14" s="61">
        <v>0</v>
      </c>
      <c r="BQ14" s="61">
        <v>0</v>
      </c>
      <c r="BR14" s="61">
        <v>0</v>
      </c>
      <c r="BS14" s="63"/>
    </row>
    <row r="15" spans="1:71" s="67" customFormat="1" ht="26" hidden="1">
      <c r="A15" s="63" t="s">
        <v>51</v>
      </c>
      <c r="B15" s="63"/>
      <c r="C15" s="63"/>
      <c r="D15" s="63"/>
      <c r="E15" s="64">
        <v>42</v>
      </c>
      <c r="F15" s="64"/>
      <c r="G15" s="65">
        <f t="shared" si="0"/>
        <v>93</v>
      </c>
      <c r="H15" s="65"/>
      <c r="I15" s="65">
        <f t="shared" si="1"/>
        <v>105</v>
      </c>
      <c r="J15" s="65">
        <f t="shared" si="4"/>
        <v>12</v>
      </c>
      <c r="K15" s="65"/>
      <c r="L15" s="65"/>
      <c r="M15" s="65"/>
      <c r="N15" s="70">
        <v>3</v>
      </c>
      <c r="O15" s="70"/>
      <c r="P15" s="70">
        <v>4</v>
      </c>
      <c r="Q15" s="70"/>
      <c r="R15" s="65">
        <f t="shared" si="2"/>
        <v>85</v>
      </c>
      <c r="S15" s="65"/>
      <c r="T15" s="65">
        <f t="shared" si="3"/>
        <v>95</v>
      </c>
      <c r="U15" s="61">
        <v>11</v>
      </c>
      <c r="V15" s="61">
        <v>13</v>
      </c>
      <c r="W15" s="61">
        <v>4</v>
      </c>
      <c r="X15" s="61">
        <v>5</v>
      </c>
      <c r="Y15" s="61">
        <v>4</v>
      </c>
      <c r="Z15" s="61">
        <v>5</v>
      </c>
      <c r="AA15" s="61">
        <v>13</v>
      </c>
      <c r="AB15" s="61">
        <v>13</v>
      </c>
      <c r="AC15" s="61">
        <v>8</v>
      </c>
      <c r="AD15" s="61">
        <v>9</v>
      </c>
      <c r="AE15" s="61">
        <v>1</v>
      </c>
      <c r="AF15" s="61">
        <v>2</v>
      </c>
      <c r="AG15" s="61">
        <v>6</v>
      </c>
      <c r="AH15" s="61">
        <v>7</v>
      </c>
      <c r="AI15" s="61">
        <v>7</v>
      </c>
      <c r="AJ15" s="61">
        <v>7</v>
      </c>
      <c r="AK15" s="61">
        <v>2</v>
      </c>
      <c r="AL15" s="61">
        <v>2</v>
      </c>
      <c r="AM15" s="61">
        <v>5</v>
      </c>
      <c r="AN15" s="61">
        <v>5</v>
      </c>
      <c r="AO15" s="61">
        <v>12</v>
      </c>
      <c r="AP15" s="61">
        <v>12</v>
      </c>
      <c r="AQ15" s="61">
        <v>0</v>
      </c>
      <c r="AR15" s="61"/>
      <c r="AS15" s="61">
        <v>4</v>
      </c>
      <c r="AT15" s="61">
        <v>6</v>
      </c>
      <c r="AU15" s="61">
        <v>5</v>
      </c>
      <c r="AV15" s="61">
        <v>6</v>
      </c>
      <c r="AW15" s="61">
        <v>3</v>
      </c>
      <c r="AX15" s="61">
        <v>3</v>
      </c>
      <c r="AY15" s="61"/>
      <c r="AZ15" s="61"/>
      <c r="BA15" s="61"/>
      <c r="BB15" s="65">
        <f t="shared" si="5"/>
        <v>5</v>
      </c>
      <c r="BC15" s="65"/>
      <c r="BD15" s="65">
        <f t="shared" si="6"/>
        <v>6</v>
      </c>
      <c r="BE15" s="61">
        <v>1</v>
      </c>
      <c r="BF15" s="61">
        <v>1</v>
      </c>
      <c r="BG15" s="61">
        <v>2</v>
      </c>
      <c r="BH15" s="61">
        <v>1</v>
      </c>
      <c r="BI15" s="61">
        <v>0</v>
      </c>
      <c r="BJ15" s="61">
        <v>1</v>
      </c>
      <c r="BK15" s="61">
        <v>1</v>
      </c>
      <c r="BL15" s="61">
        <v>1</v>
      </c>
      <c r="BM15" s="61">
        <v>1</v>
      </c>
      <c r="BN15" s="61">
        <v>2</v>
      </c>
      <c r="BO15" s="61">
        <v>0</v>
      </c>
      <c r="BP15" s="61">
        <v>0</v>
      </c>
      <c r="BQ15" s="61">
        <v>0</v>
      </c>
      <c r="BR15" s="61">
        <v>0</v>
      </c>
      <c r="BS15" s="66"/>
    </row>
    <row r="16" spans="1:71" s="67" customFormat="1" ht="26" hidden="1">
      <c r="A16" s="63" t="s">
        <v>52</v>
      </c>
      <c r="B16" s="63"/>
      <c r="C16" s="63"/>
      <c r="D16" s="63"/>
      <c r="E16" s="64">
        <v>28</v>
      </c>
      <c r="F16" s="64"/>
      <c r="G16" s="65">
        <f t="shared" si="0"/>
        <v>48</v>
      </c>
      <c r="H16" s="65"/>
      <c r="I16" s="65">
        <f t="shared" si="1"/>
        <v>71</v>
      </c>
      <c r="J16" s="65">
        <f t="shared" si="4"/>
        <v>23</v>
      </c>
      <c r="K16" s="65"/>
      <c r="L16" s="65"/>
      <c r="M16" s="65"/>
      <c r="N16" s="61">
        <v>3</v>
      </c>
      <c r="O16" s="61"/>
      <c r="P16" s="68">
        <v>3</v>
      </c>
      <c r="Q16" s="68"/>
      <c r="R16" s="65">
        <f t="shared" si="2"/>
        <v>42</v>
      </c>
      <c r="S16" s="65"/>
      <c r="T16" s="65">
        <f t="shared" si="3"/>
        <v>63</v>
      </c>
      <c r="U16" s="61">
        <v>8</v>
      </c>
      <c r="V16" s="61">
        <v>9</v>
      </c>
      <c r="W16" s="61">
        <v>3</v>
      </c>
      <c r="X16" s="61">
        <v>3</v>
      </c>
      <c r="Y16" s="61">
        <v>3</v>
      </c>
      <c r="Z16" s="61">
        <v>4</v>
      </c>
      <c r="AA16" s="61">
        <v>6</v>
      </c>
      <c r="AB16" s="61">
        <v>9</v>
      </c>
      <c r="AC16" s="61">
        <v>4</v>
      </c>
      <c r="AD16" s="61">
        <v>6</v>
      </c>
      <c r="AE16" s="61">
        <v>1</v>
      </c>
      <c r="AF16" s="61">
        <v>1</v>
      </c>
      <c r="AG16" s="61">
        <v>2</v>
      </c>
      <c r="AH16" s="61">
        <v>5</v>
      </c>
      <c r="AI16" s="61">
        <v>2</v>
      </c>
      <c r="AJ16" s="61">
        <v>4</v>
      </c>
      <c r="AK16" s="61">
        <v>1</v>
      </c>
      <c r="AL16" s="61">
        <v>1</v>
      </c>
      <c r="AM16" s="61">
        <v>3</v>
      </c>
      <c r="AN16" s="61">
        <v>3</v>
      </c>
      <c r="AO16" s="61">
        <v>4</v>
      </c>
      <c r="AP16" s="61">
        <v>7</v>
      </c>
      <c r="AQ16" s="61">
        <v>0</v>
      </c>
      <c r="AR16" s="61"/>
      <c r="AS16" s="61">
        <v>2</v>
      </c>
      <c r="AT16" s="61">
        <v>4</v>
      </c>
      <c r="AU16" s="61">
        <v>2</v>
      </c>
      <c r="AV16" s="61">
        <v>5</v>
      </c>
      <c r="AW16" s="61">
        <v>1</v>
      </c>
      <c r="AX16" s="61">
        <v>2</v>
      </c>
      <c r="AY16" s="61"/>
      <c r="AZ16" s="61"/>
      <c r="BA16" s="61"/>
      <c r="BB16" s="65">
        <f t="shared" si="5"/>
        <v>3</v>
      </c>
      <c r="BC16" s="65"/>
      <c r="BD16" s="65">
        <f t="shared" si="6"/>
        <v>5</v>
      </c>
      <c r="BE16" s="61">
        <v>1</v>
      </c>
      <c r="BF16" s="61">
        <v>1</v>
      </c>
      <c r="BG16" s="61">
        <v>1</v>
      </c>
      <c r="BH16" s="61">
        <v>1</v>
      </c>
      <c r="BI16" s="61">
        <v>0</v>
      </c>
      <c r="BJ16" s="61">
        <v>1</v>
      </c>
      <c r="BK16" s="61">
        <v>1</v>
      </c>
      <c r="BL16" s="61">
        <v>1</v>
      </c>
      <c r="BM16" s="61">
        <v>0</v>
      </c>
      <c r="BN16" s="61">
        <v>1</v>
      </c>
      <c r="BO16" s="61">
        <v>0</v>
      </c>
      <c r="BP16" s="61">
        <v>0</v>
      </c>
      <c r="BQ16" s="61">
        <v>0</v>
      </c>
      <c r="BR16" s="61">
        <v>0</v>
      </c>
      <c r="BS16" s="66"/>
    </row>
    <row r="17" spans="1:71" s="67" customFormat="1" ht="26" hidden="1">
      <c r="A17" s="63" t="s">
        <v>53</v>
      </c>
      <c r="B17" s="63"/>
      <c r="C17" s="63"/>
      <c r="D17" s="63"/>
      <c r="E17" s="64">
        <v>38</v>
      </c>
      <c r="F17" s="64"/>
      <c r="G17" s="65">
        <f t="shared" si="0"/>
        <v>96</v>
      </c>
      <c r="H17" s="65"/>
      <c r="I17" s="65">
        <f t="shared" si="1"/>
        <v>95</v>
      </c>
      <c r="J17" s="65">
        <f t="shared" si="4"/>
        <v>-1</v>
      </c>
      <c r="K17" s="65"/>
      <c r="L17" s="65"/>
      <c r="M17" s="65"/>
      <c r="N17" s="61">
        <v>4</v>
      </c>
      <c r="O17" s="61"/>
      <c r="P17" s="61">
        <v>4</v>
      </c>
      <c r="Q17" s="61"/>
      <c r="R17" s="65">
        <f t="shared" si="2"/>
        <v>89</v>
      </c>
      <c r="S17" s="65"/>
      <c r="T17" s="65">
        <f t="shared" si="3"/>
        <v>86</v>
      </c>
      <c r="U17" s="61">
        <v>14</v>
      </c>
      <c r="V17" s="61">
        <v>12</v>
      </c>
      <c r="W17" s="61">
        <v>6</v>
      </c>
      <c r="X17" s="61">
        <v>5</v>
      </c>
      <c r="Y17" s="61">
        <v>6</v>
      </c>
      <c r="Z17" s="61">
        <v>5</v>
      </c>
      <c r="AA17" s="61">
        <v>12</v>
      </c>
      <c r="AB17" s="61">
        <v>12</v>
      </c>
      <c r="AC17" s="61">
        <v>10</v>
      </c>
      <c r="AD17" s="61">
        <v>8</v>
      </c>
      <c r="AE17" s="61">
        <v>2</v>
      </c>
      <c r="AF17" s="61">
        <v>2</v>
      </c>
      <c r="AG17" s="61">
        <v>6</v>
      </c>
      <c r="AH17" s="61">
        <v>6</v>
      </c>
      <c r="AI17" s="61">
        <v>7</v>
      </c>
      <c r="AJ17" s="61">
        <v>7</v>
      </c>
      <c r="AK17" s="61">
        <v>1</v>
      </c>
      <c r="AL17" s="61">
        <v>1</v>
      </c>
      <c r="AM17" s="61">
        <v>4</v>
      </c>
      <c r="AN17" s="61">
        <v>4</v>
      </c>
      <c r="AO17" s="61">
        <v>11</v>
      </c>
      <c r="AP17" s="61">
        <v>11</v>
      </c>
      <c r="AQ17" s="61">
        <v>0</v>
      </c>
      <c r="AR17" s="61"/>
      <c r="AS17" s="61">
        <v>4</v>
      </c>
      <c r="AT17" s="61">
        <v>5</v>
      </c>
      <c r="AU17" s="61">
        <v>6</v>
      </c>
      <c r="AV17" s="61">
        <v>6</v>
      </c>
      <c r="AW17" s="61">
        <v>0</v>
      </c>
      <c r="AX17" s="61">
        <v>2</v>
      </c>
      <c r="AY17" s="61"/>
      <c r="AZ17" s="61"/>
      <c r="BA17" s="61"/>
      <c r="BB17" s="65">
        <f t="shared" si="5"/>
        <v>3</v>
      </c>
      <c r="BC17" s="65"/>
      <c r="BD17" s="65">
        <f t="shared" si="6"/>
        <v>5</v>
      </c>
      <c r="BE17" s="61">
        <v>1</v>
      </c>
      <c r="BF17" s="61">
        <v>1</v>
      </c>
      <c r="BG17" s="61">
        <v>1</v>
      </c>
      <c r="BH17" s="61">
        <v>2</v>
      </c>
      <c r="BI17" s="61"/>
      <c r="BJ17" s="61"/>
      <c r="BK17" s="61">
        <v>0</v>
      </c>
      <c r="BL17" s="61">
        <v>1</v>
      </c>
      <c r="BM17" s="61">
        <v>1</v>
      </c>
      <c r="BN17" s="61">
        <v>1</v>
      </c>
      <c r="BO17" s="61">
        <v>0</v>
      </c>
      <c r="BP17" s="61">
        <v>0</v>
      </c>
      <c r="BQ17" s="61"/>
      <c r="BR17" s="61"/>
      <c r="BS17" s="66"/>
    </row>
    <row r="18" spans="1:71" s="67" customFormat="1" ht="26" hidden="1">
      <c r="A18" s="63" t="s">
        <v>54</v>
      </c>
      <c r="B18" s="63"/>
      <c r="C18" s="63"/>
      <c r="D18" s="63"/>
      <c r="E18" s="64">
        <v>36</v>
      </c>
      <c r="F18" s="64"/>
      <c r="G18" s="65">
        <f t="shared" si="0"/>
        <v>79</v>
      </c>
      <c r="H18" s="65"/>
      <c r="I18" s="65">
        <f t="shared" si="1"/>
        <v>90</v>
      </c>
      <c r="J18" s="65">
        <f t="shared" si="4"/>
        <v>11</v>
      </c>
      <c r="K18" s="65"/>
      <c r="L18" s="65"/>
      <c r="M18" s="65"/>
      <c r="N18" s="61">
        <v>4</v>
      </c>
      <c r="O18" s="61"/>
      <c r="P18" s="61">
        <v>4</v>
      </c>
      <c r="Q18" s="61"/>
      <c r="R18" s="65">
        <f t="shared" si="2"/>
        <v>73</v>
      </c>
      <c r="S18" s="65"/>
      <c r="T18" s="65">
        <f t="shared" si="3"/>
        <v>81</v>
      </c>
      <c r="U18" s="61">
        <v>10</v>
      </c>
      <c r="V18" s="61">
        <v>11</v>
      </c>
      <c r="W18" s="61">
        <v>4</v>
      </c>
      <c r="X18" s="61">
        <v>5</v>
      </c>
      <c r="Y18" s="61">
        <v>6</v>
      </c>
      <c r="Z18" s="61">
        <v>5</v>
      </c>
      <c r="AA18" s="61">
        <v>9</v>
      </c>
      <c r="AB18" s="61">
        <v>11</v>
      </c>
      <c r="AC18" s="61">
        <v>7</v>
      </c>
      <c r="AD18" s="61">
        <v>6</v>
      </c>
      <c r="AE18" s="61">
        <v>0</v>
      </c>
      <c r="AF18" s="61">
        <v>2</v>
      </c>
      <c r="AG18" s="61">
        <v>7</v>
      </c>
      <c r="AH18" s="61">
        <v>7</v>
      </c>
      <c r="AI18" s="61">
        <v>6</v>
      </c>
      <c r="AJ18" s="61">
        <v>6</v>
      </c>
      <c r="AK18" s="61">
        <v>1</v>
      </c>
      <c r="AL18" s="61">
        <v>2</v>
      </c>
      <c r="AM18" s="61">
        <v>2</v>
      </c>
      <c r="AN18" s="61">
        <v>3</v>
      </c>
      <c r="AO18" s="61">
        <v>10</v>
      </c>
      <c r="AP18" s="61">
        <v>10</v>
      </c>
      <c r="AQ18" s="61">
        <v>0</v>
      </c>
      <c r="AR18" s="61"/>
      <c r="AS18" s="61">
        <v>5</v>
      </c>
      <c r="AT18" s="61">
        <v>5</v>
      </c>
      <c r="AU18" s="61">
        <v>4</v>
      </c>
      <c r="AV18" s="61">
        <v>5</v>
      </c>
      <c r="AW18" s="61">
        <v>2</v>
      </c>
      <c r="AX18" s="61">
        <v>3</v>
      </c>
      <c r="AY18" s="61"/>
      <c r="AZ18" s="61"/>
      <c r="BA18" s="61"/>
      <c r="BB18" s="65">
        <f t="shared" si="5"/>
        <v>2</v>
      </c>
      <c r="BC18" s="65"/>
      <c r="BD18" s="65">
        <f t="shared" si="6"/>
        <v>5</v>
      </c>
      <c r="BE18" s="61">
        <v>0</v>
      </c>
      <c r="BF18" s="61">
        <v>1</v>
      </c>
      <c r="BG18" s="61">
        <v>0</v>
      </c>
      <c r="BH18" s="61">
        <v>2</v>
      </c>
      <c r="BI18" s="61">
        <v>0</v>
      </c>
      <c r="BJ18" s="61">
        <v>0</v>
      </c>
      <c r="BK18" s="61">
        <v>1</v>
      </c>
      <c r="BL18" s="61">
        <v>1</v>
      </c>
      <c r="BM18" s="61">
        <v>1</v>
      </c>
      <c r="BN18" s="61">
        <v>1</v>
      </c>
      <c r="BO18" s="61">
        <v>0</v>
      </c>
      <c r="BP18" s="61">
        <v>0</v>
      </c>
      <c r="BQ18" s="61"/>
      <c r="BR18" s="61"/>
      <c r="BS18" s="66"/>
    </row>
    <row r="19" spans="1:71" s="67" customFormat="1" ht="15.5" hidden="1">
      <c r="A19" s="63" t="s">
        <v>55</v>
      </c>
      <c r="B19" s="63"/>
      <c r="C19" s="63"/>
      <c r="D19" s="63"/>
      <c r="E19" s="64">
        <v>42</v>
      </c>
      <c r="F19" s="64"/>
      <c r="G19" s="65">
        <f t="shared" si="0"/>
        <v>100</v>
      </c>
      <c r="H19" s="65"/>
      <c r="I19" s="65">
        <f t="shared" si="1"/>
        <v>105</v>
      </c>
      <c r="J19" s="65">
        <f t="shared" si="4"/>
        <v>5</v>
      </c>
      <c r="K19" s="65"/>
      <c r="L19" s="65"/>
      <c r="M19" s="65"/>
      <c r="N19" s="61">
        <v>4</v>
      </c>
      <c r="O19" s="61"/>
      <c r="P19" s="61">
        <v>4</v>
      </c>
      <c r="Q19" s="61"/>
      <c r="R19" s="65">
        <f t="shared" si="2"/>
        <v>92</v>
      </c>
      <c r="S19" s="65"/>
      <c r="T19" s="65">
        <f t="shared" si="3"/>
        <v>95</v>
      </c>
      <c r="U19" s="61">
        <v>15</v>
      </c>
      <c r="V19" s="61">
        <v>13</v>
      </c>
      <c r="W19" s="61">
        <v>6</v>
      </c>
      <c r="X19" s="61">
        <v>6</v>
      </c>
      <c r="Y19" s="61">
        <v>5</v>
      </c>
      <c r="Z19" s="61">
        <v>5</v>
      </c>
      <c r="AA19" s="61">
        <v>13</v>
      </c>
      <c r="AB19" s="61">
        <v>13</v>
      </c>
      <c r="AC19" s="61">
        <v>10</v>
      </c>
      <c r="AD19" s="61">
        <v>9</v>
      </c>
      <c r="AE19" s="61">
        <v>0</v>
      </c>
      <c r="AF19" s="61">
        <v>2</v>
      </c>
      <c r="AG19" s="61">
        <v>6</v>
      </c>
      <c r="AH19" s="61">
        <v>7</v>
      </c>
      <c r="AI19" s="61">
        <v>7</v>
      </c>
      <c r="AJ19" s="61">
        <v>7</v>
      </c>
      <c r="AK19" s="61">
        <v>2</v>
      </c>
      <c r="AL19" s="61">
        <v>2</v>
      </c>
      <c r="AM19" s="61">
        <v>5</v>
      </c>
      <c r="AN19" s="61">
        <v>5</v>
      </c>
      <c r="AO19" s="61">
        <v>13</v>
      </c>
      <c r="AP19" s="61">
        <v>12</v>
      </c>
      <c r="AQ19" s="61">
        <v>0</v>
      </c>
      <c r="AR19" s="61">
        <v>0</v>
      </c>
      <c r="AS19" s="61">
        <v>5</v>
      </c>
      <c r="AT19" s="61">
        <v>6</v>
      </c>
      <c r="AU19" s="61">
        <v>4</v>
      </c>
      <c r="AV19" s="61">
        <v>6</v>
      </c>
      <c r="AW19" s="61">
        <v>1</v>
      </c>
      <c r="AX19" s="61">
        <v>2</v>
      </c>
      <c r="AY19" s="61"/>
      <c r="AZ19" s="61"/>
      <c r="BA19" s="61"/>
      <c r="BB19" s="65">
        <f t="shared" si="5"/>
        <v>4</v>
      </c>
      <c r="BC19" s="65"/>
      <c r="BD19" s="65">
        <f t="shared" si="6"/>
        <v>6</v>
      </c>
      <c r="BE19" s="61">
        <v>1</v>
      </c>
      <c r="BF19" s="61">
        <v>1</v>
      </c>
      <c r="BG19" s="61">
        <v>1</v>
      </c>
      <c r="BH19" s="61">
        <v>1</v>
      </c>
      <c r="BI19" s="61">
        <v>0</v>
      </c>
      <c r="BJ19" s="61">
        <v>1</v>
      </c>
      <c r="BK19" s="61">
        <v>1</v>
      </c>
      <c r="BL19" s="61">
        <v>1</v>
      </c>
      <c r="BM19" s="61">
        <v>1</v>
      </c>
      <c r="BN19" s="61">
        <v>2</v>
      </c>
      <c r="BO19" s="61">
        <v>0</v>
      </c>
      <c r="BP19" s="61">
        <v>0</v>
      </c>
      <c r="BQ19" s="61"/>
      <c r="BR19" s="61"/>
      <c r="BS19" s="66"/>
    </row>
    <row r="20" spans="1:71" s="77" customFormat="1" ht="26" hidden="1">
      <c r="A20" s="71" t="s">
        <v>56</v>
      </c>
      <c r="B20" s="71"/>
      <c r="C20" s="71"/>
      <c r="D20" s="71"/>
      <c r="E20" s="72">
        <v>24</v>
      </c>
      <c r="F20" s="72"/>
      <c r="G20" s="73">
        <f t="shared" si="0"/>
        <v>53</v>
      </c>
      <c r="H20" s="73"/>
      <c r="I20" s="74">
        <f t="shared" si="1"/>
        <v>61</v>
      </c>
      <c r="J20" s="75">
        <f t="shared" si="4"/>
        <v>8</v>
      </c>
      <c r="K20" s="75"/>
      <c r="L20" s="75"/>
      <c r="M20" s="75"/>
      <c r="N20" s="75">
        <v>3</v>
      </c>
      <c r="O20" s="75"/>
      <c r="P20" s="74">
        <v>3</v>
      </c>
      <c r="Q20" s="74"/>
      <c r="R20" s="75">
        <f t="shared" si="2"/>
        <v>48</v>
      </c>
      <c r="S20" s="75"/>
      <c r="T20" s="74">
        <f t="shared" si="3"/>
        <v>54</v>
      </c>
      <c r="U20" s="73">
        <v>5</v>
      </c>
      <c r="V20" s="74">
        <v>7</v>
      </c>
      <c r="W20" s="73">
        <v>4</v>
      </c>
      <c r="X20" s="74">
        <v>3</v>
      </c>
      <c r="Y20" s="73">
        <v>3</v>
      </c>
      <c r="Z20" s="74">
        <v>3</v>
      </c>
      <c r="AA20" s="73">
        <v>8</v>
      </c>
      <c r="AB20" s="74">
        <v>8</v>
      </c>
      <c r="AC20" s="73">
        <v>5</v>
      </c>
      <c r="AD20" s="74">
        <v>5</v>
      </c>
      <c r="AE20" s="73">
        <v>0</v>
      </c>
      <c r="AF20" s="74">
        <v>1</v>
      </c>
      <c r="AG20" s="73">
        <v>5</v>
      </c>
      <c r="AH20" s="74">
        <v>5</v>
      </c>
      <c r="AI20" s="73">
        <v>4</v>
      </c>
      <c r="AJ20" s="74">
        <v>4</v>
      </c>
      <c r="AK20" s="73">
        <v>0</v>
      </c>
      <c r="AL20" s="74">
        <v>1</v>
      </c>
      <c r="AM20" s="73">
        <v>1</v>
      </c>
      <c r="AN20" s="74">
        <v>2</v>
      </c>
      <c r="AO20" s="73">
        <v>6</v>
      </c>
      <c r="AP20" s="74">
        <v>7</v>
      </c>
      <c r="AQ20" s="73">
        <v>0</v>
      </c>
      <c r="AR20" s="74">
        <v>0</v>
      </c>
      <c r="AS20" s="73">
        <v>3</v>
      </c>
      <c r="AT20" s="74">
        <v>3</v>
      </c>
      <c r="AU20" s="75">
        <v>2</v>
      </c>
      <c r="AV20" s="74">
        <v>3</v>
      </c>
      <c r="AW20" s="73">
        <v>2</v>
      </c>
      <c r="AX20" s="74">
        <v>2</v>
      </c>
      <c r="AY20" s="73"/>
      <c r="AZ20" s="74"/>
      <c r="BA20" s="74"/>
      <c r="BB20" s="65">
        <f t="shared" si="5"/>
        <v>2</v>
      </c>
      <c r="BC20" s="65"/>
      <c r="BD20" s="65">
        <f t="shared" si="6"/>
        <v>4</v>
      </c>
      <c r="BE20" s="75">
        <v>0</v>
      </c>
      <c r="BF20" s="74">
        <v>1</v>
      </c>
      <c r="BG20" s="75">
        <v>0</v>
      </c>
      <c r="BH20" s="74">
        <v>1</v>
      </c>
      <c r="BI20" s="75">
        <v>0</v>
      </c>
      <c r="BJ20" s="74">
        <v>0</v>
      </c>
      <c r="BK20" s="75">
        <v>1</v>
      </c>
      <c r="BL20" s="74">
        <v>1</v>
      </c>
      <c r="BM20" s="75">
        <v>1</v>
      </c>
      <c r="BN20" s="74">
        <v>1</v>
      </c>
      <c r="BO20" s="61">
        <v>0</v>
      </c>
      <c r="BP20" s="61">
        <v>0</v>
      </c>
      <c r="BQ20" s="75"/>
      <c r="BR20" s="74"/>
      <c r="BS20" s="76"/>
    </row>
    <row r="21" spans="1:71" s="67" customFormat="1" ht="26" hidden="1">
      <c r="A21" s="63" t="s">
        <v>57</v>
      </c>
      <c r="B21" s="63"/>
      <c r="C21" s="63"/>
      <c r="D21" s="63"/>
      <c r="E21" s="64">
        <v>39</v>
      </c>
      <c r="F21" s="64"/>
      <c r="G21" s="65">
        <f t="shared" si="0"/>
        <v>105</v>
      </c>
      <c r="H21" s="65"/>
      <c r="I21" s="65">
        <f t="shared" si="1"/>
        <v>97</v>
      </c>
      <c r="J21" s="65">
        <f t="shared" si="4"/>
        <v>-8</v>
      </c>
      <c r="K21" s="65"/>
      <c r="L21" s="65"/>
      <c r="M21" s="65"/>
      <c r="N21" s="61">
        <v>4</v>
      </c>
      <c r="O21" s="61"/>
      <c r="P21" s="61">
        <v>4</v>
      </c>
      <c r="Q21" s="61"/>
      <c r="R21" s="65">
        <f t="shared" si="2"/>
        <v>97</v>
      </c>
      <c r="S21" s="65"/>
      <c r="T21" s="65">
        <f t="shared" si="3"/>
        <v>88</v>
      </c>
      <c r="U21" s="61">
        <v>15</v>
      </c>
      <c r="V21" s="61">
        <v>12</v>
      </c>
      <c r="W21" s="61">
        <v>6</v>
      </c>
      <c r="X21" s="61">
        <v>5</v>
      </c>
      <c r="Y21" s="61">
        <v>6</v>
      </c>
      <c r="Z21" s="61">
        <v>5</v>
      </c>
      <c r="AA21" s="61">
        <v>15</v>
      </c>
      <c r="AB21" s="61">
        <v>13</v>
      </c>
      <c r="AC21" s="61">
        <v>9</v>
      </c>
      <c r="AD21" s="61">
        <v>10</v>
      </c>
      <c r="AE21" s="61">
        <v>1</v>
      </c>
      <c r="AF21" s="61">
        <v>1</v>
      </c>
      <c r="AG21" s="61">
        <v>11</v>
      </c>
      <c r="AH21" s="61">
        <v>9</v>
      </c>
      <c r="AI21" s="61">
        <v>6</v>
      </c>
      <c r="AJ21" s="61">
        <v>5</v>
      </c>
      <c r="AK21" s="61">
        <v>0</v>
      </c>
      <c r="AL21" s="61">
        <v>1</v>
      </c>
      <c r="AM21" s="61">
        <v>5</v>
      </c>
      <c r="AN21" s="61">
        <v>4</v>
      </c>
      <c r="AO21" s="61">
        <v>12</v>
      </c>
      <c r="AP21" s="61">
        <v>11</v>
      </c>
      <c r="AQ21" s="61">
        <v>0</v>
      </c>
      <c r="AR21" s="61">
        <v>0</v>
      </c>
      <c r="AS21" s="61">
        <v>4</v>
      </c>
      <c r="AT21" s="61">
        <v>5</v>
      </c>
      <c r="AU21" s="61">
        <v>7</v>
      </c>
      <c r="AV21" s="61">
        <v>6</v>
      </c>
      <c r="AW21" s="61">
        <v>0</v>
      </c>
      <c r="AX21" s="61">
        <v>1</v>
      </c>
      <c r="AY21" s="61"/>
      <c r="AZ21" s="61"/>
      <c r="BA21" s="61"/>
      <c r="BB21" s="65">
        <f t="shared" si="5"/>
        <v>4</v>
      </c>
      <c r="BC21" s="65"/>
      <c r="BD21" s="65">
        <f t="shared" si="6"/>
        <v>5</v>
      </c>
      <c r="BE21" s="61">
        <v>1</v>
      </c>
      <c r="BF21" s="61">
        <v>1</v>
      </c>
      <c r="BG21" s="61">
        <v>1</v>
      </c>
      <c r="BH21" s="61">
        <v>2</v>
      </c>
      <c r="BI21" s="61"/>
      <c r="BJ21" s="61"/>
      <c r="BK21" s="61">
        <v>1</v>
      </c>
      <c r="BL21" s="61">
        <v>1</v>
      </c>
      <c r="BM21" s="61">
        <v>1</v>
      </c>
      <c r="BN21" s="61">
        <v>1</v>
      </c>
      <c r="BO21" s="61">
        <v>0</v>
      </c>
      <c r="BP21" s="61">
        <v>0</v>
      </c>
      <c r="BQ21" s="61"/>
      <c r="BR21" s="61"/>
      <c r="BS21" s="66"/>
    </row>
    <row r="22" spans="1:71" s="67" customFormat="1" ht="15.75" hidden="1" customHeight="1">
      <c r="A22" s="63" t="s">
        <v>58</v>
      </c>
      <c r="B22" s="63"/>
      <c r="C22" s="63"/>
      <c r="D22" s="63"/>
      <c r="E22" s="64">
        <v>30</v>
      </c>
      <c r="F22" s="64"/>
      <c r="G22" s="65">
        <f t="shared" si="0"/>
        <v>90</v>
      </c>
      <c r="H22" s="65"/>
      <c r="I22" s="65">
        <f t="shared" si="1"/>
        <v>107</v>
      </c>
      <c r="J22" s="65">
        <f t="shared" si="4"/>
        <v>17</v>
      </c>
      <c r="K22" s="65"/>
      <c r="L22" s="65"/>
      <c r="M22" s="65"/>
      <c r="N22" s="61">
        <v>4</v>
      </c>
      <c r="O22" s="61"/>
      <c r="P22" s="61">
        <v>4</v>
      </c>
      <c r="Q22" s="61"/>
      <c r="R22" s="65">
        <f t="shared" si="2"/>
        <v>82</v>
      </c>
      <c r="S22" s="65"/>
      <c r="T22" s="65">
        <f t="shared" si="3"/>
        <v>93</v>
      </c>
      <c r="U22" s="61">
        <v>9</v>
      </c>
      <c r="V22" s="61">
        <v>12</v>
      </c>
      <c r="W22" s="61">
        <v>5</v>
      </c>
      <c r="X22" s="61">
        <v>5</v>
      </c>
      <c r="Y22" s="61">
        <v>6</v>
      </c>
      <c r="Z22" s="61">
        <v>6</v>
      </c>
      <c r="AA22" s="61">
        <v>13</v>
      </c>
      <c r="AB22" s="61">
        <v>15</v>
      </c>
      <c r="AC22" s="61">
        <v>8</v>
      </c>
      <c r="AD22" s="61">
        <v>9</v>
      </c>
      <c r="AE22" s="61">
        <v>1</v>
      </c>
      <c r="AF22" s="61">
        <v>1</v>
      </c>
      <c r="AG22" s="61">
        <v>7</v>
      </c>
      <c r="AH22" s="61">
        <v>8</v>
      </c>
      <c r="AI22" s="61">
        <v>5</v>
      </c>
      <c r="AJ22" s="61">
        <v>5</v>
      </c>
      <c r="AK22" s="61">
        <v>1</v>
      </c>
      <c r="AL22" s="61">
        <v>1</v>
      </c>
      <c r="AM22" s="61">
        <v>2</v>
      </c>
      <c r="AN22" s="61">
        <v>2</v>
      </c>
      <c r="AO22" s="61">
        <v>10</v>
      </c>
      <c r="AP22" s="61">
        <v>12</v>
      </c>
      <c r="AQ22" s="61">
        <v>3</v>
      </c>
      <c r="AR22" s="61">
        <v>3</v>
      </c>
      <c r="AS22" s="61">
        <v>6</v>
      </c>
      <c r="AT22" s="61">
        <v>8</v>
      </c>
      <c r="AU22" s="61">
        <v>4</v>
      </c>
      <c r="AV22" s="61">
        <v>4</v>
      </c>
      <c r="AW22" s="61">
        <v>2</v>
      </c>
      <c r="AX22" s="61">
        <v>2</v>
      </c>
      <c r="AY22" s="61"/>
      <c r="AZ22" s="61"/>
      <c r="BA22" s="61"/>
      <c r="BB22" s="65">
        <f t="shared" si="5"/>
        <v>4</v>
      </c>
      <c r="BC22" s="65"/>
      <c r="BD22" s="65">
        <f t="shared" si="6"/>
        <v>10</v>
      </c>
      <c r="BE22" s="61">
        <v>2</v>
      </c>
      <c r="BF22" s="61">
        <v>2</v>
      </c>
      <c r="BG22" s="61">
        <v>0</v>
      </c>
      <c r="BH22" s="61">
        <v>3</v>
      </c>
      <c r="BI22" s="61">
        <v>0</v>
      </c>
      <c r="BJ22" s="61">
        <v>1</v>
      </c>
      <c r="BK22" s="61">
        <v>1</v>
      </c>
      <c r="BL22" s="61">
        <v>1</v>
      </c>
      <c r="BM22" s="61">
        <v>1</v>
      </c>
      <c r="BN22" s="61">
        <v>1</v>
      </c>
      <c r="BO22" s="61">
        <v>1</v>
      </c>
      <c r="BP22" s="61">
        <v>1</v>
      </c>
      <c r="BQ22" s="61">
        <v>0</v>
      </c>
      <c r="BR22" s="61">
        <v>1</v>
      </c>
      <c r="BS22" s="66"/>
    </row>
    <row r="23" spans="1:71" s="67" customFormat="1" ht="15.5" hidden="1">
      <c r="A23" s="63" t="s">
        <v>59</v>
      </c>
      <c r="B23" s="63"/>
      <c r="C23" s="63"/>
      <c r="D23" s="63"/>
      <c r="E23" s="64">
        <v>22</v>
      </c>
      <c r="F23" s="64"/>
      <c r="G23" s="65">
        <f t="shared" si="0"/>
        <v>68</v>
      </c>
      <c r="H23" s="65"/>
      <c r="I23" s="65">
        <f t="shared" si="1"/>
        <v>57</v>
      </c>
      <c r="J23" s="65">
        <f t="shared" si="4"/>
        <v>-11</v>
      </c>
      <c r="K23" s="65"/>
      <c r="L23" s="65"/>
      <c r="M23" s="65"/>
      <c r="N23" s="61">
        <v>2</v>
      </c>
      <c r="O23" s="61"/>
      <c r="P23" s="61">
        <v>3</v>
      </c>
      <c r="Q23" s="61"/>
      <c r="R23" s="65">
        <f t="shared" si="2"/>
        <v>62</v>
      </c>
      <c r="S23" s="65"/>
      <c r="T23" s="65">
        <f t="shared" si="3"/>
        <v>50</v>
      </c>
      <c r="U23" s="61">
        <v>13</v>
      </c>
      <c r="V23" s="61">
        <v>8</v>
      </c>
      <c r="W23" s="61">
        <v>5</v>
      </c>
      <c r="X23" s="61">
        <v>4</v>
      </c>
      <c r="Y23" s="61">
        <v>4</v>
      </c>
      <c r="Z23" s="61">
        <v>3</v>
      </c>
      <c r="AA23" s="61">
        <v>9</v>
      </c>
      <c r="AB23" s="61">
        <v>7</v>
      </c>
      <c r="AC23" s="61">
        <v>4</v>
      </c>
      <c r="AD23" s="61">
        <v>4</v>
      </c>
      <c r="AE23" s="61">
        <v>1</v>
      </c>
      <c r="AF23" s="61">
        <v>1</v>
      </c>
      <c r="AG23" s="61">
        <v>4</v>
      </c>
      <c r="AH23" s="61">
        <v>4</v>
      </c>
      <c r="AI23" s="61">
        <v>3</v>
      </c>
      <c r="AJ23" s="61">
        <v>3</v>
      </c>
      <c r="AK23" s="61">
        <v>1</v>
      </c>
      <c r="AL23" s="61">
        <v>1</v>
      </c>
      <c r="AM23" s="61">
        <v>2</v>
      </c>
      <c r="AN23" s="61">
        <v>2</v>
      </c>
      <c r="AO23" s="61">
        <v>9</v>
      </c>
      <c r="AP23" s="61">
        <v>6</v>
      </c>
      <c r="AQ23" s="61">
        <v>0</v>
      </c>
      <c r="AR23" s="61"/>
      <c r="AS23" s="61">
        <v>3</v>
      </c>
      <c r="AT23" s="61">
        <v>3</v>
      </c>
      <c r="AU23" s="61">
        <v>3</v>
      </c>
      <c r="AV23" s="61">
        <v>3</v>
      </c>
      <c r="AW23" s="61">
        <v>1</v>
      </c>
      <c r="AX23" s="61">
        <v>1</v>
      </c>
      <c r="AY23" s="61"/>
      <c r="AZ23" s="61"/>
      <c r="BA23" s="61"/>
      <c r="BB23" s="65">
        <f t="shared" si="5"/>
        <v>4</v>
      </c>
      <c r="BC23" s="65"/>
      <c r="BD23" s="65">
        <f t="shared" si="6"/>
        <v>4</v>
      </c>
      <c r="BE23" s="61">
        <v>1</v>
      </c>
      <c r="BF23" s="61">
        <v>1</v>
      </c>
      <c r="BG23" s="61">
        <v>1</v>
      </c>
      <c r="BH23" s="61">
        <v>1</v>
      </c>
      <c r="BI23" s="61">
        <v>0</v>
      </c>
      <c r="BJ23" s="61">
        <v>0</v>
      </c>
      <c r="BK23" s="61">
        <v>1</v>
      </c>
      <c r="BL23" s="61">
        <v>1</v>
      </c>
      <c r="BM23" s="61">
        <v>1</v>
      </c>
      <c r="BN23" s="61">
        <v>1</v>
      </c>
      <c r="BO23" s="61">
        <v>0</v>
      </c>
      <c r="BP23" s="61">
        <v>0</v>
      </c>
      <c r="BQ23" s="61">
        <v>0</v>
      </c>
      <c r="BR23" s="61">
        <v>0</v>
      </c>
      <c r="BS23" s="66"/>
    </row>
    <row r="24" spans="1:71" s="67" customFormat="1" ht="26" hidden="1">
      <c r="A24" s="63" t="s">
        <v>60</v>
      </c>
      <c r="B24" s="63"/>
      <c r="C24" s="63"/>
      <c r="D24" s="63"/>
      <c r="E24" s="64">
        <v>37</v>
      </c>
      <c r="F24" s="64"/>
      <c r="G24" s="65">
        <f t="shared" si="0"/>
        <v>104</v>
      </c>
      <c r="H24" s="65"/>
      <c r="I24" s="65">
        <f t="shared" si="1"/>
        <v>92</v>
      </c>
      <c r="J24" s="65">
        <f t="shared" si="4"/>
        <v>-12</v>
      </c>
      <c r="K24" s="65"/>
      <c r="L24" s="65"/>
      <c r="M24" s="65"/>
      <c r="N24" s="61">
        <v>4</v>
      </c>
      <c r="O24" s="61"/>
      <c r="P24" s="61">
        <v>4</v>
      </c>
      <c r="Q24" s="61"/>
      <c r="R24" s="65">
        <f t="shared" si="2"/>
        <v>94</v>
      </c>
      <c r="S24" s="65"/>
      <c r="T24" s="65">
        <f t="shared" si="3"/>
        <v>83</v>
      </c>
      <c r="U24" s="61">
        <v>14</v>
      </c>
      <c r="V24" s="61">
        <v>11</v>
      </c>
      <c r="W24" s="61">
        <v>6</v>
      </c>
      <c r="X24" s="61">
        <v>5</v>
      </c>
      <c r="Y24" s="61">
        <v>5</v>
      </c>
      <c r="Z24" s="61">
        <v>5</v>
      </c>
      <c r="AA24" s="61">
        <v>13</v>
      </c>
      <c r="AB24" s="61">
        <v>12</v>
      </c>
      <c r="AC24" s="61">
        <v>8</v>
      </c>
      <c r="AD24" s="61">
        <v>7</v>
      </c>
      <c r="AE24" s="61">
        <v>2</v>
      </c>
      <c r="AF24" s="61">
        <v>2</v>
      </c>
      <c r="AG24" s="61">
        <v>7</v>
      </c>
      <c r="AH24" s="61">
        <v>7</v>
      </c>
      <c r="AI24" s="61">
        <v>9</v>
      </c>
      <c r="AJ24" s="61">
        <v>5</v>
      </c>
      <c r="AK24" s="61">
        <v>1</v>
      </c>
      <c r="AL24" s="61">
        <v>1</v>
      </c>
      <c r="AM24" s="61">
        <v>6</v>
      </c>
      <c r="AN24" s="61">
        <v>5</v>
      </c>
      <c r="AO24" s="61">
        <v>11</v>
      </c>
      <c r="AP24" s="61">
        <v>10</v>
      </c>
      <c r="AQ24" s="61">
        <v>0</v>
      </c>
      <c r="AR24" s="61"/>
      <c r="AS24" s="61">
        <v>5</v>
      </c>
      <c r="AT24" s="61">
        <v>5</v>
      </c>
      <c r="AU24" s="61">
        <v>6</v>
      </c>
      <c r="AV24" s="61">
        <v>6</v>
      </c>
      <c r="AW24" s="61">
        <v>1</v>
      </c>
      <c r="AX24" s="61">
        <v>2</v>
      </c>
      <c r="AY24" s="61"/>
      <c r="AZ24" s="61"/>
      <c r="BA24" s="61"/>
      <c r="BB24" s="65">
        <f t="shared" si="5"/>
        <v>6</v>
      </c>
      <c r="BC24" s="65"/>
      <c r="BD24" s="65">
        <f t="shared" si="6"/>
        <v>5</v>
      </c>
      <c r="BE24" s="61">
        <v>1</v>
      </c>
      <c r="BF24" s="61">
        <v>1</v>
      </c>
      <c r="BG24" s="61">
        <v>1</v>
      </c>
      <c r="BH24" s="61">
        <v>1</v>
      </c>
      <c r="BI24" s="61">
        <v>1</v>
      </c>
      <c r="BJ24" s="61">
        <v>1</v>
      </c>
      <c r="BK24" s="61">
        <v>1</v>
      </c>
      <c r="BL24" s="61">
        <v>1</v>
      </c>
      <c r="BM24" s="61">
        <v>2</v>
      </c>
      <c r="BN24" s="61">
        <v>1</v>
      </c>
      <c r="BO24" s="61">
        <v>0</v>
      </c>
      <c r="BP24" s="61">
        <v>0</v>
      </c>
      <c r="BQ24" s="61"/>
      <c r="BR24" s="61"/>
      <c r="BS24" s="66"/>
    </row>
    <row r="25" spans="1:71" s="67" customFormat="1" ht="26" hidden="1">
      <c r="A25" s="63" t="s">
        <v>61</v>
      </c>
      <c r="B25" s="63"/>
      <c r="C25" s="63"/>
      <c r="D25" s="63"/>
      <c r="E25" s="64">
        <v>30</v>
      </c>
      <c r="F25" s="64"/>
      <c r="G25" s="65">
        <f t="shared" si="0"/>
        <v>97</v>
      </c>
      <c r="H25" s="65"/>
      <c r="I25" s="65">
        <f t="shared" si="1"/>
        <v>75</v>
      </c>
      <c r="J25" s="65">
        <f t="shared" si="4"/>
        <v>-22</v>
      </c>
      <c r="K25" s="65"/>
      <c r="L25" s="65"/>
      <c r="M25" s="65"/>
      <c r="N25" s="70">
        <v>4</v>
      </c>
      <c r="O25" s="70"/>
      <c r="P25" s="78">
        <v>3</v>
      </c>
      <c r="Q25" s="78"/>
      <c r="R25" s="65">
        <f t="shared" si="2"/>
        <v>89</v>
      </c>
      <c r="S25" s="65"/>
      <c r="T25" s="65">
        <f t="shared" si="3"/>
        <v>68</v>
      </c>
      <c r="U25" s="61">
        <v>13</v>
      </c>
      <c r="V25" s="61">
        <v>9</v>
      </c>
      <c r="W25" s="61">
        <v>6</v>
      </c>
      <c r="X25" s="61">
        <v>4</v>
      </c>
      <c r="Y25" s="61">
        <v>5</v>
      </c>
      <c r="Z25" s="61">
        <v>4</v>
      </c>
      <c r="AA25" s="61">
        <v>14</v>
      </c>
      <c r="AB25" s="61">
        <v>9</v>
      </c>
      <c r="AC25" s="61">
        <v>7</v>
      </c>
      <c r="AD25" s="61">
        <v>6</v>
      </c>
      <c r="AE25" s="61">
        <v>2</v>
      </c>
      <c r="AF25" s="61">
        <v>2</v>
      </c>
      <c r="AG25" s="61">
        <v>6</v>
      </c>
      <c r="AH25" s="61">
        <v>6</v>
      </c>
      <c r="AI25" s="61">
        <v>7</v>
      </c>
      <c r="AJ25" s="61">
        <v>5</v>
      </c>
      <c r="AK25" s="61">
        <v>1</v>
      </c>
      <c r="AL25" s="61">
        <v>1</v>
      </c>
      <c r="AM25" s="61">
        <v>7</v>
      </c>
      <c r="AN25" s="61">
        <v>4</v>
      </c>
      <c r="AO25" s="61">
        <v>10</v>
      </c>
      <c r="AP25" s="61">
        <v>7</v>
      </c>
      <c r="AQ25" s="61">
        <v>0</v>
      </c>
      <c r="AR25" s="61"/>
      <c r="AS25" s="61">
        <v>5</v>
      </c>
      <c r="AT25" s="61">
        <v>4</v>
      </c>
      <c r="AU25" s="61">
        <v>5</v>
      </c>
      <c r="AV25" s="61">
        <v>5</v>
      </c>
      <c r="AW25" s="61">
        <v>1</v>
      </c>
      <c r="AX25" s="61">
        <v>2</v>
      </c>
      <c r="AY25" s="61"/>
      <c r="AZ25" s="61"/>
      <c r="BA25" s="61"/>
      <c r="BB25" s="65">
        <f t="shared" si="5"/>
        <v>4</v>
      </c>
      <c r="BC25" s="65"/>
      <c r="BD25" s="65">
        <f t="shared" si="6"/>
        <v>4</v>
      </c>
      <c r="BE25" s="61">
        <v>1</v>
      </c>
      <c r="BF25" s="61">
        <v>1</v>
      </c>
      <c r="BG25" s="61">
        <v>1</v>
      </c>
      <c r="BH25" s="61">
        <v>1</v>
      </c>
      <c r="BI25" s="61">
        <v>0</v>
      </c>
      <c r="BJ25" s="61">
        <v>0</v>
      </c>
      <c r="BK25" s="61">
        <v>1</v>
      </c>
      <c r="BL25" s="61">
        <v>1</v>
      </c>
      <c r="BM25" s="61">
        <v>1</v>
      </c>
      <c r="BN25" s="61">
        <v>1</v>
      </c>
      <c r="BO25" s="61">
        <v>0</v>
      </c>
      <c r="BP25" s="61">
        <v>0</v>
      </c>
      <c r="BQ25" s="61"/>
      <c r="BR25" s="61"/>
      <c r="BS25" s="66"/>
    </row>
    <row r="26" spans="1:71" s="80" customFormat="1" ht="26" hidden="1">
      <c r="A26" s="63" t="s">
        <v>62</v>
      </c>
      <c r="B26" s="63"/>
      <c r="C26" s="63"/>
      <c r="D26" s="63"/>
      <c r="E26" s="64">
        <v>37</v>
      </c>
      <c r="F26" s="64"/>
      <c r="G26" s="65">
        <f t="shared" si="0"/>
        <v>98</v>
      </c>
      <c r="H26" s="65"/>
      <c r="I26" s="65">
        <f t="shared" si="1"/>
        <v>92</v>
      </c>
      <c r="J26" s="65">
        <f t="shared" si="4"/>
        <v>-6</v>
      </c>
      <c r="K26" s="65"/>
      <c r="L26" s="65"/>
      <c r="M26" s="65"/>
      <c r="N26" s="61">
        <v>3</v>
      </c>
      <c r="O26" s="61"/>
      <c r="P26" s="79">
        <v>4</v>
      </c>
      <c r="Q26" s="79"/>
      <c r="R26" s="65">
        <f t="shared" si="2"/>
        <v>91</v>
      </c>
      <c r="S26" s="65"/>
      <c r="T26" s="65">
        <f t="shared" si="3"/>
        <v>83</v>
      </c>
      <c r="U26" s="61">
        <v>12</v>
      </c>
      <c r="V26" s="61">
        <v>11</v>
      </c>
      <c r="W26" s="61">
        <v>6</v>
      </c>
      <c r="X26" s="61">
        <v>5</v>
      </c>
      <c r="Y26" s="61">
        <v>6</v>
      </c>
      <c r="Z26" s="61">
        <v>5</v>
      </c>
      <c r="AA26" s="61">
        <v>15</v>
      </c>
      <c r="AB26" s="61">
        <v>13</v>
      </c>
      <c r="AC26" s="61">
        <v>8</v>
      </c>
      <c r="AD26" s="61">
        <v>7</v>
      </c>
      <c r="AE26" s="61">
        <v>1</v>
      </c>
      <c r="AF26" s="61">
        <v>2</v>
      </c>
      <c r="AG26" s="61">
        <v>8</v>
      </c>
      <c r="AH26" s="61">
        <v>6</v>
      </c>
      <c r="AI26" s="61">
        <v>8</v>
      </c>
      <c r="AJ26" s="61">
        <v>6</v>
      </c>
      <c r="AK26" s="61">
        <v>0</v>
      </c>
      <c r="AL26" s="61">
        <v>1</v>
      </c>
      <c r="AM26" s="61">
        <v>5</v>
      </c>
      <c r="AN26" s="61">
        <v>4</v>
      </c>
      <c r="AO26" s="61">
        <v>10</v>
      </c>
      <c r="AP26" s="61">
        <v>9</v>
      </c>
      <c r="AQ26" s="61">
        <v>0</v>
      </c>
      <c r="AR26" s="61">
        <v>0</v>
      </c>
      <c r="AS26" s="61">
        <v>5</v>
      </c>
      <c r="AT26" s="61">
        <v>5</v>
      </c>
      <c r="AU26" s="61">
        <v>6</v>
      </c>
      <c r="AV26" s="61">
        <v>7</v>
      </c>
      <c r="AW26" s="61">
        <v>1</v>
      </c>
      <c r="AX26" s="61">
        <v>2</v>
      </c>
      <c r="AY26" s="61"/>
      <c r="AZ26" s="61"/>
      <c r="BA26" s="61"/>
      <c r="BB26" s="65">
        <f t="shared" si="5"/>
        <v>4</v>
      </c>
      <c r="BC26" s="65"/>
      <c r="BD26" s="65">
        <f t="shared" si="6"/>
        <v>5</v>
      </c>
      <c r="BE26" s="61">
        <v>1</v>
      </c>
      <c r="BF26" s="61">
        <v>1</v>
      </c>
      <c r="BG26" s="61">
        <v>1</v>
      </c>
      <c r="BH26" s="61">
        <v>1</v>
      </c>
      <c r="BI26" s="61">
        <v>0</v>
      </c>
      <c r="BJ26" s="61">
        <v>1</v>
      </c>
      <c r="BK26" s="61">
        <v>1</v>
      </c>
      <c r="BL26" s="61">
        <v>1</v>
      </c>
      <c r="BM26" s="61">
        <v>1</v>
      </c>
      <c r="BN26" s="61">
        <v>1</v>
      </c>
      <c r="BO26" s="61">
        <v>0</v>
      </c>
      <c r="BP26" s="61">
        <v>0</v>
      </c>
      <c r="BQ26" s="61"/>
      <c r="BR26" s="61"/>
      <c r="BS26" s="66"/>
    </row>
    <row r="27" spans="1:71" s="67" customFormat="1" ht="15.5" hidden="1">
      <c r="A27" s="63" t="s">
        <v>63</v>
      </c>
      <c r="B27" s="63"/>
      <c r="C27" s="63"/>
      <c r="D27" s="63"/>
      <c r="E27" s="64">
        <v>31</v>
      </c>
      <c r="F27" s="64"/>
      <c r="G27" s="65">
        <f t="shared" si="0"/>
        <v>80</v>
      </c>
      <c r="H27" s="65"/>
      <c r="I27" s="65">
        <f t="shared" si="1"/>
        <v>78</v>
      </c>
      <c r="J27" s="65">
        <f t="shared" si="4"/>
        <v>-2</v>
      </c>
      <c r="K27" s="65"/>
      <c r="L27" s="65"/>
      <c r="M27" s="65"/>
      <c r="N27" s="61">
        <v>4</v>
      </c>
      <c r="O27" s="61"/>
      <c r="P27" s="61">
        <v>4</v>
      </c>
      <c r="Q27" s="61"/>
      <c r="R27" s="65">
        <f t="shared" si="2"/>
        <v>72</v>
      </c>
      <c r="S27" s="65"/>
      <c r="T27" s="65">
        <f t="shared" si="3"/>
        <v>70</v>
      </c>
      <c r="U27" s="61">
        <v>10</v>
      </c>
      <c r="V27" s="61">
        <v>10</v>
      </c>
      <c r="W27" s="61">
        <v>5</v>
      </c>
      <c r="X27" s="61">
        <v>4</v>
      </c>
      <c r="Y27" s="61">
        <v>3</v>
      </c>
      <c r="Z27" s="61">
        <v>3</v>
      </c>
      <c r="AA27" s="61">
        <v>10</v>
      </c>
      <c r="AB27" s="61">
        <v>10</v>
      </c>
      <c r="AC27" s="61">
        <v>8</v>
      </c>
      <c r="AD27" s="61">
        <v>8</v>
      </c>
      <c r="AE27" s="61">
        <v>0</v>
      </c>
      <c r="AF27" s="61">
        <v>0</v>
      </c>
      <c r="AG27" s="61">
        <v>6</v>
      </c>
      <c r="AH27" s="61">
        <v>5</v>
      </c>
      <c r="AI27" s="61">
        <v>5</v>
      </c>
      <c r="AJ27" s="61">
        <v>5</v>
      </c>
      <c r="AK27" s="61">
        <v>1</v>
      </c>
      <c r="AL27" s="61">
        <v>1</v>
      </c>
      <c r="AM27" s="61">
        <v>3</v>
      </c>
      <c r="AN27" s="61">
        <v>3</v>
      </c>
      <c r="AO27" s="61">
        <v>9</v>
      </c>
      <c r="AP27" s="61">
        <v>9</v>
      </c>
      <c r="AQ27" s="61">
        <v>0</v>
      </c>
      <c r="AR27" s="61"/>
      <c r="AS27" s="61">
        <v>5</v>
      </c>
      <c r="AT27" s="61">
        <v>5</v>
      </c>
      <c r="AU27" s="61">
        <v>5</v>
      </c>
      <c r="AV27" s="61">
        <v>5</v>
      </c>
      <c r="AW27" s="61">
        <v>2</v>
      </c>
      <c r="AX27" s="61">
        <v>2</v>
      </c>
      <c r="AY27" s="61"/>
      <c r="AZ27" s="61"/>
      <c r="BA27" s="61"/>
      <c r="BB27" s="65">
        <f t="shared" si="5"/>
        <v>4</v>
      </c>
      <c r="BC27" s="65"/>
      <c r="BD27" s="65">
        <f t="shared" si="6"/>
        <v>4</v>
      </c>
      <c r="BE27" s="61">
        <v>1</v>
      </c>
      <c r="BF27" s="61">
        <v>1</v>
      </c>
      <c r="BG27" s="61">
        <v>2</v>
      </c>
      <c r="BH27" s="61">
        <v>1</v>
      </c>
      <c r="BI27" s="61"/>
      <c r="BJ27" s="61"/>
      <c r="BK27" s="61">
        <v>0</v>
      </c>
      <c r="BL27" s="61">
        <v>1</v>
      </c>
      <c r="BM27" s="61">
        <v>1</v>
      </c>
      <c r="BN27" s="61">
        <v>1</v>
      </c>
      <c r="BO27" s="61">
        <v>0</v>
      </c>
      <c r="BP27" s="61">
        <v>0</v>
      </c>
      <c r="BQ27" s="61"/>
      <c r="BR27" s="61"/>
      <c r="BS27" s="66"/>
    </row>
    <row r="28" spans="1:71" s="67" customFormat="1" ht="15.5" hidden="1">
      <c r="A28" s="63" t="s">
        <v>64</v>
      </c>
      <c r="B28" s="63"/>
      <c r="C28" s="63"/>
      <c r="D28" s="63"/>
      <c r="E28" s="64">
        <v>40</v>
      </c>
      <c r="F28" s="64"/>
      <c r="G28" s="65">
        <f t="shared" si="0"/>
        <v>101</v>
      </c>
      <c r="H28" s="65"/>
      <c r="I28" s="65">
        <f t="shared" si="1"/>
        <v>99</v>
      </c>
      <c r="J28" s="65">
        <f t="shared" si="4"/>
        <v>-2</v>
      </c>
      <c r="K28" s="65"/>
      <c r="L28" s="65"/>
      <c r="M28" s="65"/>
      <c r="N28" s="61">
        <v>4</v>
      </c>
      <c r="O28" s="61"/>
      <c r="P28" s="61">
        <v>4</v>
      </c>
      <c r="Q28" s="61"/>
      <c r="R28" s="65">
        <f t="shared" si="2"/>
        <v>94</v>
      </c>
      <c r="S28" s="65"/>
      <c r="T28" s="65">
        <f t="shared" si="3"/>
        <v>90</v>
      </c>
      <c r="U28" s="61">
        <v>13</v>
      </c>
      <c r="V28" s="61">
        <v>13</v>
      </c>
      <c r="W28" s="61">
        <v>5</v>
      </c>
      <c r="X28" s="61">
        <v>5</v>
      </c>
      <c r="Y28" s="61">
        <v>5</v>
      </c>
      <c r="Z28" s="61">
        <v>5</v>
      </c>
      <c r="AA28" s="61">
        <v>12</v>
      </c>
      <c r="AB28" s="61">
        <v>12</v>
      </c>
      <c r="AC28" s="61">
        <v>9</v>
      </c>
      <c r="AD28" s="61">
        <v>8</v>
      </c>
      <c r="AE28" s="61">
        <v>3</v>
      </c>
      <c r="AF28" s="61">
        <v>2</v>
      </c>
      <c r="AG28" s="61">
        <v>6</v>
      </c>
      <c r="AH28" s="61">
        <v>7</v>
      </c>
      <c r="AI28" s="61">
        <v>8</v>
      </c>
      <c r="AJ28" s="61">
        <v>7</v>
      </c>
      <c r="AK28" s="61">
        <v>2</v>
      </c>
      <c r="AL28" s="61">
        <v>2</v>
      </c>
      <c r="AM28" s="61">
        <v>5</v>
      </c>
      <c r="AN28" s="61">
        <v>4</v>
      </c>
      <c r="AO28" s="61">
        <v>12</v>
      </c>
      <c r="AP28" s="61">
        <v>11</v>
      </c>
      <c r="AQ28" s="61">
        <v>0</v>
      </c>
      <c r="AR28" s="61"/>
      <c r="AS28" s="61">
        <v>5</v>
      </c>
      <c r="AT28" s="61">
        <v>5</v>
      </c>
      <c r="AU28" s="61">
        <v>6</v>
      </c>
      <c r="AV28" s="61">
        <v>6</v>
      </c>
      <c r="AW28" s="61">
        <v>3</v>
      </c>
      <c r="AX28" s="61">
        <v>3</v>
      </c>
      <c r="AY28" s="61"/>
      <c r="AZ28" s="61"/>
      <c r="BA28" s="61"/>
      <c r="BB28" s="65">
        <f t="shared" si="5"/>
        <v>3</v>
      </c>
      <c r="BC28" s="65"/>
      <c r="BD28" s="65">
        <f t="shared" si="6"/>
        <v>5</v>
      </c>
      <c r="BE28" s="61">
        <v>1</v>
      </c>
      <c r="BF28" s="61">
        <v>1</v>
      </c>
      <c r="BG28" s="61">
        <v>1</v>
      </c>
      <c r="BH28" s="61">
        <v>2</v>
      </c>
      <c r="BI28" s="61"/>
      <c r="BJ28" s="61"/>
      <c r="BK28" s="61">
        <v>0</v>
      </c>
      <c r="BL28" s="61">
        <v>1</v>
      </c>
      <c r="BM28" s="61">
        <v>1</v>
      </c>
      <c r="BN28" s="61">
        <v>1</v>
      </c>
      <c r="BO28" s="61">
        <v>0</v>
      </c>
      <c r="BP28" s="61">
        <v>0</v>
      </c>
      <c r="BQ28" s="61"/>
      <c r="BR28" s="61"/>
      <c r="BS28" s="66"/>
    </row>
    <row r="29" spans="1:71" s="67" customFormat="1" ht="15.5" hidden="1">
      <c r="A29" s="63" t="s">
        <v>65</v>
      </c>
      <c r="B29" s="63"/>
      <c r="C29" s="63"/>
      <c r="D29" s="63"/>
      <c r="E29" s="64">
        <v>40</v>
      </c>
      <c r="F29" s="64"/>
      <c r="G29" s="65">
        <f t="shared" si="0"/>
        <v>103</v>
      </c>
      <c r="H29" s="65"/>
      <c r="I29" s="65">
        <f t="shared" si="1"/>
        <v>99</v>
      </c>
      <c r="J29" s="65">
        <f t="shared" si="4"/>
        <v>-4</v>
      </c>
      <c r="K29" s="65"/>
      <c r="L29" s="65"/>
      <c r="M29" s="65"/>
      <c r="N29" s="61">
        <v>4</v>
      </c>
      <c r="O29" s="61"/>
      <c r="P29" s="61">
        <v>4</v>
      </c>
      <c r="Q29" s="61"/>
      <c r="R29" s="65">
        <f t="shared" si="2"/>
        <v>96</v>
      </c>
      <c r="S29" s="65"/>
      <c r="T29" s="65">
        <f t="shared" si="3"/>
        <v>90</v>
      </c>
      <c r="U29" s="61">
        <v>12</v>
      </c>
      <c r="V29" s="61">
        <v>11</v>
      </c>
      <c r="W29" s="61">
        <v>7</v>
      </c>
      <c r="X29" s="61">
        <v>6</v>
      </c>
      <c r="Y29" s="61">
        <v>6</v>
      </c>
      <c r="Z29" s="61">
        <v>6</v>
      </c>
      <c r="AA29" s="61">
        <v>12</v>
      </c>
      <c r="AB29" s="61">
        <v>13</v>
      </c>
      <c r="AC29" s="61">
        <v>9</v>
      </c>
      <c r="AD29" s="61">
        <v>8</v>
      </c>
      <c r="AE29" s="61">
        <v>1</v>
      </c>
      <c r="AF29" s="61">
        <v>1</v>
      </c>
      <c r="AG29" s="61">
        <v>10</v>
      </c>
      <c r="AH29" s="61">
        <v>8</v>
      </c>
      <c r="AI29" s="61">
        <v>8</v>
      </c>
      <c r="AJ29" s="61">
        <v>7</v>
      </c>
      <c r="AK29" s="61">
        <v>1</v>
      </c>
      <c r="AL29" s="61">
        <v>1</v>
      </c>
      <c r="AM29" s="61">
        <v>5</v>
      </c>
      <c r="AN29" s="61">
        <v>5</v>
      </c>
      <c r="AO29" s="61">
        <v>12</v>
      </c>
      <c r="AP29" s="61">
        <v>11</v>
      </c>
      <c r="AQ29" s="61">
        <v>0</v>
      </c>
      <c r="AR29" s="61"/>
      <c r="AS29" s="61">
        <v>5</v>
      </c>
      <c r="AT29" s="61">
        <v>5</v>
      </c>
      <c r="AU29" s="61">
        <v>6</v>
      </c>
      <c r="AV29" s="61">
        <v>6</v>
      </c>
      <c r="AW29" s="61">
        <v>2</v>
      </c>
      <c r="AX29" s="61">
        <v>2</v>
      </c>
      <c r="AY29" s="61"/>
      <c r="AZ29" s="61"/>
      <c r="BA29" s="61"/>
      <c r="BB29" s="65">
        <f t="shared" si="5"/>
        <v>3</v>
      </c>
      <c r="BC29" s="65"/>
      <c r="BD29" s="65">
        <f t="shared" si="6"/>
        <v>5</v>
      </c>
      <c r="BE29" s="61">
        <v>1</v>
      </c>
      <c r="BF29" s="61">
        <v>1</v>
      </c>
      <c r="BG29" s="61">
        <v>1</v>
      </c>
      <c r="BH29" s="61">
        <v>2</v>
      </c>
      <c r="BI29" s="61">
        <v>0</v>
      </c>
      <c r="BJ29" s="61">
        <v>0</v>
      </c>
      <c r="BK29" s="61">
        <v>1</v>
      </c>
      <c r="BL29" s="61">
        <v>1</v>
      </c>
      <c r="BM29" s="61">
        <v>0</v>
      </c>
      <c r="BN29" s="61">
        <v>1</v>
      </c>
      <c r="BO29" s="61">
        <v>0</v>
      </c>
      <c r="BP29" s="61">
        <v>0</v>
      </c>
      <c r="BQ29" s="61"/>
      <c r="BR29" s="61"/>
      <c r="BS29" s="66"/>
    </row>
    <row r="30" spans="1:71" s="67" customFormat="1" ht="26" hidden="1">
      <c r="A30" s="63" t="s">
        <v>66</v>
      </c>
      <c r="B30" s="63"/>
      <c r="C30" s="63"/>
      <c r="D30" s="63"/>
      <c r="E30" s="64">
        <v>35</v>
      </c>
      <c r="F30" s="64"/>
      <c r="G30" s="65">
        <f t="shared" si="0"/>
        <v>85</v>
      </c>
      <c r="H30" s="65"/>
      <c r="I30" s="65">
        <f t="shared" si="1"/>
        <v>88</v>
      </c>
      <c r="J30" s="65">
        <f t="shared" si="4"/>
        <v>3</v>
      </c>
      <c r="K30" s="65"/>
      <c r="L30" s="65"/>
      <c r="M30" s="65"/>
      <c r="N30" s="61">
        <v>3</v>
      </c>
      <c r="O30" s="61"/>
      <c r="P30" s="61">
        <v>4</v>
      </c>
      <c r="Q30" s="61"/>
      <c r="R30" s="65">
        <f t="shared" si="2"/>
        <v>78</v>
      </c>
      <c r="S30" s="65"/>
      <c r="T30" s="65">
        <f t="shared" si="3"/>
        <v>79</v>
      </c>
      <c r="U30" s="61">
        <v>9</v>
      </c>
      <c r="V30" s="61">
        <v>10</v>
      </c>
      <c r="W30" s="61">
        <v>5</v>
      </c>
      <c r="X30" s="61">
        <v>4</v>
      </c>
      <c r="Y30" s="61">
        <v>5</v>
      </c>
      <c r="Z30" s="61">
        <v>4</v>
      </c>
      <c r="AA30" s="61">
        <v>11</v>
      </c>
      <c r="AB30" s="61">
        <v>11</v>
      </c>
      <c r="AC30" s="61">
        <v>7</v>
      </c>
      <c r="AD30" s="61">
        <v>7</v>
      </c>
      <c r="AE30" s="61">
        <v>1</v>
      </c>
      <c r="AF30" s="61">
        <v>2</v>
      </c>
      <c r="AG30" s="61">
        <v>8</v>
      </c>
      <c r="AH30" s="61">
        <v>7</v>
      </c>
      <c r="AI30" s="61">
        <v>8</v>
      </c>
      <c r="AJ30" s="61">
        <v>6</v>
      </c>
      <c r="AK30" s="61">
        <v>0</v>
      </c>
      <c r="AL30" s="61">
        <v>1</v>
      </c>
      <c r="AM30" s="61">
        <v>5</v>
      </c>
      <c r="AN30" s="61">
        <v>4</v>
      </c>
      <c r="AO30" s="61">
        <v>7</v>
      </c>
      <c r="AP30" s="61">
        <v>9</v>
      </c>
      <c r="AQ30" s="61">
        <v>0</v>
      </c>
      <c r="AR30" s="61"/>
      <c r="AS30" s="61">
        <v>5</v>
      </c>
      <c r="AT30" s="61">
        <v>5</v>
      </c>
      <c r="AU30" s="61">
        <v>5</v>
      </c>
      <c r="AV30" s="61">
        <v>6</v>
      </c>
      <c r="AW30" s="61">
        <v>2</v>
      </c>
      <c r="AX30" s="61">
        <v>3</v>
      </c>
      <c r="AY30" s="61"/>
      <c r="AZ30" s="61"/>
      <c r="BA30" s="61"/>
      <c r="BB30" s="65">
        <f t="shared" si="5"/>
        <v>4</v>
      </c>
      <c r="BC30" s="65"/>
      <c r="BD30" s="65">
        <f t="shared" si="6"/>
        <v>5</v>
      </c>
      <c r="BE30" s="61">
        <v>1</v>
      </c>
      <c r="BF30" s="61">
        <v>1</v>
      </c>
      <c r="BG30" s="61">
        <v>0</v>
      </c>
      <c r="BH30" s="61">
        <v>1</v>
      </c>
      <c r="BI30" s="61">
        <v>0</v>
      </c>
      <c r="BJ30" s="61">
        <v>1</v>
      </c>
      <c r="BK30" s="61">
        <v>1</v>
      </c>
      <c r="BL30" s="61">
        <v>1</v>
      </c>
      <c r="BM30" s="61">
        <v>2</v>
      </c>
      <c r="BN30" s="61">
        <v>1</v>
      </c>
      <c r="BO30" s="61">
        <v>0</v>
      </c>
      <c r="BP30" s="61">
        <v>0</v>
      </c>
      <c r="BQ30" s="61"/>
      <c r="BR30" s="61"/>
      <c r="BS30" s="66"/>
    </row>
    <row r="31" spans="1:71" s="67" customFormat="1" ht="26" hidden="1">
      <c r="A31" s="63" t="s">
        <v>67</v>
      </c>
      <c r="B31" s="63"/>
      <c r="C31" s="63"/>
      <c r="D31" s="63"/>
      <c r="E31" s="64">
        <v>35</v>
      </c>
      <c r="F31" s="64"/>
      <c r="G31" s="65">
        <f t="shared" si="0"/>
        <v>90</v>
      </c>
      <c r="H31" s="65"/>
      <c r="I31" s="65">
        <f t="shared" si="1"/>
        <v>88</v>
      </c>
      <c r="J31" s="65">
        <f t="shared" si="4"/>
        <v>-2</v>
      </c>
      <c r="K31" s="65"/>
      <c r="L31" s="65"/>
      <c r="M31" s="65"/>
      <c r="N31" s="61">
        <v>4</v>
      </c>
      <c r="O31" s="61"/>
      <c r="P31" s="61">
        <v>4</v>
      </c>
      <c r="Q31" s="61"/>
      <c r="R31" s="65">
        <f t="shared" si="2"/>
        <v>82</v>
      </c>
      <c r="S31" s="65"/>
      <c r="T31" s="65">
        <f t="shared" si="3"/>
        <v>79</v>
      </c>
      <c r="U31" s="61">
        <v>12</v>
      </c>
      <c r="V31" s="61">
        <v>11</v>
      </c>
      <c r="W31" s="61">
        <v>4</v>
      </c>
      <c r="X31" s="61">
        <v>4</v>
      </c>
      <c r="Y31" s="61">
        <v>5</v>
      </c>
      <c r="Z31" s="61">
        <v>5</v>
      </c>
      <c r="AA31" s="61">
        <v>13</v>
      </c>
      <c r="AB31" s="61">
        <v>11</v>
      </c>
      <c r="AC31" s="61">
        <v>7</v>
      </c>
      <c r="AD31" s="61">
        <v>7</v>
      </c>
      <c r="AE31" s="61">
        <v>2</v>
      </c>
      <c r="AF31" s="61">
        <v>2</v>
      </c>
      <c r="AG31" s="61">
        <v>7</v>
      </c>
      <c r="AH31" s="61">
        <v>7</v>
      </c>
      <c r="AI31" s="61">
        <v>5</v>
      </c>
      <c r="AJ31" s="61">
        <v>5</v>
      </c>
      <c r="AK31" s="61">
        <v>1</v>
      </c>
      <c r="AL31" s="61">
        <v>1</v>
      </c>
      <c r="AM31" s="61">
        <v>6</v>
      </c>
      <c r="AN31" s="61">
        <v>5</v>
      </c>
      <c r="AO31" s="61">
        <v>10</v>
      </c>
      <c r="AP31" s="61">
        <v>10</v>
      </c>
      <c r="AQ31" s="61">
        <v>0</v>
      </c>
      <c r="AR31" s="61">
        <v>0</v>
      </c>
      <c r="AS31" s="61">
        <v>5</v>
      </c>
      <c r="AT31" s="61">
        <v>5</v>
      </c>
      <c r="AU31" s="61">
        <v>4</v>
      </c>
      <c r="AV31" s="61">
        <v>4</v>
      </c>
      <c r="AW31" s="61">
        <v>1</v>
      </c>
      <c r="AX31" s="61">
        <v>2</v>
      </c>
      <c r="AY31" s="61"/>
      <c r="AZ31" s="61"/>
      <c r="BA31" s="61"/>
      <c r="BB31" s="65">
        <f t="shared" si="5"/>
        <v>4</v>
      </c>
      <c r="BC31" s="65"/>
      <c r="BD31" s="65">
        <f t="shared" si="6"/>
        <v>5</v>
      </c>
      <c r="BE31" s="61">
        <v>1</v>
      </c>
      <c r="BF31" s="61">
        <v>1</v>
      </c>
      <c r="BG31" s="61">
        <v>1</v>
      </c>
      <c r="BH31" s="61">
        <v>2</v>
      </c>
      <c r="BI31" s="61">
        <v>0</v>
      </c>
      <c r="BJ31" s="61">
        <v>0</v>
      </c>
      <c r="BK31" s="61">
        <v>1</v>
      </c>
      <c r="BL31" s="61">
        <v>1</v>
      </c>
      <c r="BM31" s="61">
        <v>1</v>
      </c>
      <c r="BN31" s="61">
        <v>1</v>
      </c>
      <c r="BO31" s="61">
        <v>0</v>
      </c>
      <c r="BP31" s="61">
        <v>0</v>
      </c>
      <c r="BQ31" s="61">
        <v>0</v>
      </c>
      <c r="BR31" s="61">
        <v>0</v>
      </c>
      <c r="BS31" s="66"/>
    </row>
    <row r="32" spans="1:71" s="69" customFormat="1" ht="15.75" hidden="1" customHeight="1">
      <c r="A32" s="63" t="s">
        <v>68</v>
      </c>
      <c r="B32" s="63"/>
      <c r="C32" s="63"/>
      <c r="D32" s="63"/>
      <c r="E32" s="64">
        <v>24</v>
      </c>
      <c r="F32" s="64"/>
      <c r="G32" s="65">
        <f t="shared" si="0"/>
        <v>60</v>
      </c>
      <c r="H32" s="65"/>
      <c r="I32" s="65">
        <f t="shared" si="1"/>
        <v>61</v>
      </c>
      <c r="J32" s="65">
        <f t="shared" si="4"/>
        <v>1</v>
      </c>
      <c r="K32" s="65"/>
      <c r="L32" s="65"/>
      <c r="M32" s="65"/>
      <c r="N32" s="61">
        <v>2</v>
      </c>
      <c r="O32" s="61"/>
      <c r="P32" s="61">
        <v>3</v>
      </c>
      <c r="Q32" s="61"/>
      <c r="R32" s="65">
        <f t="shared" si="2"/>
        <v>55</v>
      </c>
      <c r="S32" s="65"/>
      <c r="T32" s="65">
        <f t="shared" si="3"/>
        <v>54</v>
      </c>
      <c r="U32" s="61">
        <v>8</v>
      </c>
      <c r="V32" s="61">
        <v>8</v>
      </c>
      <c r="W32" s="61">
        <v>3</v>
      </c>
      <c r="X32" s="61">
        <v>3</v>
      </c>
      <c r="Y32" s="61">
        <v>4</v>
      </c>
      <c r="Z32" s="61">
        <v>3</v>
      </c>
      <c r="AA32" s="61">
        <v>8</v>
      </c>
      <c r="AB32" s="61">
        <v>8</v>
      </c>
      <c r="AC32" s="61">
        <v>3</v>
      </c>
      <c r="AD32" s="61">
        <v>4</v>
      </c>
      <c r="AE32" s="61">
        <v>1</v>
      </c>
      <c r="AF32" s="61">
        <v>2</v>
      </c>
      <c r="AG32" s="61">
        <v>5</v>
      </c>
      <c r="AH32" s="61">
        <v>4</v>
      </c>
      <c r="AI32" s="61">
        <v>5</v>
      </c>
      <c r="AJ32" s="61">
        <v>4</v>
      </c>
      <c r="AK32" s="61">
        <v>1</v>
      </c>
      <c r="AL32" s="61">
        <v>1</v>
      </c>
      <c r="AM32" s="61">
        <v>3</v>
      </c>
      <c r="AN32" s="61">
        <v>3</v>
      </c>
      <c r="AO32" s="61">
        <v>6</v>
      </c>
      <c r="AP32" s="61">
        <v>6</v>
      </c>
      <c r="AQ32" s="61">
        <v>0</v>
      </c>
      <c r="AR32" s="61"/>
      <c r="AS32" s="61">
        <v>3</v>
      </c>
      <c r="AT32" s="61">
        <v>3</v>
      </c>
      <c r="AU32" s="61">
        <v>3</v>
      </c>
      <c r="AV32" s="61">
        <v>3</v>
      </c>
      <c r="AW32" s="61">
        <v>2</v>
      </c>
      <c r="AX32" s="61">
        <v>2</v>
      </c>
      <c r="AY32" s="61"/>
      <c r="AZ32" s="61"/>
      <c r="BA32" s="61"/>
      <c r="BB32" s="65">
        <f t="shared" si="5"/>
        <v>3</v>
      </c>
      <c r="BC32" s="65"/>
      <c r="BD32" s="65">
        <f t="shared" si="6"/>
        <v>4</v>
      </c>
      <c r="BE32" s="61">
        <v>1</v>
      </c>
      <c r="BF32" s="61">
        <v>1</v>
      </c>
      <c r="BG32" s="61">
        <v>1</v>
      </c>
      <c r="BH32" s="61">
        <v>1</v>
      </c>
      <c r="BI32" s="61"/>
      <c r="BJ32" s="61"/>
      <c r="BK32" s="61">
        <v>1</v>
      </c>
      <c r="BL32" s="61">
        <v>1</v>
      </c>
      <c r="BM32" s="61">
        <v>0</v>
      </c>
      <c r="BN32" s="61">
        <v>1</v>
      </c>
      <c r="BO32" s="61">
        <v>0</v>
      </c>
      <c r="BP32" s="61">
        <v>0</v>
      </c>
      <c r="BQ32" s="61"/>
      <c r="BR32" s="61"/>
      <c r="BS32" s="63"/>
    </row>
    <row r="33" spans="1:71" s="67" customFormat="1" ht="26" hidden="1">
      <c r="A33" s="63" t="s">
        <v>69</v>
      </c>
      <c r="B33" s="63"/>
      <c r="C33" s="63"/>
      <c r="D33" s="63"/>
      <c r="E33" s="64">
        <v>45</v>
      </c>
      <c r="F33" s="64"/>
      <c r="G33" s="65">
        <f t="shared" si="0"/>
        <v>106</v>
      </c>
      <c r="H33" s="65"/>
      <c r="I33" s="65">
        <f t="shared" si="1"/>
        <v>111</v>
      </c>
      <c r="J33" s="65">
        <f t="shared" si="4"/>
        <v>5</v>
      </c>
      <c r="K33" s="65"/>
      <c r="L33" s="65"/>
      <c r="M33" s="65"/>
      <c r="N33" s="61">
        <v>3</v>
      </c>
      <c r="O33" s="61"/>
      <c r="P33" s="61">
        <v>4</v>
      </c>
      <c r="Q33" s="61"/>
      <c r="R33" s="65">
        <f t="shared" si="2"/>
        <v>97</v>
      </c>
      <c r="S33" s="65"/>
      <c r="T33" s="65">
        <f t="shared" si="3"/>
        <v>101</v>
      </c>
      <c r="U33" s="61">
        <v>14</v>
      </c>
      <c r="V33" s="61">
        <v>14</v>
      </c>
      <c r="W33" s="61">
        <v>7</v>
      </c>
      <c r="X33" s="61">
        <v>6</v>
      </c>
      <c r="Y33" s="61">
        <v>6</v>
      </c>
      <c r="Z33" s="61">
        <v>6</v>
      </c>
      <c r="AA33" s="61">
        <v>11</v>
      </c>
      <c r="AB33" s="61">
        <v>13</v>
      </c>
      <c r="AC33" s="61">
        <v>9</v>
      </c>
      <c r="AD33" s="61">
        <v>9</v>
      </c>
      <c r="AE33" s="61">
        <v>2</v>
      </c>
      <c r="AF33" s="61">
        <v>2</v>
      </c>
      <c r="AG33" s="61">
        <v>9</v>
      </c>
      <c r="AH33" s="61">
        <v>9</v>
      </c>
      <c r="AI33" s="61">
        <v>7</v>
      </c>
      <c r="AJ33" s="61">
        <v>7</v>
      </c>
      <c r="AK33" s="61">
        <v>3</v>
      </c>
      <c r="AL33" s="61">
        <v>3</v>
      </c>
      <c r="AM33" s="61">
        <v>5</v>
      </c>
      <c r="AN33" s="61">
        <v>5</v>
      </c>
      <c r="AO33" s="61">
        <v>9</v>
      </c>
      <c r="AP33" s="61">
        <v>11</v>
      </c>
      <c r="AQ33" s="61">
        <v>0</v>
      </c>
      <c r="AR33" s="61"/>
      <c r="AS33" s="61">
        <v>6</v>
      </c>
      <c r="AT33" s="61">
        <v>7</v>
      </c>
      <c r="AU33" s="61">
        <v>9</v>
      </c>
      <c r="AV33" s="61">
        <v>9</v>
      </c>
      <c r="AW33" s="61">
        <v>0</v>
      </c>
      <c r="AX33" s="61">
        <v>0</v>
      </c>
      <c r="AY33" s="61"/>
      <c r="AZ33" s="61"/>
      <c r="BA33" s="61"/>
      <c r="BB33" s="65">
        <f t="shared" si="5"/>
        <v>6</v>
      </c>
      <c r="BC33" s="65"/>
      <c r="BD33" s="65">
        <f t="shared" si="6"/>
        <v>6</v>
      </c>
      <c r="BE33" s="61">
        <v>1</v>
      </c>
      <c r="BF33" s="61">
        <v>1</v>
      </c>
      <c r="BG33" s="61">
        <v>2</v>
      </c>
      <c r="BH33" s="61">
        <v>1</v>
      </c>
      <c r="BI33" s="61">
        <v>0</v>
      </c>
      <c r="BJ33" s="61">
        <v>1</v>
      </c>
      <c r="BK33" s="61">
        <v>1</v>
      </c>
      <c r="BL33" s="61">
        <v>1</v>
      </c>
      <c r="BM33" s="61">
        <v>2</v>
      </c>
      <c r="BN33" s="61">
        <v>2</v>
      </c>
      <c r="BO33" s="61">
        <v>0</v>
      </c>
      <c r="BP33" s="61">
        <v>0</v>
      </c>
      <c r="BQ33" s="61"/>
      <c r="BR33" s="61"/>
      <c r="BS33" s="66"/>
    </row>
    <row r="34" spans="1:71" s="67" customFormat="1" ht="26" hidden="1">
      <c r="A34" s="63" t="s">
        <v>70</v>
      </c>
      <c r="B34" s="63"/>
      <c r="C34" s="63"/>
      <c r="D34" s="63"/>
      <c r="E34" s="64">
        <v>20</v>
      </c>
      <c r="F34" s="64"/>
      <c r="G34" s="65">
        <f t="shared" si="0"/>
        <v>45</v>
      </c>
      <c r="H34" s="65"/>
      <c r="I34" s="65">
        <f t="shared" si="1"/>
        <v>53</v>
      </c>
      <c r="J34" s="65">
        <f t="shared" si="4"/>
        <v>8</v>
      </c>
      <c r="K34" s="65"/>
      <c r="L34" s="65"/>
      <c r="M34" s="65"/>
      <c r="N34" s="61">
        <v>4</v>
      </c>
      <c r="O34" s="61"/>
      <c r="P34" s="61">
        <v>4</v>
      </c>
      <c r="Q34" s="61"/>
      <c r="R34" s="65">
        <f t="shared" si="2"/>
        <v>37</v>
      </c>
      <c r="S34" s="65"/>
      <c r="T34" s="65">
        <f t="shared" si="3"/>
        <v>45</v>
      </c>
      <c r="U34" s="61">
        <v>3</v>
      </c>
      <c r="V34" s="61">
        <v>5</v>
      </c>
      <c r="W34" s="61">
        <v>3</v>
      </c>
      <c r="X34" s="61">
        <v>3</v>
      </c>
      <c r="Y34" s="61">
        <v>4</v>
      </c>
      <c r="Z34" s="61">
        <v>3</v>
      </c>
      <c r="AA34" s="61">
        <v>5</v>
      </c>
      <c r="AB34" s="61">
        <v>6</v>
      </c>
      <c r="AC34" s="61">
        <v>4</v>
      </c>
      <c r="AD34" s="61">
        <v>4</v>
      </c>
      <c r="AE34" s="61">
        <v>0</v>
      </c>
      <c r="AF34" s="61">
        <v>1</v>
      </c>
      <c r="AG34" s="61">
        <v>3</v>
      </c>
      <c r="AH34" s="61">
        <v>4</v>
      </c>
      <c r="AI34" s="61">
        <v>3</v>
      </c>
      <c r="AJ34" s="61">
        <v>3</v>
      </c>
      <c r="AK34" s="61">
        <v>1</v>
      </c>
      <c r="AL34" s="61">
        <v>1</v>
      </c>
      <c r="AM34" s="61">
        <v>2</v>
      </c>
      <c r="AN34" s="61">
        <v>2</v>
      </c>
      <c r="AO34" s="61">
        <v>2</v>
      </c>
      <c r="AP34" s="61">
        <v>5</v>
      </c>
      <c r="AQ34" s="61">
        <v>0</v>
      </c>
      <c r="AR34" s="61">
        <v>0</v>
      </c>
      <c r="AS34" s="61">
        <v>3</v>
      </c>
      <c r="AT34" s="61">
        <v>3</v>
      </c>
      <c r="AU34" s="61">
        <v>4</v>
      </c>
      <c r="AV34" s="61">
        <v>4</v>
      </c>
      <c r="AW34" s="61">
        <v>0</v>
      </c>
      <c r="AX34" s="61">
        <v>1</v>
      </c>
      <c r="AY34" s="61"/>
      <c r="AZ34" s="61"/>
      <c r="BA34" s="61"/>
      <c r="BB34" s="65">
        <f t="shared" si="5"/>
        <v>4</v>
      </c>
      <c r="BC34" s="65"/>
      <c r="BD34" s="65">
        <f t="shared" si="6"/>
        <v>4</v>
      </c>
      <c r="BE34" s="61">
        <v>1</v>
      </c>
      <c r="BF34" s="61">
        <v>1</v>
      </c>
      <c r="BG34" s="61">
        <v>1</v>
      </c>
      <c r="BH34" s="61">
        <v>1</v>
      </c>
      <c r="BI34" s="61">
        <v>0</v>
      </c>
      <c r="BJ34" s="61">
        <v>0</v>
      </c>
      <c r="BK34" s="61">
        <v>1</v>
      </c>
      <c r="BL34" s="61">
        <v>1</v>
      </c>
      <c r="BM34" s="61">
        <v>1</v>
      </c>
      <c r="BN34" s="61">
        <v>1</v>
      </c>
      <c r="BO34" s="61">
        <v>0</v>
      </c>
      <c r="BP34" s="61">
        <v>0</v>
      </c>
      <c r="BQ34" s="61"/>
      <c r="BR34" s="61"/>
      <c r="BS34" s="66"/>
    </row>
    <row r="35" spans="1:71" s="82" customFormat="1" ht="15.75" hidden="1" customHeight="1">
      <c r="A35" s="63" t="s">
        <v>71</v>
      </c>
      <c r="B35" s="63"/>
      <c r="C35" s="63"/>
      <c r="D35" s="63"/>
      <c r="E35" s="64">
        <v>31</v>
      </c>
      <c r="F35" s="64"/>
      <c r="G35" s="65">
        <f t="shared" si="0"/>
        <v>65</v>
      </c>
      <c r="H35" s="65"/>
      <c r="I35" s="65">
        <f t="shared" si="1"/>
        <v>78</v>
      </c>
      <c r="J35" s="65">
        <f t="shared" si="4"/>
        <v>13</v>
      </c>
      <c r="K35" s="65"/>
      <c r="L35" s="65"/>
      <c r="M35" s="65"/>
      <c r="N35" s="61">
        <v>4</v>
      </c>
      <c r="O35" s="61"/>
      <c r="P35" s="61">
        <v>4</v>
      </c>
      <c r="Q35" s="61"/>
      <c r="R35" s="65">
        <f t="shared" si="2"/>
        <v>57</v>
      </c>
      <c r="S35" s="65"/>
      <c r="T35" s="65">
        <f t="shared" si="3"/>
        <v>70</v>
      </c>
      <c r="U35" s="61">
        <v>7</v>
      </c>
      <c r="V35" s="61">
        <v>8</v>
      </c>
      <c r="W35" s="61">
        <v>3</v>
      </c>
      <c r="X35" s="61">
        <v>4</v>
      </c>
      <c r="Y35" s="61">
        <v>5</v>
      </c>
      <c r="Z35" s="61">
        <v>5</v>
      </c>
      <c r="AA35" s="61">
        <v>6</v>
      </c>
      <c r="AB35" s="61">
        <v>10</v>
      </c>
      <c r="AC35" s="61">
        <v>8</v>
      </c>
      <c r="AD35" s="61">
        <v>8</v>
      </c>
      <c r="AE35" s="61">
        <v>1</v>
      </c>
      <c r="AF35" s="61">
        <v>1</v>
      </c>
      <c r="AG35" s="61">
        <v>3</v>
      </c>
      <c r="AH35" s="61">
        <v>5</v>
      </c>
      <c r="AI35" s="61">
        <v>4</v>
      </c>
      <c r="AJ35" s="61">
        <v>5</v>
      </c>
      <c r="AK35" s="61">
        <v>2</v>
      </c>
      <c r="AL35" s="61">
        <v>2</v>
      </c>
      <c r="AM35" s="61">
        <v>3</v>
      </c>
      <c r="AN35" s="61">
        <v>3</v>
      </c>
      <c r="AO35" s="61">
        <v>3</v>
      </c>
      <c r="AP35" s="61">
        <v>7</v>
      </c>
      <c r="AQ35" s="61">
        <v>0</v>
      </c>
      <c r="AR35" s="61"/>
      <c r="AS35" s="61">
        <v>4</v>
      </c>
      <c r="AT35" s="61">
        <v>4</v>
      </c>
      <c r="AU35" s="61">
        <v>6</v>
      </c>
      <c r="AV35" s="61">
        <v>6</v>
      </c>
      <c r="AW35" s="61">
        <v>2</v>
      </c>
      <c r="AX35" s="61">
        <v>2</v>
      </c>
      <c r="AY35" s="61"/>
      <c r="AZ35" s="61"/>
      <c r="BA35" s="61"/>
      <c r="BB35" s="65">
        <f t="shared" si="5"/>
        <v>4</v>
      </c>
      <c r="BC35" s="65"/>
      <c r="BD35" s="65">
        <f t="shared" si="6"/>
        <v>4</v>
      </c>
      <c r="BE35" s="61">
        <v>1</v>
      </c>
      <c r="BF35" s="61">
        <v>1</v>
      </c>
      <c r="BG35" s="61">
        <v>1</v>
      </c>
      <c r="BH35" s="61">
        <v>1</v>
      </c>
      <c r="BI35" s="61">
        <v>1</v>
      </c>
      <c r="BJ35" s="61">
        <v>0</v>
      </c>
      <c r="BK35" s="61">
        <v>0</v>
      </c>
      <c r="BL35" s="61">
        <v>1</v>
      </c>
      <c r="BM35" s="61">
        <v>1</v>
      </c>
      <c r="BN35" s="61">
        <v>1</v>
      </c>
      <c r="BO35" s="61">
        <v>0</v>
      </c>
      <c r="BP35" s="61">
        <v>0</v>
      </c>
      <c r="BQ35" s="61"/>
      <c r="BR35" s="61"/>
      <c r="BS35" s="81"/>
    </row>
    <row r="36" spans="1:71" s="67" customFormat="1" ht="15.5" hidden="1">
      <c r="A36" s="63" t="s">
        <v>72</v>
      </c>
      <c r="B36" s="63"/>
      <c r="C36" s="63"/>
      <c r="D36" s="63"/>
      <c r="E36" s="64">
        <v>14</v>
      </c>
      <c r="F36" s="64"/>
      <c r="G36" s="65">
        <f t="shared" si="0"/>
        <v>41</v>
      </c>
      <c r="H36" s="65"/>
      <c r="I36" s="65">
        <f t="shared" si="1"/>
        <v>39</v>
      </c>
      <c r="J36" s="65">
        <f t="shared" si="4"/>
        <v>-2</v>
      </c>
      <c r="K36" s="65"/>
      <c r="L36" s="65"/>
      <c r="M36" s="65"/>
      <c r="N36" s="61">
        <v>3</v>
      </c>
      <c r="O36" s="61"/>
      <c r="P36" s="61">
        <v>3</v>
      </c>
      <c r="Q36" s="61"/>
      <c r="R36" s="65">
        <f t="shared" si="2"/>
        <v>34</v>
      </c>
      <c r="S36" s="65"/>
      <c r="T36" s="65">
        <f t="shared" si="3"/>
        <v>32</v>
      </c>
      <c r="U36" s="61">
        <v>5</v>
      </c>
      <c r="V36" s="61">
        <v>5</v>
      </c>
      <c r="W36" s="61">
        <v>3</v>
      </c>
      <c r="X36" s="61">
        <v>2</v>
      </c>
      <c r="Y36" s="61">
        <v>3</v>
      </c>
      <c r="Z36" s="61">
        <v>2</v>
      </c>
      <c r="AA36" s="61">
        <v>5</v>
      </c>
      <c r="AB36" s="61">
        <v>5</v>
      </c>
      <c r="AC36" s="61">
        <v>5</v>
      </c>
      <c r="AD36" s="61">
        <v>3</v>
      </c>
      <c r="AE36" s="61">
        <v>1</v>
      </c>
      <c r="AF36" s="61">
        <v>1</v>
      </c>
      <c r="AG36" s="61">
        <v>2</v>
      </c>
      <c r="AH36" s="61">
        <v>2</v>
      </c>
      <c r="AI36" s="61">
        <v>1</v>
      </c>
      <c r="AJ36" s="61">
        <v>1</v>
      </c>
      <c r="AK36" s="61">
        <v>1</v>
      </c>
      <c r="AL36" s="61">
        <v>1</v>
      </c>
      <c r="AM36" s="61">
        <v>0</v>
      </c>
      <c r="AN36" s="61">
        <v>2</v>
      </c>
      <c r="AO36" s="61">
        <v>3</v>
      </c>
      <c r="AP36" s="61">
        <v>3</v>
      </c>
      <c r="AQ36" s="61">
        <v>0</v>
      </c>
      <c r="AR36" s="61">
        <v>0</v>
      </c>
      <c r="AS36" s="61">
        <v>3</v>
      </c>
      <c r="AT36" s="61">
        <v>2</v>
      </c>
      <c r="AU36" s="61">
        <v>1</v>
      </c>
      <c r="AV36" s="61">
        <v>2</v>
      </c>
      <c r="AW36" s="61">
        <v>1</v>
      </c>
      <c r="AX36" s="61">
        <v>1</v>
      </c>
      <c r="AY36" s="61"/>
      <c r="AZ36" s="61"/>
      <c r="BA36" s="61"/>
      <c r="BB36" s="65">
        <f t="shared" si="5"/>
        <v>4</v>
      </c>
      <c r="BC36" s="65"/>
      <c r="BD36" s="65">
        <f t="shared" si="6"/>
        <v>4</v>
      </c>
      <c r="BE36" s="61">
        <v>1</v>
      </c>
      <c r="BF36" s="61">
        <v>1</v>
      </c>
      <c r="BG36" s="61">
        <v>1</v>
      </c>
      <c r="BH36" s="61">
        <v>1</v>
      </c>
      <c r="BI36" s="61">
        <v>0</v>
      </c>
      <c r="BJ36" s="61">
        <v>0</v>
      </c>
      <c r="BK36" s="61">
        <v>1</v>
      </c>
      <c r="BL36" s="61">
        <v>1</v>
      </c>
      <c r="BM36" s="61">
        <v>1</v>
      </c>
      <c r="BN36" s="61">
        <v>1</v>
      </c>
      <c r="BO36" s="61">
        <v>0</v>
      </c>
      <c r="BP36" s="61">
        <v>0</v>
      </c>
      <c r="BQ36" s="61">
        <v>0</v>
      </c>
      <c r="BR36" s="61">
        <v>0</v>
      </c>
      <c r="BS36" s="66"/>
    </row>
    <row r="37" spans="1:71" s="67" customFormat="1" ht="26" hidden="1">
      <c r="A37" s="63" t="s">
        <v>73</v>
      </c>
      <c r="B37" s="63"/>
      <c r="C37" s="63"/>
      <c r="D37" s="63"/>
      <c r="E37" s="64">
        <v>18</v>
      </c>
      <c r="F37" s="64"/>
      <c r="G37" s="65">
        <f t="shared" si="0"/>
        <v>45</v>
      </c>
      <c r="H37" s="65"/>
      <c r="I37" s="65">
        <f t="shared" si="1"/>
        <v>48</v>
      </c>
      <c r="J37" s="65">
        <f t="shared" si="4"/>
        <v>3</v>
      </c>
      <c r="K37" s="65"/>
      <c r="L37" s="65"/>
      <c r="M37" s="65"/>
      <c r="N37" s="61">
        <v>3</v>
      </c>
      <c r="O37" s="61"/>
      <c r="P37" s="61">
        <v>3</v>
      </c>
      <c r="Q37" s="61"/>
      <c r="R37" s="65">
        <f t="shared" si="2"/>
        <v>39</v>
      </c>
      <c r="S37" s="65"/>
      <c r="T37" s="65">
        <f t="shared" si="3"/>
        <v>41</v>
      </c>
      <c r="U37" s="61">
        <v>6</v>
      </c>
      <c r="V37" s="61">
        <v>6</v>
      </c>
      <c r="W37" s="61">
        <v>3</v>
      </c>
      <c r="X37" s="61">
        <v>2</v>
      </c>
      <c r="Y37" s="61">
        <v>2</v>
      </c>
      <c r="Z37" s="61">
        <v>2</v>
      </c>
      <c r="AA37" s="61">
        <v>5</v>
      </c>
      <c r="AB37" s="61">
        <v>6</v>
      </c>
      <c r="AC37" s="61">
        <v>4</v>
      </c>
      <c r="AD37" s="61">
        <v>4</v>
      </c>
      <c r="AE37" s="61">
        <v>0</v>
      </c>
      <c r="AF37" s="61">
        <v>1</v>
      </c>
      <c r="AG37" s="61">
        <v>4</v>
      </c>
      <c r="AH37" s="61">
        <v>4</v>
      </c>
      <c r="AI37" s="61">
        <v>4</v>
      </c>
      <c r="AJ37" s="61">
        <v>2</v>
      </c>
      <c r="AK37" s="61">
        <v>0</v>
      </c>
      <c r="AL37" s="61">
        <v>1</v>
      </c>
      <c r="AM37" s="61">
        <v>3</v>
      </c>
      <c r="AN37" s="61">
        <v>2</v>
      </c>
      <c r="AO37" s="61">
        <v>3</v>
      </c>
      <c r="AP37" s="61">
        <v>5</v>
      </c>
      <c r="AQ37" s="61">
        <v>0</v>
      </c>
      <c r="AR37" s="61">
        <v>0</v>
      </c>
      <c r="AS37" s="61">
        <v>2</v>
      </c>
      <c r="AT37" s="61">
        <v>2</v>
      </c>
      <c r="AU37" s="61">
        <v>3</v>
      </c>
      <c r="AV37" s="61">
        <v>3</v>
      </c>
      <c r="AW37" s="61">
        <v>0</v>
      </c>
      <c r="AX37" s="61">
        <v>1</v>
      </c>
      <c r="AY37" s="61"/>
      <c r="AZ37" s="61"/>
      <c r="BA37" s="61"/>
      <c r="BB37" s="65">
        <f t="shared" si="5"/>
        <v>3</v>
      </c>
      <c r="BC37" s="65"/>
      <c r="BD37" s="65">
        <f t="shared" si="6"/>
        <v>4</v>
      </c>
      <c r="BE37" s="61">
        <v>1</v>
      </c>
      <c r="BF37" s="61">
        <v>1</v>
      </c>
      <c r="BG37" s="61">
        <v>0</v>
      </c>
      <c r="BH37" s="61">
        <v>1</v>
      </c>
      <c r="BI37" s="61">
        <v>0</v>
      </c>
      <c r="BJ37" s="61">
        <v>0</v>
      </c>
      <c r="BK37" s="61">
        <v>1</v>
      </c>
      <c r="BL37" s="61">
        <v>1</v>
      </c>
      <c r="BM37" s="61">
        <v>1</v>
      </c>
      <c r="BN37" s="61">
        <v>1</v>
      </c>
      <c r="BO37" s="61">
        <v>0</v>
      </c>
      <c r="BP37" s="61">
        <v>0</v>
      </c>
      <c r="BQ37" s="61">
        <v>0</v>
      </c>
      <c r="BR37" s="61">
        <v>0</v>
      </c>
      <c r="BS37" s="66"/>
    </row>
    <row r="38" spans="1:71" s="67" customFormat="1" ht="26" hidden="1">
      <c r="A38" s="63" t="s">
        <v>74</v>
      </c>
      <c r="B38" s="63"/>
      <c r="C38" s="63"/>
      <c r="D38" s="63"/>
      <c r="E38" s="64">
        <v>36</v>
      </c>
      <c r="F38" s="64"/>
      <c r="G38" s="65">
        <f t="shared" si="0"/>
        <v>99</v>
      </c>
      <c r="H38" s="65"/>
      <c r="I38" s="65">
        <f t="shared" si="1"/>
        <v>90</v>
      </c>
      <c r="J38" s="65">
        <f t="shared" si="4"/>
        <v>-9</v>
      </c>
      <c r="K38" s="65"/>
      <c r="L38" s="65"/>
      <c r="M38" s="65"/>
      <c r="N38" s="61">
        <v>4</v>
      </c>
      <c r="O38" s="61"/>
      <c r="P38" s="61">
        <v>4</v>
      </c>
      <c r="Q38" s="61"/>
      <c r="R38" s="65">
        <f t="shared" si="2"/>
        <v>90</v>
      </c>
      <c r="S38" s="65"/>
      <c r="T38" s="65">
        <f t="shared" si="3"/>
        <v>81</v>
      </c>
      <c r="U38" s="61">
        <v>11</v>
      </c>
      <c r="V38" s="61">
        <v>11</v>
      </c>
      <c r="W38" s="61">
        <v>5</v>
      </c>
      <c r="X38" s="61">
        <v>5</v>
      </c>
      <c r="Y38" s="61">
        <v>6</v>
      </c>
      <c r="Z38" s="61">
        <v>4</v>
      </c>
      <c r="AA38" s="61">
        <v>14</v>
      </c>
      <c r="AB38" s="61">
        <v>13</v>
      </c>
      <c r="AC38" s="61">
        <v>7</v>
      </c>
      <c r="AD38" s="61">
        <v>7</v>
      </c>
      <c r="AE38" s="61">
        <v>1</v>
      </c>
      <c r="AF38" s="61">
        <v>1</v>
      </c>
      <c r="AG38" s="61">
        <v>8</v>
      </c>
      <c r="AH38" s="61">
        <v>7</v>
      </c>
      <c r="AI38" s="61">
        <v>8</v>
      </c>
      <c r="AJ38" s="61">
        <v>6</v>
      </c>
      <c r="AK38" s="61">
        <v>0</v>
      </c>
      <c r="AL38" s="61">
        <v>0</v>
      </c>
      <c r="AM38" s="61">
        <v>5</v>
      </c>
      <c r="AN38" s="61">
        <v>4</v>
      </c>
      <c r="AO38" s="61">
        <v>11</v>
      </c>
      <c r="AP38" s="61">
        <v>9</v>
      </c>
      <c r="AQ38" s="61">
        <v>0</v>
      </c>
      <c r="AR38" s="61"/>
      <c r="AS38" s="61">
        <v>5</v>
      </c>
      <c r="AT38" s="61">
        <v>5</v>
      </c>
      <c r="AU38" s="61">
        <v>6</v>
      </c>
      <c r="AV38" s="61">
        <v>6</v>
      </c>
      <c r="AW38" s="61">
        <v>3</v>
      </c>
      <c r="AX38" s="61">
        <v>3</v>
      </c>
      <c r="AY38" s="61"/>
      <c r="AZ38" s="61"/>
      <c r="BA38" s="61"/>
      <c r="BB38" s="65">
        <f t="shared" si="5"/>
        <v>5</v>
      </c>
      <c r="BC38" s="65"/>
      <c r="BD38" s="65">
        <f t="shared" si="6"/>
        <v>5</v>
      </c>
      <c r="BE38" s="61">
        <v>1</v>
      </c>
      <c r="BF38" s="61">
        <v>1</v>
      </c>
      <c r="BG38" s="61">
        <v>1</v>
      </c>
      <c r="BH38" s="61">
        <v>1</v>
      </c>
      <c r="BI38" s="61">
        <v>1</v>
      </c>
      <c r="BJ38" s="61">
        <v>1</v>
      </c>
      <c r="BK38" s="61">
        <v>1</v>
      </c>
      <c r="BL38" s="61">
        <v>1</v>
      </c>
      <c r="BM38" s="61">
        <v>1</v>
      </c>
      <c r="BN38" s="61">
        <v>1</v>
      </c>
      <c r="BO38" s="61">
        <v>0</v>
      </c>
      <c r="BP38" s="61">
        <v>0</v>
      </c>
      <c r="BQ38" s="61"/>
      <c r="BR38" s="61"/>
      <c r="BS38" s="66"/>
    </row>
    <row r="39" spans="1:71" s="67" customFormat="1" ht="26" hidden="1">
      <c r="A39" s="63" t="s">
        <v>75</v>
      </c>
      <c r="B39" s="63"/>
      <c r="C39" s="63"/>
      <c r="D39" s="63"/>
      <c r="E39" s="64">
        <v>23</v>
      </c>
      <c r="F39" s="64"/>
      <c r="G39" s="65">
        <f t="shared" si="0"/>
        <v>61</v>
      </c>
      <c r="H39" s="65"/>
      <c r="I39" s="65">
        <f t="shared" si="1"/>
        <v>60</v>
      </c>
      <c r="J39" s="65">
        <f t="shared" si="4"/>
        <v>-1</v>
      </c>
      <c r="K39" s="65"/>
      <c r="L39" s="65"/>
      <c r="M39" s="65"/>
      <c r="N39" s="61">
        <v>4</v>
      </c>
      <c r="O39" s="61"/>
      <c r="P39" s="61">
        <v>4</v>
      </c>
      <c r="Q39" s="61"/>
      <c r="R39" s="65">
        <f t="shared" si="2"/>
        <v>54</v>
      </c>
      <c r="S39" s="65"/>
      <c r="T39" s="65">
        <f t="shared" si="3"/>
        <v>52</v>
      </c>
      <c r="U39" s="61">
        <v>6</v>
      </c>
      <c r="V39" s="61">
        <v>6</v>
      </c>
      <c r="W39" s="61">
        <v>5</v>
      </c>
      <c r="X39" s="61">
        <v>4</v>
      </c>
      <c r="Y39" s="61">
        <v>3</v>
      </c>
      <c r="Z39" s="61">
        <v>3</v>
      </c>
      <c r="AA39" s="61">
        <v>8</v>
      </c>
      <c r="AB39" s="61">
        <v>7</v>
      </c>
      <c r="AC39" s="61">
        <v>5</v>
      </c>
      <c r="AD39" s="61">
        <v>4</v>
      </c>
      <c r="AE39" s="61">
        <v>0</v>
      </c>
      <c r="AF39" s="61">
        <v>1</v>
      </c>
      <c r="AG39" s="61">
        <v>3</v>
      </c>
      <c r="AH39" s="61">
        <v>4</v>
      </c>
      <c r="AI39" s="61">
        <v>2</v>
      </c>
      <c r="AJ39" s="61">
        <v>3</v>
      </c>
      <c r="AK39" s="61">
        <v>2</v>
      </c>
      <c r="AL39" s="61">
        <v>1</v>
      </c>
      <c r="AM39" s="61">
        <v>5</v>
      </c>
      <c r="AN39" s="61">
        <v>4</v>
      </c>
      <c r="AO39" s="61">
        <v>5</v>
      </c>
      <c r="AP39" s="61">
        <v>5</v>
      </c>
      <c r="AQ39" s="61">
        <v>0</v>
      </c>
      <c r="AR39" s="61">
        <v>0</v>
      </c>
      <c r="AS39" s="61">
        <v>4</v>
      </c>
      <c r="AT39" s="61">
        <v>4</v>
      </c>
      <c r="AU39" s="61">
        <v>5</v>
      </c>
      <c r="AV39" s="61">
        <v>5</v>
      </c>
      <c r="AW39" s="61">
        <v>1</v>
      </c>
      <c r="AX39" s="61">
        <v>1</v>
      </c>
      <c r="AY39" s="61"/>
      <c r="AZ39" s="61"/>
      <c r="BA39" s="61"/>
      <c r="BB39" s="65">
        <f t="shared" si="5"/>
        <v>3</v>
      </c>
      <c r="BC39" s="65"/>
      <c r="BD39" s="65">
        <f t="shared" si="6"/>
        <v>4</v>
      </c>
      <c r="BE39" s="61">
        <v>1</v>
      </c>
      <c r="BF39" s="61">
        <v>1</v>
      </c>
      <c r="BG39" s="61">
        <v>0</v>
      </c>
      <c r="BH39" s="61">
        <v>1</v>
      </c>
      <c r="BI39" s="61">
        <v>0</v>
      </c>
      <c r="BJ39" s="61">
        <v>0</v>
      </c>
      <c r="BK39" s="61">
        <v>1</v>
      </c>
      <c r="BL39" s="61">
        <v>1</v>
      </c>
      <c r="BM39" s="61">
        <v>1</v>
      </c>
      <c r="BN39" s="61">
        <v>1</v>
      </c>
      <c r="BO39" s="61">
        <v>0</v>
      </c>
      <c r="BP39" s="61">
        <v>0</v>
      </c>
      <c r="BQ39" s="61"/>
      <c r="BR39" s="61"/>
      <c r="BS39" s="66"/>
    </row>
    <row r="40" spans="1:71" s="67" customFormat="1" ht="26" hidden="1">
      <c r="A40" s="63" t="s">
        <v>76</v>
      </c>
      <c r="B40" s="63"/>
      <c r="C40" s="63"/>
      <c r="D40" s="63"/>
      <c r="E40" s="64">
        <v>27</v>
      </c>
      <c r="F40" s="64"/>
      <c r="G40" s="65">
        <f t="shared" si="0"/>
        <v>63</v>
      </c>
      <c r="H40" s="65"/>
      <c r="I40" s="65">
        <f t="shared" si="1"/>
        <v>69</v>
      </c>
      <c r="J40" s="65">
        <f t="shared" si="4"/>
        <v>6</v>
      </c>
      <c r="K40" s="65"/>
      <c r="L40" s="65"/>
      <c r="M40" s="65"/>
      <c r="N40" s="61">
        <v>4</v>
      </c>
      <c r="O40" s="61"/>
      <c r="P40" s="61">
        <v>4</v>
      </c>
      <c r="Q40" s="61"/>
      <c r="R40" s="65">
        <f t="shared" si="2"/>
        <v>56</v>
      </c>
      <c r="S40" s="65"/>
      <c r="T40" s="65">
        <f t="shared" si="3"/>
        <v>61</v>
      </c>
      <c r="U40" s="61">
        <v>9</v>
      </c>
      <c r="V40" s="61">
        <v>9</v>
      </c>
      <c r="W40" s="61">
        <v>3</v>
      </c>
      <c r="X40" s="61">
        <v>3</v>
      </c>
      <c r="Y40" s="61">
        <v>4</v>
      </c>
      <c r="Z40" s="61">
        <v>4</v>
      </c>
      <c r="AA40" s="61">
        <v>7</v>
      </c>
      <c r="AB40" s="61">
        <v>9</v>
      </c>
      <c r="AC40" s="61">
        <v>6</v>
      </c>
      <c r="AD40" s="61">
        <v>6</v>
      </c>
      <c r="AE40" s="61">
        <v>1</v>
      </c>
      <c r="AF40" s="61">
        <v>1</v>
      </c>
      <c r="AG40" s="61">
        <v>6</v>
      </c>
      <c r="AH40" s="61">
        <v>6</v>
      </c>
      <c r="AI40" s="61">
        <v>4</v>
      </c>
      <c r="AJ40" s="61">
        <v>4</v>
      </c>
      <c r="AK40" s="61">
        <v>1</v>
      </c>
      <c r="AL40" s="61">
        <v>1</v>
      </c>
      <c r="AM40" s="61">
        <v>2</v>
      </c>
      <c r="AN40" s="61">
        <v>2</v>
      </c>
      <c r="AO40" s="61">
        <v>5</v>
      </c>
      <c r="AP40" s="61">
        <v>6</v>
      </c>
      <c r="AQ40" s="61">
        <v>0</v>
      </c>
      <c r="AR40" s="61"/>
      <c r="AS40" s="61">
        <v>3</v>
      </c>
      <c r="AT40" s="61">
        <v>4</v>
      </c>
      <c r="AU40" s="61">
        <v>4</v>
      </c>
      <c r="AV40" s="61">
        <v>4</v>
      </c>
      <c r="AW40" s="61">
        <v>1</v>
      </c>
      <c r="AX40" s="61">
        <v>2</v>
      </c>
      <c r="AY40" s="61"/>
      <c r="AZ40" s="61"/>
      <c r="BA40" s="61"/>
      <c r="BB40" s="65">
        <f t="shared" si="5"/>
        <v>3</v>
      </c>
      <c r="BC40" s="65"/>
      <c r="BD40" s="65">
        <f t="shared" si="6"/>
        <v>4</v>
      </c>
      <c r="BE40" s="61">
        <v>1</v>
      </c>
      <c r="BF40" s="61">
        <v>1</v>
      </c>
      <c r="BG40" s="61">
        <v>1</v>
      </c>
      <c r="BH40" s="61">
        <v>1</v>
      </c>
      <c r="BI40" s="61"/>
      <c r="BJ40" s="61"/>
      <c r="BK40" s="61">
        <v>1</v>
      </c>
      <c r="BL40" s="61">
        <v>1</v>
      </c>
      <c r="BM40" s="61">
        <v>0</v>
      </c>
      <c r="BN40" s="61">
        <v>1</v>
      </c>
      <c r="BO40" s="61">
        <v>0</v>
      </c>
      <c r="BP40" s="61">
        <v>0</v>
      </c>
      <c r="BQ40" s="61"/>
      <c r="BR40" s="61"/>
      <c r="BS40" s="66"/>
    </row>
    <row r="41" spans="1:71" s="67" customFormat="1" ht="26" hidden="1">
      <c r="A41" s="63" t="s">
        <v>77</v>
      </c>
      <c r="B41" s="63"/>
      <c r="C41" s="63"/>
      <c r="D41" s="63"/>
      <c r="E41" s="64">
        <v>19</v>
      </c>
      <c r="F41" s="64"/>
      <c r="G41" s="65">
        <f t="shared" si="0"/>
        <v>50</v>
      </c>
      <c r="H41" s="65"/>
      <c r="I41" s="65">
        <f t="shared" si="1"/>
        <v>51</v>
      </c>
      <c r="J41" s="65">
        <f t="shared" si="4"/>
        <v>1</v>
      </c>
      <c r="K41" s="65"/>
      <c r="L41" s="65"/>
      <c r="M41" s="65"/>
      <c r="N41" s="61">
        <v>4</v>
      </c>
      <c r="O41" s="61"/>
      <c r="P41" s="61">
        <v>4</v>
      </c>
      <c r="Q41" s="61"/>
      <c r="R41" s="65">
        <f t="shared" si="2"/>
        <v>43</v>
      </c>
      <c r="S41" s="65"/>
      <c r="T41" s="65">
        <f t="shared" si="3"/>
        <v>43</v>
      </c>
      <c r="U41" s="61">
        <v>7</v>
      </c>
      <c r="V41" s="61">
        <v>6</v>
      </c>
      <c r="W41" s="61">
        <v>2</v>
      </c>
      <c r="X41" s="61">
        <v>2</v>
      </c>
      <c r="Y41" s="61">
        <v>3</v>
      </c>
      <c r="Z41" s="61">
        <v>3</v>
      </c>
      <c r="AA41" s="61">
        <v>6</v>
      </c>
      <c r="AB41" s="61">
        <v>6</v>
      </c>
      <c r="AC41" s="61">
        <v>3</v>
      </c>
      <c r="AD41" s="61">
        <v>3</v>
      </c>
      <c r="AE41" s="61">
        <v>2</v>
      </c>
      <c r="AF41" s="61">
        <v>2</v>
      </c>
      <c r="AG41" s="61">
        <v>4</v>
      </c>
      <c r="AH41" s="61">
        <v>4</v>
      </c>
      <c r="AI41" s="61">
        <v>2</v>
      </c>
      <c r="AJ41" s="61">
        <v>3</v>
      </c>
      <c r="AK41" s="61">
        <v>0</v>
      </c>
      <c r="AL41" s="61"/>
      <c r="AM41" s="61">
        <v>2</v>
      </c>
      <c r="AN41" s="61">
        <v>2</v>
      </c>
      <c r="AO41" s="61">
        <v>4</v>
      </c>
      <c r="AP41" s="61">
        <v>4</v>
      </c>
      <c r="AQ41" s="61">
        <v>0</v>
      </c>
      <c r="AR41" s="61"/>
      <c r="AS41" s="61">
        <v>4</v>
      </c>
      <c r="AT41" s="61">
        <v>3</v>
      </c>
      <c r="AU41" s="61">
        <v>3</v>
      </c>
      <c r="AV41" s="61">
        <v>4</v>
      </c>
      <c r="AW41" s="61">
        <v>1</v>
      </c>
      <c r="AX41" s="61">
        <v>1</v>
      </c>
      <c r="AY41" s="61"/>
      <c r="AZ41" s="61"/>
      <c r="BA41" s="61"/>
      <c r="BB41" s="65">
        <f t="shared" si="5"/>
        <v>3</v>
      </c>
      <c r="BC41" s="65"/>
      <c r="BD41" s="65">
        <f t="shared" si="6"/>
        <v>4</v>
      </c>
      <c r="BE41" s="61">
        <v>1</v>
      </c>
      <c r="BF41" s="61">
        <v>1</v>
      </c>
      <c r="BG41" s="61">
        <v>0</v>
      </c>
      <c r="BH41" s="61">
        <v>1</v>
      </c>
      <c r="BI41" s="61">
        <v>0</v>
      </c>
      <c r="BJ41" s="61">
        <v>0</v>
      </c>
      <c r="BK41" s="61">
        <v>1</v>
      </c>
      <c r="BL41" s="61">
        <v>1</v>
      </c>
      <c r="BM41" s="61">
        <v>1</v>
      </c>
      <c r="BN41" s="61">
        <v>1</v>
      </c>
      <c r="BO41" s="61">
        <v>0</v>
      </c>
      <c r="BP41" s="61">
        <v>0</v>
      </c>
      <c r="BQ41" s="61">
        <v>0</v>
      </c>
      <c r="BR41" s="61">
        <v>0</v>
      </c>
      <c r="BS41" s="66"/>
    </row>
    <row r="42" spans="1:71" s="67" customFormat="1" ht="15.5" hidden="1">
      <c r="A42" s="63" t="s">
        <v>78</v>
      </c>
      <c r="B42" s="63"/>
      <c r="C42" s="63"/>
      <c r="D42" s="63"/>
      <c r="E42" s="64">
        <v>18</v>
      </c>
      <c r="F42" s="64"/>
      <c r="G42" s="65">
        <f t="shared" si="0"/>
        <v>48</v>
      </c>
      <c r="H42" s="65"/>
      <c r="I42" s="65">
        <f t="shared" si="1"/>
        <v>48</v>
      </c>
      <c r="J42" s="65">
        <f t="shared" si="4"/>
        <v>0</v>
      </c>
      <c r="K42" s="65"/>
      <c r="L42" s="65"/>
      <c r="M42" s="65"/>
      <c r="N42" s="61">
        <v>2</v>
      </c>
      <c r="O42" s="61"/>
      <c r="P42" s="61">
        <v>3</v>
      </c>
      <c r="Q42" s="61"/>
      <c r="R42" s="65">
        <f t="shared" si="2"/>
        <v>43</v>
      </c>
      <c r="S42" s="65"/>
      <c r="T42" s="65">
        <f t="shared" si="3"/>
        <v>41</v>
      </c>
      <c r="U42" s="61">
        <v>4</v>
      </c>
      <c r="V42" s="61">
        <v>5</v>
      </c>
      <c r="W42" s="61">
        <v>2</v>
      </c>
      <c r="X42" s="61">
        <v>2</v>
      </c>
      <c r="Y42" s="61">
        <v>2</v>
      </c>
      <c r="Z42" s="61">
        <v>2</v>
      </c>
      <c r="AA42" s="61">
        <v>6</v>
      </c>
      <c r="AB42" s="61">
        <v>6</v>
      </c>
      <c r="AC42" s="61">
        <v>6</v>
      </c>
      <c r="AD42" s="61">
        <v>4</v>
      </c>
      <c r="AE42" s="61">
        <v>1</v>
      </c>
      <c r="AF42" s="61">
        <v>1</v>
      </c>
      <c r="AG42" s="61">
        <v>3</v>
      </c>
      <c r="AH42" s="61">
        <v>3</v>
      </c>
      <c r="AI42" s="61">
        <v>4</v>
      </c>
      <c r="AJ42" s="61">
        <v>2</v>
      </c>
      <c r="AK42" s="61">
        <v>1</v>
      </c>
      <c r="AL42" s="61">
        <v>1</v>
      </c>
      <c r="AM42" s="61">
        <v>2</v>
      </c>
      <c r="AN42" s="61">
        <v>2</v>
      </c>
      <c r="AO42" s="61">
        <v>3</v>
      </c>
      <c r="AP42" s="61">
        <v>5</v>
      </c>
      <c r="AQ42" s="61">
        <v>0</v>
      </c>
      <c r="AR42" s="61">
        <v>0</v>
      </c>
      <c r="AS42" s="61">
        <v>4</v>
      </c>
      <c r="AT42" s="61">
        <v>3</v>
      </c>
      <c r="AU42" s="61">
        <v>4</v>
      </c>
      <c r="AV42" s="61">
        <v>4</v>
      </c>
      <c r="AW42" s="61">
        <v>1</v>
      </c>
      <c r="AX42" s="61">
        <v>1</v>
      </c>
      <c r="AY42" s="61"/>
      <c r="AZ42" s="61"/>
      <c r="BA42" s="61"/>
      <c r="BB42" s="65">
        <f t="shared" si="5"/>
        <v>3</v>
      </c>
      <c r="BC42" s="65"/>
      <c r="BD42" s="65">
        <f t="shared" si="6"/>
        <v>4</v>
      </c>
      <c r="BE42" s="61">
        <v>1</v>
      </c>
      <c r="BF42" s="61">
        <v>1</v>
      </c>
      <c r="BG42" s="61">
        <v>1</v>
      </c>
      <c r="BH42" s="61">
        <v>1</v>
      </c>
      <c r="BI42" s="61">
        <v>0</v>
      </c>
      <c r="BJ42" s="61">
        <v>0</v>
      </c>
      <c r="BK42" s="61">
        <v>1</v>
      </c>
      <c r="BL42" s="61">
        <v>1</v>
      </c>
      <c r="BM42" s="61">
        <v>0</v>
      </c>
      <c r="BN42" s="61">
        <v>1</v>
      </c>
      <c r="BO42" s="61">
        <v>0</v>
      </c>
      <c r="BP42" s="61">
        <v>0</v>
      </c>
      <c r="BQ42" s="61">
        <v>0</v>
      </c>
      <c r="BR42" s="61">
        <v>0</v>
      </c>
      <c r="BS42" s="66"/>
    </row>
    <row r="43" spans="1:71" s="67" customFormat="1" ht="26" hidden="1">
      <c r="A43" s="63" t="s">
        <v>79</v>
      </c>
      <c r="B43" s="63"/>
      <c r="C43" s="63"/>
      <c r="D43" s="63"/>
      <c r="E43" s="64">
        <v>37</v>
      </c>
      <c r="F43" s="64"/>
      <c r="G43" s="65">
        <f t="shared" si="0"/>
        <v>100</v>
      </c>
      <c r="H43" s="65"/>
      <c r="I43" s="65">
        <f t="shared" si="1"/>
        <v>92</v>
      </c>
      <c r="J43" s="65">
        <f t="shared" si="4"/>
        <v>-8</v>
      </c>
      <c r="K43" s="65"/>
      <c r="L43" s="65"/>
      <c r="M43" s="65"/>
      <c r="N43" s="61">
        <v>4</v>
      </c>
      <c r="O43" s="61"/>
      <c r="P43" s="61">
        <v>4</v>
      </c>
      <c r="Q43" s="61"/>
      <c r="R43" s="65">
        <f t="shared" si="2"/>
        <v>91</v>
      </c>
      <c r="S43" s="65"/>
      <c r="T43" s="65">
        <f t="shared" si="3"/>
        <v>83</v>
      </c>
      <c r="U43" s="61">
        <v>10</v>
      </c>
      <c r="V43" s="61">
        <v>8</v>
      </c>
      <c r="W43" s="61">
        <v>6</v>
      </c>
      <c r="X43" s="61">
        <v>5</v>
      </c>
      <c r="Y43" s="61">
        <v>6</v>
      </c>
      <c r="Z43" s="61">
        <v>5</v>
      </c>
      <c r="AA43" s="61">
        <v>14</v>
      </c>
      <c r="AB43" s="61">
        <v>13</v>
      </c>
      <c r="AC43" s="61">
        <v>9</v>
      </c>
      <c r="AD43" s="61">
        <v>9</v>
      </c>
      <c r="AE43" s="61">
        <v>0</v>
      </c>
      <c r="AF43" s="61">
        <v>1</v>
      </c>
      <c r="AG43" s="61">
        <v>7</v>
      </c>
      <c r="AH43" s="61">
        <v>7</v>
      </c>
      <c r="AI43" s="61">
        <v>8</v>
      </c>
      <c r="AJ43" s="61">
        <v>7</v>
      </c>
      <c r="AK43" s="61">
        <v>2</v>
      </c>
      <c r="AL43" s="61">
        <v>2</v>
      </c>
      <c r="AM43" s="61">
        <v>4</v>
      </c>
      <c r="AN43" s="61">
        <v>4</v>
      </c>
      <c r="AO43" s="61">
        <v>9</v>
      </c>
      <c r="AP43" s="61">
        <v>8</v>
      </c>
      <c r="AQ43" s="61">
        <v>0</v>
      </c>
      <c r="AR43" s="61">
        <v>0</v>
      </c>
      <c r="AS43" s="61">
        <v>7</v>
      </c>
      <c r="AT43" s="61">
        <v>5</v>
      </c>
      <c r="AU43" s="61">
        <v>6</v>
      </c>
      <c r="AV43" s="61">
        <v>6</v>
      </c>
      <c r="AW43" s="61">
        <v>3</v>
      </c>
      <c r="AX43" s="61">
        <v>3</v>
      </c>
      <c r="AY43" s="61"/>
      <c r="AZ43" s="61"/>
      <c r="BA43" s="61"/>
      <c r="BB43" s="65">
        <f t="shared" si="5"/>
        <v>5</v>
      </c>
      <c r="BC43" s="65"/>
      <c r="BD43" s="65">
        <f t="shared" si="6"/>
        <v>5</v>
      </c>
      <c r="BE43" s="61">
        <v>1</v>
      </c>
      <c r="BF43" s="61">
        <v>1</v>
      </c>
      <c r="BG43" s="61">
        <v>2</v>
      </c>
      <c r="BH43" s="61">
        <v>2</v>
      </c>
      <c r="BI43" s="61">
        <v>0</v>
      </c>
      <c r="BJ43" s="61">
        <v>0</v>
      </c>
      <c r="BK43" s="61">
        <v>1</v>
      </c>
      <c r="BL43" s="61">
        <v>1</v>
      </c>
      <c r="BM43" s="61">
        <v>1</v>
      </c>
      <c r="BN43" s="61">
        <v>1</v>
      </c>
      <c r="BO43" s="61">
        <v>0</v>
      </c>
      <c r="BP43" s="61">
        <v>0</v>
      </c>
      <c r="BQ43" s="61">
        <v>0</v>
      </c>
      <c r="BR43" s="61">
        <v>0</v>
      </c>
      <c r="BS43" s="66"/>
    </row>
    <row r="44" spans="1:71" s="67" customFormat="1" ht="15.5" hidden="1">
      <c r="A44" s="63" t="s">
        <v>80</v>
      </c>
      <c r="B44" s="63"/>
      <c r="C44" s="63"/>
      <c r="D44" s="63"/>
      <c r="E44" s="64">
        <v>39</v>
      </c>
      <c r="F44" s="64"/>
      <c r="G44" s="65">
        <f t="shared" si="0"/>
        <v>100</v>
      </c>
      <c r="H44" s="65"/>
      <c r="I44" s="65">
        <f t="shared" si="1"/>
        <v>97</v>
      </c>
      <c r="J44" s="65">
        <f t="shared" si="4"/>
        <v>-3</v>
      </c>
      <c r="K44" s="65"/>
      <c r="L44" s="65"/>
      <c r="M44" s="65"/>
      <c r="N44" s="61">
        <v>3</v>
      </c>
      <c r="O44" s="61"/>
      <c r="P44" s="61">
        <v>4</v>
      </c>
      <c r="Q44" s="61"/>
      <c r="R44" s="65">
        <f t="shared" si="2"/>
        <v>92</v>
      </c>
      <c r="S44" s="65"/>
      <c r="T44" s="65">
        <f t="shared" si="3"/>
        <v>88</v>
      </c>
      <c r="U44" s="61">
        <v>12</v>
      </c>
      <c r="V44" s="61">
        <v>12</v>
      </c>
      <c r="W44" s="61">
        <v>6</v>
      </c>
      <c r="X44" s="61">
        <v>6</v>
      </c>
      <c r="Y44" s="61">
        <v>4</v>
      </c>
      <c r="Z44" s="61">
        <v>4</v>
      </c>
      <c r="AA44" s="61">
        <v>13</v>
      </c>
      <c r="AB44" s="61">
        <v>13</v>
      </c>
      <c r="AC44" s="61">
        <v>7</v>
      </c>
      <c r="AD44" s="61">
        <v>7</v>
      </c>
      <c r="AE44" s="61">
        <v>1</v>
      </c>
      <c r="AF44" s="61">
        <v>1</v>
      </c>
      <c r="AG44" s="61">
        <v>9</v>
      </c>
      <c r="AH44" s="61">
        <v>8</v>
      </c>
      <c r="AI44" s="61">
        <v>10</v>
      </c>
      <c r="AJ44" s="61">
        <v>8</v>
      </c>
      <c r="AK44" s="61">
        <v>1</v>
      </c>
      <c r="AL44" s="61">
        <v>1</v>
      </c>
      <c r="AM44" s="61">
        <v>3</v>
      </c>
      <c r="AN44" s="61">
        <v>3</v>
      </c>
      <c r="AO44" s="61">
        <v>9</v>
      </c>
      <c r="AP44" s="61">
        <v>9</v>
      </c>
      <c r="AQ44" s="61">
        <v>0</v>
      </c>
      <c r="AR44" s="61"/>
      <c r="AS44" s="61">
        <v>7</v>
      </c>
      <c r="AT44" s="61">
        <v>7</v>
      </c>
      <c r="AU44" s="61">
        <v>9</v>
      </c>
      <c r="AV44" s="61">
        <v>8</v>
      </c>
      <c r="AW44" s="61">
        <v>1</v>
      </c>
      <c r="AX44" s="61">
        <v>1</v>
      </c>
      <c r="AY44" s="61"/>
      <c r="AZ44" s="61"/>
      <c r="BA44" s="61"/>
      <c r="BB44" s="65">
        <f t="shared" si="5"/>
        <v>5</v>
      </c>
      <c r="BC44" s="65"/>
      <c r="BD44" s="65">
        <f t="shared" si="6"/>
        <v>5</v>
      </c>
      <c r="BE44" s="61">
        <v>1</v>
      </c>
      <c r="BF44" s="61">
        <v>1</v>
      </c>
      <c r="BG44" s="61">
        <v>2</v>
      </c>
      <c r="BH44" s="61">
        <v>2</v>
      </c>
      <c r="BI44" s="61">
        <v>0</v>
      </c>
      <c r="BJ44" s="61">
        <v>0</v>
      </c>
      <c r="BK44" s="61">
        <v>1</v>
      </c>
      <c r="BL44" s="61">
        <v>1</v>
      </c>
      <c r="BM44" s="61">
        <v>1</v>
      </c>
      <c r="BN44" s="61">
        <v>1</v>
      </c>
      <c r="BO44" s="61">
        <v>0</v>
      </c>
      <c r="BP44" s="61">
        <v>0</v>
      </c>
      <c r="BQ44" s="61">
        <v>0</v>
      </c>
      <c r="BR44" s="61">
        <v>0</v>
      </c>
      <c r="BS44" s="66"/>
    </row>
    <row r="45" spans="1:71" s="67" customFormat="1" ht="15.5" hidden="1">
      <c r="A45" s="63" t="s">
        <v>81</v>
      </c>
      <c r="B45" s="63"/>
      <c r="C45" s="63"/>
      <c r="D45" s="63"/>
      <c r="E45" s="64">
        <v>27</v>
      </c>
      <c r="F45" s="64"/>
      <c r="G45" s="65">
        <f t="shared" si="0"/>
        <v>80</v>
      </c>
      <c r="H45" s="65"/>
      <c r="I45" s="65">
        <f t="shared" si="1"/>
        <v>68</v>
      </c>
      <c r="J45" s="65">
        <f t="shared" si="4"/>
        <v>-12</v>
      </c>
      <c r="K45" s="65"/>
      <c r="L45" s="65"/>
      <c r="M45" s="65"/>
      <c r="N45" s="61">
        <v>3</v>
      </c>
      <c r="O45" s="61"/>
      <c r="P45" s="61">
        <v>3</v>
      </c>
      <c r="Q45" s="61"/>
      <c r="R45" s="65">
        <f t="shared" si="2"/>
        <v>73</v>
      </c>
      <c r="S45" s="65"/>
      <c r="T45" s="65">
        <f t="shared" si="3"/>
        <v>61</v>
      </c>
      <c r="U45" s="61">
        <v>10</v>
      </c>
      <c r="V45" s="61">
        <v>8</v>
      </c>
      <c r="W45" s="61">
        <v>5</v>
      </c>
      <c r="X45" s="61">
        <v>3</v>
      </c>
      <c r="Y45" s="61">
        <v>4</v>
      </c>
      <c r="Z45" s="61">
        <v>3</v>
      </c>
      <c r="AA45" s="61">
        <v>11</v>
      </c>
      <c r="AB45" s="61">
        <v>9</v>
      </c>
      <c r="AC45" s="61">
        <v>8</v>
      </c>
      <c r="AD45" s="61">
        <v>6</v>
      </c>
      <c r="AE45" s="61">
        <v>1</v>
      </c>
      <c r="AF45" s="61">
        <v>1</v>
      </c>
      <c r="AG45" s="61">
        <v>5</v>
      </c>
      <c r="AH45" s="61">
        <v>5</v>
      </c>
      <c r="AI45" s="61">
        <v>6</v>
      </c>
      <c r="AJ45" s="61">
        <v>5</v>
      </c>
      <c r="AK45" s="61">
        <v>0</v>
      </c>
      <c r="AL45" s="61">
        <v>1</v>
      </c>
      <c r="AM45" s="61">
        <v>4</v>
      </c>
      <c r="AN45" s="61">
        <v>3</v>
      </c>
      <c r="AO45" s="61">
        <v>9</v>
      </c>
      <c r="AP45" s="61">
        <v>8</v>
      </c>
      <c r="AQ45" s="61">
        <v>0</v>
      </c>
      <c r="AR45" s="61">
        <v>0</v>
      </c>
      <c r="AS45" s="61">
        <v>5</v>
      </c>
      <c r="AT45" s="61">
        <v>4</v>
      </c>
      <c r="AU45" s="61">
        <v>4</v>
      </c>
      <c r="AV45" s="61">
        <v>4</v>
      </c>
      <c r="AW45" s="61">
        <v>1</v>
      </c>
      <c r="AX45" s="61">
        <v>1</v>
      </c>
      <c r="AY45" s="61"/>
      <c r="AZ45" s="61"/>
      <c r="BA45" s="61"/>
      <c r="BB45" s="65">
        <f t="shared" si="5"/>
        <v>4</v>
      </c>
      <c r="BC45" s="65"/>
      <c r="BD45" s="65">
        <f t="shared" si="6"/>
        <v>4</v>
      </c>
      <c r="BE45" s="61">
        <v>1</v>
      </c>
      <c r="BF45" s="61">
        <v>1</v>
      </c>
      <c r="BG45" s="61">
        <v>1</v>
      </c>
      <c r="BH45" s="61">
        <v>1</v>
      </c>
      <c r="BI45" s="61">
        <v>0</v>
      </c>
      <c r="BJ45" s="61">
        <v>0</v>
      </c>
      <c r="BK45" s="61">
        <v>1</v>
      </c>
      <c r="BL45" s="61">
        <v>1</v>
      </c>
      <c r="BM45" s="61">
        <v>1</v>
      </c>
      <c r="BN45" s="61">
        <v>1</v>
      </c>
      <c r="BO45" s="61">
        <v>0</v>
      </c>
      <c r="BP45" s="61">
        <v>0</v>
      </c>
      <c r="BQ45" s="61">
        <v>0</v>
      </c>
      <c r="BR45" s="61">
        <v>0</v>
      </c>
      <c r="BS45" s="66"/>
    </row>
    <row r="46" spans="1:71" s="67" customFormat="1" ht="15.5" hidden="1">
      <c r="A46" s="63" t="s">
        <v>82</v>
      </c>
      <c r="B46" s="63"/>
      <c r="C46" s="63"/>
      <c r="D46" s="63"/>
      <c r="E46" s="64">
        <v>17</v>
      </c>
      <c r="F46" s="64"/>
      <c r="G46" s="65">
        <f t="shared" si="0"/>
        <v>51</v>
      </c>
      <c r="H46" s="65"/>
      <c r="I46" s="65">
        <f t="shared" si="1"/>
        <v>44</v>
      </c>
      <c r="J46" s="65">
        <f t="shared" si="4"/>
        <v>-7</v>
      </c>
      <c r="K46" s="65"/>
      <c r="L46" s="65"/>
      <c r="M46" s="65"/>
      <c r="N46" s="61">
        <v>2</v>
      </c>
      <c r="O46" s="61"/>
      <c r="P46" s="68">
        <v>2</v>
      </c>
      <c r="Q46" s="68"/>
      <c r="R46" s="65">
        <f t="shared" si="2"/>
        <v>45</v>
      </c>
      <c r="S46" s="65"/>
      <c r="T46" s="65">
        <f t="shared" si="3"/>
        <v>38</v>
      </c>
      <c r="U46" s="61">
        <v>7</v>
      </c>
      <c r="V46" s="61">
        <v>6</v>
      </c>
      <c r="W46" s="61">
        <v>3</v>
      </c>
      <c r="X46" s="61">
        <v>2</v>
      </c>
      <c r="Y46" s="61">
        <v>2</v>
      </c>
      <c r="Z46" s="61">
        <v>2</v>
      </c>
      <c r="AA46" s="61">
        <v>7</v>
      </c>
      <c r="AB46" s="61">
        <v>5</v>
      </c>
      <c r="AC46" s="61">
        <v>4</v>
      </c>
      <c r="AD46" s="61">
        <v>3</v>
      </c>
      <c r="AE46" s="61">
        <v>0</v>
      </c>
      <c r="AF46" s="61">
        <v>1</v>
      </c>
      <c r="AG46" s="61">
        <v>3</v>
      </c>
      <c r="AH46" s="61">
        <v>3</v>
      </c>
      <c r="AI46" s="61">
        <v>4</v>
      </c>
      <c r="AJ46" s="61">
        <v>3</v>
      </c>
      <c r="AK46" s="61">
        <v>1</v>
      </c>
      <c r="AL46" s="61">
        <v>1</v>
      </c>
      <c r="AM46" s="61">
        <v>2</v>
      </c>
      <c r="AN46" s="61">
        <v>2</v>
      </c>
      <c r="AO46" s="61">
        <v>4</v>
      </c>
      <c r="AP46" s="61">
        <v>4</v>
      </c>
      <c r="AQ46" s="61">
        <v>0</v>
      </c>
      <c r="AR46" s="61"/>
      <c r="AS46" s="61">
        <v>3</v>
      </c>
      <c r="AT46" s="61">
        <v>2</v>
      </c>
      <c r="AU46" s="61">
        <v>4</v>
      </c>
      <c r="AV46" s="61">
        <v>3</v>
      </c>
      <c r="AW46" s="61">
        <v>1</v>
      </c>
      <c r="AX46" s="61">
        <v>1</v>
      </c>
      <c r="AY46" s="61"/>
      <c r="AZ46" s="61"/>
      <c r="BA46" s="61"/>
      <c r="BB46" s="65">
        <f t="shared" si="5"/>
        <v>4</v>
      </c>
      <c r="BC46" s="65"/>
      <c r="BD46" s="65">
        <f t="shared" si="6"/>
        <v>4</v>
      </c>
      <c r="BE46" s="61">
        <v>1</v>
      </c>
      <c r="BF46" s="61">
        <v>1</v>
      </c>
      <c r="BG46" s="61">
        <v>1</v>
      </c>
      <c r="BH46" s="61">
        <v>1</v>
      </c>
      <c r="BI46" s="61">
        <v>0</v>
      </c>
      <c r="BJ46" s="61">
        <v>0</v>
      </c>
      <c r="BK46" s="61">
        <v>1</v>
      </c>
      <c r="BL46" s="61">
        <v>1</v>
      </c>
      <c r="BM46" s="61">
        <v>1</v>
      </c>
      <c r="BN46" s="61">
        <v>1</v>
      </c>
      <c r="BO46" s="61">
        <v>0</v>
      </c>
      <c r="BP46" s="61">
        <v>0</v>
      </c>
      <c r="BQ46" s="61"/>
      <c r="BR46" s="61"/>
      <c r="BS46" s="66"/>
    </row>
    <row r="47" spans="1:71" s="69" customFormat="1" ht="15" hidden="1" customHeight="1">
      <c r="A47" s="63" t="s">
        <v>83</v>
      </c>
      <c r="B47" s="63"/>
      <c r="C47" s="63"/>
      <c r="D47" s="63"/>
      <c r="E47" s="64">
        <v>24</v>
      </c>
      <c r="F47" s="64"/>
      <c r="G47" s="65">
        <f t="shared" si="0"/>
        <v>71</v>
      </c>
      <c r="H47" s="65"/>
      <c r="I47" s="65">
        <f t="shared" si="1"/>
        <v>61</v>
      </c>
      <c r="J47" s="65">
        <f t="shared" si="4"/>
        <v>-10</v>
      </c>
      <c r="K47" s="65"/>
      <c r="L47" s="65"/>
      <c r="M47" s="65"/>
      <c r="N47" s="61">
        <v>3</v>
      </c>
      <c r="O47" s="61"/>
      <c r="P47" s="61">
        <v>3</v>
      </c>
      <c r="Q47" s="61"/>
      <c r="R47" s="65">
        <f t="shared" si="2"/>
        <v>65</v>
      </c>
      <c r="S47" s="65"/>
      <c r="T47" s="65">
        <f t="shared" si="3"/>
        <v>54</v>
      </c>
      <c r="U47" s="61">
        <v>8</v>
      </c>
      <c r="V47" s="61">
        <v>7</v>
      </c>
      <c r="W47" s="61">
        <v>4</v>
      </c>
      <c r="X47" s="61">
        <v>3</v>
      </c>
      <c r="Y47" s="61">
        <v>3</v>
      </c>
      <c r="Z47" s="61">
        <v>3</v>
      </c>
      <c r="AA47" s="61">
        <v>12</v>
      </c>
      <c r="AB47" s="61">
        <v>9</v>
      </c>
      <c r="AC47" s="61">
        <v>4</v>
      </c>
      <c r="AD47" s="61">
        <v>4</v>
      </c>
      <c r="AE47" s="61">
        <v>2</v>
      </c>
      <c r="AF47" s="61">
        <v>2</v>
      </c>
      <c r="AG47" s="61">
        <v>6</v>
      </c>
      <c r="AH47" s="61">
        <v>4</v>
      </c>
      <c r="AI47" s="61">
        <v>4</v>
      </c>
      <c r="AJ47" s="61">
        <v>4</v>
      </c>
      <c r="AK47" s="61">
        <v>0</v>
      </c>
      <c r="AL47" s="61">
        <v>1</v>
      </c>
      <c r="AM47" s="61">
        <v>4</v>
      </c>
      <c r="AN47" s="61">
        <v>2</v>
      </c>
      <c r="AO47" s="61">
        <v>9</v>
      </c>
      <c r="AP47" s="61">
        <v>7</v>
      </c>
      <c r="AQ47" s="61">
        <v>0</v>
      </c>
      <c r="AR47" s="61">
        <v>0</v>
      </c>
      <c r="AS47" s="61">
        <v>4</v>
      </c>
      <c r="AT47" s="61">
        <v>3</v>
      </c>
      <c r="AU47" s="61">
        <v>4</v>
      </c>
      <c r="AV47" s="61">
        <v>4</v>
      </c>
      <c r="AW47" s="61">
        <v>1</v>
      </c>
      <c r="AX47" s="61">
        <v>1</v>
      </c>
      <c r="AY47" s="61"/>
      <c r="AZ47" s="61"/>
      <c r="BA47" s="61"/>
      <c r="BB47" s="65">
        <f t="shared" si="5"/>
        <v>3</v>
      </c>
      <c r="BC47" s="65"/>
      <c r="BD47" s="65">
        <f t="shared" si="6"/>
        <v>4</v>
      </c>
      <c r="BE47" s="61">
        <v>0</v>
      </c>
      <c r="BF47" s="61">
        <v>1</v>
      </c>
      <c r="BG47" s="61">
        <v>1</v>
      </c>
      <c r="BH47" s="61">
        <v>1</v>
      </c>
      <c r="BI47" s="61"/>
      <c r="BJ47" s="61"/>
      <c r="BK47" s="61">
        <v>1</v>
      </c>
      <c r="BL47" s="61">
        <v>1</v>
      </c>
      <c r="BM47" s="61">
        <v>1</v>
      </c>
      <c r="BN47" s="61">
        <v>1</v>
      </c>
      <c r="BO47" s="61">
        <v>0</v>
      </c>
      <c r="BP47" s="61">
        <v>0</v>
      </c>
      <c r="BQ47" s="61"/>
      <c r="BR47" s="61"/>
      <c r="BS47" s="63"/>
    </row>
    <row r="48" spans="1:71" s="67" customFormat="1" ht="26" hidden="1">
      <c r="A48" s="63" t="s">
        <v>84</v>
      </c>
      <c r="B48" s="63"/>
      <c r="C48" s="63"/>
      <c r="D48" s="63"/>
      <c r="E48" s="64">
        <v>36</v>
      </c>
      <c r="F48" s="64"/>
      <c r="G48" s="65">
        <f t="shared" si="0"/>
        <v>101</v>
      </c>
      <c r="H48" s="65"/>
      <c r="I48" s="65">
        <f t="shared" si="1"/>
        <v>90</v>
      </c>
      <c r="J48" s="65">
        <f t="shared" si="4"/>
        <v>-11</v>
      </c>
      <c r="K48" s="65"/>
      <c r="L48" s="65"/>
      <c r="M48" s="65"/>
      <c r="N48" s="61">
        <v>4</v>
      </c>
      <c r="O48" s="61"/>
      <c r="P48" s="61">
        <v>4</v>
      </c>
      <c r="Q48" s="61"/>
      <c r="R48" s="65">
        <f t="shared" si="2"/>
        <v>94</v>
      </c>
      <c r="S48" s="65"/>
      <c r="T48" s="65">
        <f t="shared" si="3"/>
        <v>81</v>
      </c>
      <c r="U48" s="61">
        <v>15</v>
      </c>
      <c r="V48" s="61">
        <v>14</v>
      </c>
      <c r="W48" s="61">
        <v>6</v>
      </c>
      <c r="X48" s="61">
        <v>5</v>
      </c>
      <c r="Y48" s="61">
        <v>5</v>
      </c>
      <c r="Z48" s="61">
        <v>4</v>
      </c>
      <c r="AA48" s="61">
        <v>15</v>
      </c>
      <c r="AB48" s="61">
        <v>13</v>
      </c>
      <c r="AC48" s="61">
        <v>9</v>
      </c>
      <c r="AD48" s="61">
        <v>8</v>
      </c>
      <c r="AE48" s="61">
        <v>1</v>
      </c>
      <c r="AF48" s="61">
        <v>1</v>
      </c>
      <c r="AG48" s="61">
        <v>8</v>
      </c>
      <c r="AH48" s="61">
        <v>6</v>
      </c>
      <c r="AI48" s="61">
        <v>4</v>
      </c>
      <c r="AJ48" s="61">
        <v>4</v>
      </c>
      <c r="AK48" s="61">
        <v>1</v>
      </c>
      <c r="AL48" s="61">
        <v>1</v>
      </c>
      <c r="AM48" s="61">
        <v>5</v>
      </c>
      <c r="AN48" s="61">
        <v>3</v>
      </c>
      <c r="AO48" s="61">
        <v>12</v>
      </c>
      <c r="AP48" s="61">
        <v>10</v>
      </c>
      <c r="AQ48" s="61">
        <v>0</v>
      </c>
      <c r="AR48" s="61">
        <v>0</v>
      </c>
      <c r="AS48" s="61">
        <v>5</v>
      </c>
      <c r="AT48" s="61">
        <v>4</v>
      </c>
      <c r="AU48" s="61">
        <v>7</v>
      </c>
      <c r="AV48" s="61">
        <v>7</v>
      </c>
      <c r="AW48" s="61">
        <v>1</v>
      </c>
      <c r="AX48" s="61">
        <v>1</v>
      </c>
      <c r="AY48" s="61"/>
      <c r="AZ48" s="61"/>
      <c r="BA48" s="61"/>
      <c r="BB48" s="65">
        <f t="shared" si="5"/>
        <v>3</v>
      </c>
      <c r="BC48" s="65"/>
      <c r="BD48" s="65">
        <f t="shared" si="6"/>
        <v>5</v>
      </c>
      <c r="BE48" s="61">
        <v>0</v>
      </c>
      <c r="BF48" s="61">
        <v>1</v>
      </c>
      <c r="BG48" s="61">
        <v>1</v>
      </c>
      <c r="BH48" s="61">
        <v>2</v>
      </c>
      <c r="BI48" s="61">
        <v>0</v>
      </c>
      <c r="BJ48" s="61">
        <v>0</v>
      </c>
      <c r="BK48" s="61">
        <v>1</v>
      </c>
      <c r="BL48" s="61">
        <v>1</v>
      </c>
      <c r="BM48" s="61">
        <v>1</v>
      </c>
      <c r="BN48" s="61">
        <v>1</v>
      </c>
      <c r="BO48" s="61">
        <v>0</v>
      </c>
      <c r="BP48" s="61">
        <v>0</v>
      </c>
      <c r="BQ48" s="61">
        <v>0</v>
      </c>
      <c r="BR48" s="61">
        <v>0</v>
      </c>
      <c r="BS48" s="66"/>
    </row>
    <row r="49" spans="1:71" s="67" customFormat="1" ht="26" hidden="1">
      <c r="A49" s="63" t="s">
        <v>85</v>
      </c>
      <c r="B49" s="63"/>
      <c r="C49" s="63"/>
      <c r="D49" s="63"/>
      <c r="E49" s="64">
        <v>30</v>
      </c>
      <c r="F49" s="64"/>
      <c r="G49" s="65">
        <f t="shared" si="0"/>
        <v>82</v>
      </c>
      <c r="H49" s="65"/>
      <c r="I49" s="65">
        <f t="shared" si="1"/>
        <v>76</v>
      </c>
      <c r="J49" s="65">
        <f t="shared" si="4"/>
        <v>-6</v>
      </c>
      <c r="K49" s="65"/>
      <c r="L49" s="65"/>
      <c r="M49" s="65"/>
      <c r="N49" s="61">
        <v>4</v>
      </c>
      <c r="O49" s="61"/>
      <c r="P49" s="61">
        <v>4</v>
      </c>
      <c r="Q49" s="61"/>
      <c r="R49" s="65">
        <f t="shared" si="2"/>
        <v>76</v>
      </c>
      <c r="S49" s="65"/>
      <c r="T49" s="65">
        <f t="shared" si="3"/>
        <v>68</v>
      </c>
      <c r="U49" s="61">
        <v>10</v>
      </c>
      <c r="V49" s="61">
        <v>10</v>
      </c>
      <c r="W49" s="61">
        <v>6</v>
      </c>
      <c r="X49" s="61">
        <v>4</v>
      </c>
      <c r="Y49" s="61">
        <v>5</v>
      </c>
      <c r="Z49" s="61">
        <v>4</v>
      </c>
      <c r="AA49" s="61">
        <v>12</v>
      </c>
      <c r="AB49" s="61">
        <v>10</v>
      </c>
      <c r="AC49" s="61">
        <v>7</v>
      </c>
      <c r="AD49" s="61">
        <v>6</v>
      </c>
      <c r="AE49" s="61">
        <v>1</v>
      </c>
      <c r="AF49" s="61">
        <v>2</v>
      </c>
      <c r="AG49" s="61">
        <v>4</v>
      </c>
      <c r="AH49" s="61">
        <v>5</v>
      </c>
      <c r="AI49" s="61">
        <v>3</v>
      </c>
      <c r="AJ49" s="61">
        <v>4</v>
      </c>
      <c r="AK49" s="61">
        <v>1</v>
      </c>
      <c r="AL49" s="61">
        <v>1</v>
      </c>
      <c r="AM49" s="61">
        <v>4</v>
      </c>
      <c r="AN49" s="61">
        <v>2</v>
      </c>
      <c r="AO49" s="61">
        <v>11</v>
      </c>
      <c r="AP49" s="61">
        <v>10</v>
      </c>
      <c r="AQ49" s="61">
        <v>0</v>
      </c>
      <c r="AR49" s="61">
        <v>0</v>
      </c>
      <c r="AS49" s="61">
        <v>4</v>
      </c>
      <c r="AT49" s="61">
        <v>4</v>
      </c>
      <c r="AU49" s="61">
        <v>7</v>
      </c>
      <c r="AV49" s="61">
        <v>4</v>
      </c>
      <c r="AW49" s="61">
        <v>1</v>
      </c>
      <c r="AX49" s="61">
        <v>2</v>
      </c>
      <c r="AY49" s="61"/>
      <c r="AZ49" s="61"/>
      <c r="BA49" s="61"/>
      <c r="BB49" s="65">
        <f t="shared" si="5"/>
        <v>2</v>
      </c>
      <c r="BC49" s="65"/>
      <c r="BD49" s="65">
        <f t="shared" si="6"/>
        <v>4</v>
      </c>
      <c r="BE49" s="61">
        <v>0</v>
      </c>
      <c r="BF49" s="61">
        <v>1</v>
      </c>
      <c r="BG49" s="61">
        <v>0</v>
      </c>
      <c r="BH49" s="61">
        <v>1</v>
      </c>
      <c r="BI49" s="61">
        <v>0</v>
      </c>
      <c r="BJ49" s="61">
        <v>0</v>
      </c>
      <c r="BK49" s="61">
        <v>1</v>
      </c>
      <c r="BL49" s="61">
        <v>1</v>
      </c>
      <c r="BM49" s="61">
        <v>1</v>
      </c>
      <c r="BN49" s="61">
        <v>1</v>
      </c>
      <c r="BO49" s="61">
        <v>0</v>
      </c>
      <c r="BP49" s="61">
        <v>0</v>
      </c>
      <c r="BQ49" s="61"/>
      <c r="BR49" s="61"/>
      <c r="BS49" s="66"/>
    </row>
    <row r="50" spans="1:71" s="67" customFormat="1" ht="26" hidden="1">
      <c r="A50" s="63" t="s">
        <v>86</v>
      </c>
      <c r="B50" s="63"/>
      <c r="C50" s="63"/>
      <c r="D50" s="63"/>
      <c r="E50" s="64">
        <v>3</v>
      </c>
      <c r="F50" s="64"/>
      <c r="G50" s="65">
        <f t="shared" si="0"/>
        <v>28</v>
      </c>
      <c r="H50" s="65"/>
      <c r="I50" s="65">
        <f t="shared" si="1"/>
        <v>28</v>
      </c>
      <c r="J50" s="65">
        <f>I50-G50</f>
        <v>0</v>
      </c>
      <c r="K50" s="65">
        <v>4</v>
      </c>
      <c r="L50" s="65"/>
      <c r="M50" s="65">
        <v>4</v>
      </c>
      <c r="N50" s="61">
        <v>3</v>
      </c>
      <c r="O50" s="61"/>
      <c r="P50" s="61">
        <v>3</v>
      </c>
      <c r="Q50" s="61"/>
      <c r="R50" s="65">
        <f>U50+W50+Y50+AA50+AC50+AG50+AI50+AM50+AO50+AQ50+AS50+AU50+AW50+AE50+AK50+AY50</f>
        <v>20</v>
      </c>
      <c r="S50" s="65"/>
      <c r="T50" s="65">
        <f>V50+X50+Z50+AB50+AD50+AH50+AJ50+AN50+AP50+AR50+AT50+AV50+AX50+AF50+AL50+AZ50</f>
        <v>20</v>
      </c>
      <c r="U50" s="61">
        <v>1</v>
      </c>
      <c r="V50" s="61">
        <v>1</v>
      </c>
      <c r="W50" s="61">
        <v>1</v>
      </c>
      <c r="X50" s="61">
        <v>1</v>
      </c>
      <c r="Y50" s="61">
        <v>1</v>
      </c>
      <c r="Z50" s="61">
        <v>1</v>
      </c>
      <c r="AA50" s="61">
        <v>1</v>
      </c>
      <c r="AB50" s="61">
        <v>1</v>
      </c>
      <c r="AC50" s="61">
        <v>1</v>
      </c>
      <c r="AD50" s="61">
        <v>1</v>
      </c>
      <c r="AE50" s="61">
        <v>0</v>
      </c>
      <c r="AF50" s="61">
        <v>0</v>
      </c>
      <c r="AG50" s="61">
        <v>1</v>
      </c>
      <c r="AH50" s="61">
        <v>1</v>
      </c>
      <c r="AI50" s="61">
        <v>1</v>
      </c>
      <c r="AJ50" s="61">
        <v>1</v>
      </c>
      <c r="AK50" s="61">
        <v>0</v>
      </c>
      <c r="AL50" s="61">
        <v>0</v>
      </c>
      <c r="AM50" s="61">
        <v>1</v>
      </c>
      <c r="AN50" s="61">
        <v>1</v>
      </c>
      <c r="AO50" s="61">
        <v>1</v>
      </c>
      <c r="AP50" s="61">
        <v>1</v>
      </c>
      <c r="AQ50" s="61">
        <v>0</v>
      </c>
      <c r="AR50" s="61">
        <v>0</v>
      </c>
      <c r="AS50" s="61">
        <v>0</v>
      </c>
      <c r="AT50" s="61">
        <v>1</v>
      </c>
      <c r="AU50" s="61">
        <v>0</v>
      </c>
      <c r="AV50" s="61">
        <v>0</v>
      </c>
      <c r="AW50" s="61">
        <v>0</v>
      </c>
      <c r="AX50" s="61">
        <v>0</v>
      </c>
      <c r="AY50" s="61">
        <v>11</v>
      </c>
      <c r="AZ50" s="61">
        <v>10</v>
      </c>
      <c r="BA50" s="61"/>
      <c r="BB50" s="65">
        <f t="shared" si="5"/>
        <v>5</v>
      </c>
      <c r="BC50" s="65"/>
      <c r="BD50" s="65">
        <f t="shared" si="6"/>
        <v>5</v>
      </c>
      <c r="BE50" s="61">
        <v>1</v>
      </c>
      <c r="BF50" s="61">
        <v>1</v>
      </c>
      <c r="BG50" s="61">
        <v>0</v>
      </c>
      <c r="BH50" s="61">
        <v>1</v>
      </c>
      <c r="BI50" s="61">
        <v>1</v>
      </c>
      <c r="BJ50" s="61">
        <v>0</v>
      </c>
      <c r="BK50" s="61">
        <v>0</v>
      </c>
      <c r="BL50" s="61">
        <v>1</v>
      </c>
      <c r="BM50" s="61">
        <v>1</v>
      </c>
      <c r="BN50" s="61">
        <v>1</v>
      </c>
      <c r="BO50" s="61">
        <v>1</v>
      </c>
      <c r="BP50" s="61">
        <v>0</v>
      </c>
      <c r="BQ50" s="61">
        <v>2</v>
      </c>
      <c r="BR50" s="61">
        <v>1</v>
      </c>
      <c r="BS50" s="66"/>
    </row>
    <row r="51" spans="1:71" s="88" customFormat="1" ht="15.5">
      <c r="A51" s="87">
        <v>1</v>
      </c>
      <c r="B51" s="87">
        <v>2</v>
      </c>
      <c r="C51" s="87">
        <v>3</v>
      </c>
      <c r="D51" s="87">
        <v>4</v>
      </c>
      <c r="E51" s="87">
        <v>5</v>
      </c>
      <c r="F51" s="87">
        <v>6</v>
      </c>
      <c r="G51" s="87">
        <v>7</v>
      </c>
      <c r="H51" s="87">
        <v>8</v>
      </c>
      <c r="I51" s="87">
        <v>9</v>
      </c>
      <c r="J51" s="87">
        <v>10</v>
      </c>
      <c r="K51" s="87">
        <v>11</v>
      </c>
      <c r="L51" s="87">
        <v>12</v>
      </c>
      <c r="M51" s="87">
        <v>13</v>
      </c>
      <c r="N51" s="87">
        <v>14</v>
      </c>
      <c r="O51" s="87">
        <v>15</v>
      </c>
      <c r="P51" s="87">
        <v>16</v>
      </c>
      <c r="Q51" s="87">
        <v>17</v>
      </c>
      <c r="R51" s="87">
        <v>18</v>
      </c>
      <c r="S51" s="87">
        <v>19</v>
      </c>
      <c r="T51" s="87">
        <v>20</v>
      </c>
      <c r="U51" s="87">
        <v>21</v>
      </c>
      <c r="V51" s="87">
        <v>22</v>
      </c>
      <c r="W51" s="87">
        <v>23</v>
      </c>
      <c r="X51" s="87">
        <v>24</v>
      </c>
      <c r="Y51" s="87">
        <v>25</v>
      </c>
      <c r="Z51" s="87">
        <v>26</v>
      </c>
      <c r="AA51" s="87">
        <v>27</v>
      </c>
      <c r="AB51" s="87">
        <v>28</v>
      </c>
      <c r="AC51" s="87">
        <v>29</v>
      </c>
      <c r="AD51" s="87">
        <v>30</v>
      </c>
      <c r="AE51" s="87">
        <v>31</v>
      </c>
      <c r="AF51" s="87">
        <v>32</v>
      </c>
      <c r="AG51" s="87">
        <v>33</v>
      </c>
      <c r="AH51" s="87">
        <v>34</v>
      </c>
      <c r="AI51" s="87">
        <v>35</v>
      </c>
      <c r="AJ51" s="87">
        <v>36</v>
      </c>
      <c r="AK51" s="87">
        <v>37</v>
      </c>
      <c r="AL51" s="87">
        <v>38</v>
      </c>
      <c r="AM51" s="87">
        <v>39</v>
      </c>
      <c r="AN51" s="87">
        <v>40</v>
      </c>
      <c r="AO51" s="87">
        <v>41</v>
      </c>
      <c r="AP51" s="87">
        <v>42</v>
      </c>
      <c r="AQ51" s="87">
        <v>43</v>
      </c>
      <c r="AR51" s="87">
        <v>44</v>
      </c>
      <c r="AS51" s="87">
        <v>45</v>
      </c>
      <c r="AT51" s="87">
        <v>46</v>
      </c>
      <c r="AU51" s="87">
        <v>47</v>
      </c>
      <c r="AV51" s="87">
        <v>48</v>
      </c>
      <c r="AW51" s="87">
        <v>49</v>
      </c>
      <c r="AX51" s="87">
        <v>50</v>
      </c>
      <c r="AY51" s="87">
        <v>51</v>
      </c>
      <c r="AZ51" s="87">
        <v>52</v>
      </c>
      <c r="BA51" s="87">
        <v>21</v>
      </c>
      <c r="BB51" s="87">
        <v>22</v>
      </c>
      <c r="BC51" s="87">
        <v>23</v>
      </c>
      <c r="BD51" s="87">
        <v>24</v>
      </c>
      <c r="BE51" s="87">
        <v>57</v>
      </c>
      <c r="BF51" s="87">
        <v>58</v>
      </c>
      <c r="BG51" s="87">
        <v>59</v>
      </c>
      <c r="BH51" s="87">
        <v>60</v>
      </c>
      <c r="BI51" s="87">
        <v>61</v>
      </c>
      <c r="BJ51" s="87">
        <v>62</v>
      </c>
      <c r="BK51" s="87">
        <v>63</v>
      </c>
      <c r="BL51" s="87">
        <v>64</v>
      </c>
      <c r="BM51" s="87">
        <v>65</v>
      </c>
      <c r="BN51" s="87">
        <v>66</v>
      </c>
      <c r="BO51" s="87">
        <v>67</v>
      </c>
      <c r="BP51" s="87">
        <v>68</v>
      </c>
      <c r="BQ51" s="87">
        <v>69</v>
      </c>
      <c r="BR51" s="87">
        <v>70</v>
      </c>
      <c r="BS51" s="87">
        <v>25</v>
      </c>
    </row>
    <row r="52" spans="1:71" s="86" customFormat="1" ht="43.5" customHeight="1">
      <c r="A52" s="83" t="s">
        <v>87</v>
      </c>
      <c r="B52" s="84">
        <v>39</v>
      </c>
      <c r="C52" s="84">
        <v>42710</v>
      </c>
      <c r="D52" s="84">
        <v>1170</v>
      </c>
      <c r="E52" s="84">
        <v>1175</v>
      </c>
      <c r="F52" s="97">
        <f>C52/D52</f>
        <v>36.504273504273506</v>
      </c>
      <c r="G52" s="85">
        <f>N52+R52+BB52</f>
        <v>2987</v>
      </c>
      <c r="H52" s="85">
        <f>O52+S52+BC52</f>
        <v>3043</v>
      </c>
      <c r="I52" s="85">
        <f>P52+T52+BD52</f>
        <v>3013</v>
      </c>
      <c r="J52" s="85">
        <f>I52-H52</f>
        <v>-30</v>
      </c>
      <c r="K52" s="85">
        <f>SUM(K12:K50)</f>
        <v>4</v>
      </c>
      <c r="L52" s="85">
        <v>4</v>
      </c>
      <c r="M52" s="85">
        <f>SUM(M12:M50)</f>
        <v>4</v>
      </c>
      <c r="N52" s="85">
        <v>142</v>
      </c>
      <c r="O52" s="85">
        <v>142</v>
      </c>
      <c r="P52" s="85">
        <v>142</v>
      </c>
      <c r="Q52" s="85">
        <f>P52-O52</f>
        <v>0</v>
      </c>
      <c r="R52" s="68">
        <v>2704</v>
      </c>
      <c r="S52" s="85">
        <v>2717</v>
      </c>
      <c r="T52" s="85">
        <v>2686</v>
      </c>
      <c r="U52" s="85">
        <f t="shared" ref="U52:AZ52" si="7">SUM(U12:U50)</f>
        <v>374</v>
      </c>
      <c r="V52" s="85">
        <f t="shared" si="7"/>
        <v>363</v>
      </c>
      <c r="W52" s="85">
        <f t="shared" si="7"/>
        <v>176</v>
      </c>
      <c r="X52" s="85">
        <f t="shared" si="7"/>
        <v>157</v>
      </c>
      <c r="Y52" s="85">
        <f t="shared" si="7"/>
        <v>166</v>
      </c>
      <c r="Z52" s="85">
        <f t="shared" si="7"/>
        <v>154</v>
      </c>
      <c r="AA52" s="85">
        <f t="shared" si="7"/>
        <v>389</v>
      </c>
      <c r="AB52" s="85">
        <f t="shared" si="7"/>
        <v>387</v>
      </c>
      <c r="AC52" s="85">
        <f t="shared" si="7"/>
        <v>252</v>
      </c>
      <c r="AD52" s="85">
        <f t="shared" si="7"/>
        <v>242</v>
      </c>
      <c r="AE52" s="85">
        <f t="shared" si="7"/>
        <v>39</v>
      </c>
      <c r="AF52" s="85">
        <f t="shared" si="7"/>
        <v>54</v>
      </c>
      <c r="AG52" s="85">
        <f t="shared" si="7"/>
        <v>218</v>
      </c>
      <c r="AH52" s="85">
        <f t="shared" si="7"/>
        <v>218</v>
      </c>
      <c r="AI52" s="85">
        <f t="shared" si="7"/>
        <v>203</v>
      </c>
      <c r="AJ52" s="85">
        <f t="shared" si="7"/>
        <v>185</v>
      </c>
      <c r="AK52" s="85">
        <f t="shared" si="7"/>
        <v>36</v>
      </c>
      <c r="AL52" s="85">
        <f t="shared" si="7"/>
        <v>45</v>
      </c>
      <c r="AM52" s="85">
        <f t="shared" si="7"/>
        <v>136</v>
      </c>
      <c r="AN52" s="85">
        <f t="shared" si="7"/>
        <v>122</v>
      </c>
      <c r="AO52" s="85">
        <f t="shared" si="7"/>
        <v>305</v>
      </c>
      <c r="AP52" s="85">
        <f t="shared" si="7"/>
        <v>313</v>
      </c>
      <c r="AQ52" s="85">
        <f t="shared" si="7"/>
        <v>3</v>
      </c>
      <c r="AR52" s="85">
        <f t="shared" si="7"/>
        <v>3</v>
      </c>
      <c r="AS52" s="85">
        <f t="shared" si="7"/>
        <v>163</v>
      </c>
      <c r="AT52" s="85">
        <f t="shared" si="7"/>
        <v>167</v>
      </c>
      <c r="AU52" s="85">
        <f t="shared" si="7"/>
        <v>182</v>
      </c>
      <c r="AV52" s="85">
        <f t="shared" si="7"/>
        <v>189</v>
      </c>
      <c r="AW52" s="85">
        <f t="shared" si="7"/>
        <v>51</v>
      </c>
      <c r="AX52" s="85">
        <f t="shared" si="7"/>
        <v>68</v>
      </c>
      <c r="AY52" s="85">
        <f t="shared" si="7"/>
        <v>11</v>
      </c>
      <c r="AZ52" s="85">
        <f t="shared" si="7"/>
        <v>10</v>
      </c>
      <c r="BA52" s="85">
        <f>T52-S52</f>
        <v>-31</v>
      </c>
      <c r="BB52" s="85">
        <v>141</v>
      </c>
      <c r="BC52" s="85">
        <v>184</v>
      </c>
      <c r="BD52" s="85">
        <v>185</v>
      </c>
      <c r="BE52" s="85">
        <f t="shared" ref="BE52:BR52" si="8">SUM(BE12:BE50)</f>
        <v>34</v>
      </c>
      <c r="BF52" s="85">
        <f t="shared" si="8"/>
        <v>40</v>
      </c>
      <c r="BG52" s="85">
        <f t="shared" si="8"/>
        <v>36</v>
      </c>
      <c r="BH52" s="85">
        <f t="shared" si="8"/>
        <v>50</v>
      </c>
      <c r="BI52" s="85">
        <f t="shared" si="8"/>
        <v>4</v>
      </c>
      <c r="BJ52" s="85">
        <f t="shared" si="8"/>
        <v>9</v>
      </c>
      <c r="BK52" s="85">
        <f t="shared" si="8"/>
        <v>32</v>
      </c>
      <c r="BL52" s="85">
        <f t="shared" si="8"/>
        <v>39</v>
      </c>
      <c r="BM52" s="85">
        <f t="shared" si="8"/>
        <v>37</v>
      </c>
      <c r="BN52" s="85">
        <f t="shared" si="8"/>
        <v>43</v>
      </c>
      <c r="BO52" s="85">
        <f t="shared" si="8"/>
        <v>2</v>
      </c>
      <c r="BP52" s="85">
        <f t="shared" si="8"/>
        <v>1</v>
      </c>
      <c r="BQ52" s="85">
        <f t="shared" si="8"/>
        <v>2</v>
      </c>
      <c r="BR52" s="85">
        <f t="shared" si="8"/>
        <v>2</v>
      </c>
      <c r="BS52" s="85">
        <f>BD52-BC52</f>
        <v>1</v>
      </c>
    </row>
    <row r="54" spans="1:71" s="179" customFormat="1" ht="21" customHeight="1">
      <c r="A54" s="178" t="s">
        <v>106</v>
      </c>
      <c r="B54" s="179" t="s">
        <v>108</v>
      </c>
      <c r="C54" s="178"/>
      <c r="D54" s="178"/>
      <c r="E54" s="180"/>
      <c r="F54" s="178"/>
      <c r="G54" s="178"/>
      <c r="H54" s="178"/>
      <c r="I54" s="178"/>
      <c r="J54" s="178"/>
      <c r="K54" s="178"/>
      <c r="L54" s="178"/>
      <c r="AC54" s="182"/>
    </row>
  </sheetData>
  <mergeCells count="19">
    <mergeCell ref="A9:A11"/>
    <mergeCell ref="G9:J10"/>
    <mergeCell ref="K9:M10"/>
    <mergeCell ref="A4:BS4"/>
    <mergeCell ref="A5:BS5"/>
    <mergeCell ref="A6:BS6"/>
    <mergeCell ref="B9:B11"/>
    <mergeCell ref="A1:J1"/>
    <mergeCell ref="L1:AF1"/>
    <mergeCell ref="A2:J2"/>
    <mergeCell ref="L2:AF2"/>
    <mergeCell ref="C9:C11"/>
    <mergeCell ref="F9:F11"/>
    <mergeCell ref="A7:BS7"/>
    <mergeCell ref="BB9:BS10"/>
    <mergeCell ref="R9:BA10"/>
    <mergeCell ref="N9:Q10"/>
    <mergeCell ref="D9:E10"/>
    <mergeCell ref="A8:AJ8"/>
  </mergeCells>
  <printOptions horizontalCentered="1"/>
  <pageMargins left="0.25" right="0" top="0.5" bottom="0.5" header="0.3" footer="0.3"/>
  <pageSetup paperSize="9" scale="9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T5" sqref="T5"/>
    </sheetView>
  </sheetViews>
  <sheetFormatPr defaultRowHeight="14.5"/>
  <cols>
    <col min="1" max="1" width="4.1796875" customWidth="1"/>
    <col min="2" max="2" width="14.26953125" customWidth="1"/>
    <col min="3" max="3" width="9" customWidth="1"/>
    <col min="4" max="4" width="9.1796875" hidden="1" customWidth="1"/>
    <col min="5" max="5" width="6.81640625" hidden="1" customWidth="1"/>
    <col min="9" max="9" width="8.7265625" customWidth="1"/>
    <col min="11" max="11" width="9.1796875" customWidth="1"/>
    <col min="12" max="12" width="13.453125" customWidth="1"/>
    <col min="16" max="16" width="9" customWidth="1"/>
    <col min="17" max="18" width="9.1796875" hidden="1" customWidth="1"/>
  </cols>
  <sheetData>
    <row r="1" spans="1:18" ht="15.5">
      <c r="A1" s="236" t="s">
        <v>134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3" spans="1:18" ht="17.25" customHeight="1">
      <c r="A3" s="237" t="s">
        <v>32</v>
      </c>
      <c r="B3" s="194" t="s">
        <v>22</v>
      </c>
      <c r="C3" s="238" t="s">
        <v>31</v>
      </c>
      <c r="D3" s="177"/>
      <c r="E3" s="177"/>
      <c r="F3" s="194" t="s">
        <v>121</v>
      </c>
      <c r="G3" s="194"/>
      <c r="H3" s="194"/>
      <c r="I3" s="194" t="s">
        <v>105</v>
      </c>
      <c r="J3" s="239" t="s">
        <v>136</v>
      </c>
      <c r="K3" s="239"/>
      <c r="L3" s="239"/>
      <c r="M3" s="239"/>
      <c r="N3" s="239"/>
      <c r="O3" s="239"/>
      <c r="P3" s="239"/>
    </row>
    <row r="4" spans="1:18" ht="25.5" customHeight="1">
      <c r="A4" s="237"/>
      <c r="B4" s="194"/>
      <c r="C4" s="238"/>
      <c r="D4" s="238" t="s">
        <v>118</v>
      </c>
      <c r="E4" s="238"/>
      <c r="F4" s="194"/>
      <c r="G4" s="194"/>
      <c r="H4" s="194"/>
      <c r="I4" s="194"/>
      <c r="J4" s="194" t="s">
        <v>130</v>
      </c>
      <c r="K4" s="194"/>
      <c r="L4" s="194"/>
      <c r="M4" s="194" t="s">
        <v>131</v>
      </c>
      <c r="N4" s="194"/>
      <c r="O4" s="194"/>
      <c r="P4" s="194"/>
    </row>
    <row r="5" spans="1:18" ht="51" customHeight="1">
      <c r="A5" s="237"/>
      <c r="B5" s="194"/>
      <c r="C5" s="238"/>
      <c r="D5" s="176" t="s">
        <v>119</v>
      </c>
      <c r="E5" s="176" t="s">
        <v>41</v>
      </c>
      <c r="F5" s="45" t="s">
        <v>89</v>
      </c>
      <c r="G5" s="44" t="s">
        <v>120</v>
      </c>
      <c r="H5" s="44" t="s">
        <v>27</v>
      </c>
      <c r="I5" s="194"/>
      <c r="J5" s="44" t="s">
        <v>127</v>
      </c>
      <c r="K5" s="44" t="s">
        <v>128</v>
      </c>
      <c r="L5" s="44" t="s">
        <v>135</v>
      </c>
      <c r="M5" s="44" t="s">
        <v>132</v>
      </c>
      <c r="N5" s="44" t="s">
        <v>133</v>
      </c>
      <c r="O5" s="44" t="s">
        <v>127</v>
      </c>
      <c r="P5" s="44" t="s">
        <v>128</v>
      </c>
      <c r="Q5" s="234" t="s">
        <v>129</v>
      </c>
      <c r="R5" s="235"/>
    </row>
    <row r="6" spans="1:18" s="173" customFormat="1">
      <c r="A6" s="171">
        <v>1</v>
      </c>
      <c r="B6" s="172">
        <v>2</v>
      </c>
      <c r="C6" s="171">
        <v>3</v>
      </c>
      <c r="D6" s="172">
        <v>4</v>
      </c>
      <c r="E6" s="171">
        <v>5</v>
      </c>
      <c r="F6" s="172">
        <v>4</v>
      </c>
      <c r="G6" s="171">
        <v>5</v>
      </c>
      <c r="H6" s="172">
        <v>6</v>
      </c>
      <c r="I6" s="171">
        <v>7</v>
      </c>
      <c r="J6" s="172">
        <v>8</v>
      </c>
      <c r="K6" s="171">
        <v>9</v>
      </c>
      <c r="L6" s="172">
        <v>10</v>
      </c>
      <c r="M6" s="171">
        <v>11</v>
      </c>
      <c r="N6" s="172">
        <v>12</v>
      </c>
      <c r="O6" s="171">
        <v>13</v>
      </c>
      <c r="P6" s="172">
        <v>14</v>
      </c>
      <c r="Q6" s="172">
        <v>16</v>
      </c>
      <c r="R6" s="171">
        <v>17</v>
      </c>
    </row>
    <row r="7" spans="1:18" ht="18.75" customHeight="1">
      <c r="A7" s="25">
        <v>1</v>
      </c>
      <c r="B7" s="115" t="s">
        <v>17</v>
      </c>
      <c r="C7" s="23">
        <v>12</v>
      </c>
      <c r="D7" s="23">
        <v>648</v>
      </c>
      <c r="E7" s="23">
        <v>26</v>
      </c>
      <c r="F7" s="23">
        <v>4421</v>
      </c>
      <c r="G7" s="23">
        <v>142</v>
      </c>
      <c r="H7" s="23">
        <v>178</v>
      </c>
      <c r="I7" s="174">
        <f t="shared" ref="I7:I20" si="0">F7/G7</f>
        <v>31.133802816901408</v>
      </c>
      <c r="J7" s="23">
        <f>4766+624</f>
        <v>5390</v>
      </c>
      <c r="K7" s="23">
        <f>157+21</f>
        <v>178</v>
      </c>
      <c r="L7" s="23">
        <v>168</v>
      </c>
      <c r="M7" s="23">
        <v>3</v>
      </c>
      <c r="N7" s="23">
        <v>5</v>
      </c>
      <c r="O7" s="23">
        <f>90+817</f>
        <v>907</v>
      </c>
      <c r="P7" s="23">
        <f>27+5</f>
        <v>32</v>
      </c>
    </row>
    <row r="8" spans="1:18" ht="18.75" customHeight="1">
      <c r="A8" s="23">
        <v>2</v>
      </c>
      <c r="B8" s="115" t="s">
        <v>13</v>
      </c>
      <c r="C8" s="23">
        <v>21</v>
      </c>
      <c r="D8" s="23">
        <v>865</v>
      </c>
      <c r="E8" s="23">
        <v>35</v>
      </c>
      <c r="F8" s="23">
        <v>6442</v>
      </c>
      <c r="G8" s="23">
        <v>211</v>
      </c>
      <c r="H8" s="23">
        <v>276</v>
      </c>
      <c r="I8" s="174">
        <f t="shared" si="0"/>
        <v>30.530805687203792</v>
      </c>
      <c r="J8" s="23">
        <v>8243</v>
      </c>
      <c r="K8" s="23">
        <v>276</v>
      </c>
      <c r="L8" s="23">
        <v>260</v>
      </c>
      <c r="M8" s="23"/>
      <c r="N8" s="23"/>
      <c r="O8" s="23"/>
      <c r="P8" s="23"/>
    </row>
    <row r="9" spans="1:18" ht="18.75" customHeight="1">
      <c r="A9" s="25">
        <v>3</v>
      </c>
      <c r="B9" s="131" t="s">
        <v>7</v>
      </c>
      <c r="C9" s="132">
        <v>24</v>
      </c>
      <c r="D9" s="132">
        <v>800</v>
      </c>
      <c r="E9" s="132">
        <v>32</v>
      </c>
      <c r="F9" s="132">
        <v>7264</v>
      </c>
      <c r="G9" s="132">
        <v>240</v>
      </c>
      <c r="H9" s="132">
        <v>287</v>
      </c>
      <c r="I9" s="174">
        <f t="shared" si="0"/>
        <v>30.266666666666666</v>
      </c>
      <c r="J9" s="23">
        <v>8757</v>
      </c>
      <c r="K9" s="23">
        <v>287</v>
      </c>
      <c r="L9" s="132">
        <v>260</v>
      </c>
      <c r="M9" s="23">
        <v>1</v>
      </c>
      <c r="N9" s="23"/>
      <c r="O9" s="23">
        <v>215</v>
      </c>
      <c r="P9" s="23">
        <v>7</v>
      </c>
      <c r="Q9" s="170">
        <v>50</v>
      </c>
      <c r="R9" s="170">
        <v>2</v>
      </c>
    </row>
    <row r="10" spans="1:18" ht="18.75" customHeight="1">
      <c r="A10" s="23">
        <v>4</v>
      </c>
      <c r="B10" s="128" t="s">
        <v>20</v>
      </c>
      <c r="C10" s="129">
        <v>15</v>
      </c>
      <c r="D10" s="129">
        <v>580</v>
      </c>
      <c r="E10" s="129">
        <v>18</v>
      </c>
      <c r="F10" s="129">
        <v>4223</v>
      </c>
      <c r="G10" s="129">
        <v>125</v>
      </c>
      <c r="H10" s="129">
        <v>140</v>
      </c>
      <c r="I10" s="174">
        <f t="shared" si="0"/>
        <v>33.783999999999999</v>
      </c>
      <c r="J10" s="23">
        <v>4324</v>
      </c>
      <c r="K10" s="23">
        <v>140</v>
      </c>
      <c r="L10" s="129">
        <v>140</v>
      </c>
      <c r="M10" s="23">
        <v>9</v>
      </c>
      <c r="N10" s="23"/>
      <c r="O10" s="23">
        <v>7503</v>
      </c>
      <c r="P10" s="23">
        <v>257</v>
      </c>
      <c r="Q10">
        <v>1855</v>
      </c>
      <c r="R10">
        <v>90</v>
      </c>
    </row>
    <row r="11" spans="1:18" ht="18.75" customHeight="1">
      <c r="A11" s="25">
        <v>5</v>
      </c>
      <c r="B11" s="128" t="s">
        <v>16</v>
      </c>
      <c r="C11" s="129">
        <v>26</v>
      </c>
      <c r="D11" s="129">
        <v>8484</v>
      </c>
      <c r="E11" s="129">
        <v>296</v>
      </c>
      <c r="F11" s="129">
        <v>8021</v>
      </c>
      <c r="G11" s="129">
        <v>272</v>
      </c>
      <c r="H11" s="129">
        <v>296</v>
      </c>
      <c r="I11" s="174">
        <f t="shared" si="0"/>
        <v>29.488970588235293</v>
      </c>
      <c r="J11" s="23">
        <v>8484</v>
      </c>
      <c r="K11" s="23">
        <v>296</v>
      </c>
      <c r="L11" s="129">
        <v>281</v>
      </c>
      <c r="M11" s="23">
        <v>1</v>
      </c>
      <c r="N11" s="23"/>
      <c r="O11" s="23">
        <v>190</v>
      </c>
      <c r="P11" s="23">
        <v>7</v>
      </c>
    </row>
    <row r="12" spans="1:18" ht="18.75" customHeight="1">
      <c r="A12" s="23">
        <v>6</v>
      </c>
      <c r="B12" s="128" t="s">
        <v>14</v>
      </c>
      <c r="C12" s="129">
        <v>12</v>
      </c>
      <c r="D12" s="129">
        <v>565</v>
      </c>
      <c r="E12" s="129">
        <v>23</v>
      </c>
      <c r="F12" s="129">
        <v>4428</v>
      </c>
      <c r="G12" s="129">
        <v>139</v>
      </c>
      <c r="H12" s="129">
        <v>146</v>
      </c>
      <c r="I12" s="174">
        <f t="shared" si="0"/>
        <v>31.85611510791367</v>
      </c>
      <c r="J12" s="23">
        <v>4617</v>
      </c>
      <c r="K12" s="23">
        <v>146</v>
      </c>
      <c r="L12" s="129">
        <v>146</v>
      </c>
      <c r="M12" s="23"/>
      <c r="N12" s="23">
        <v>4</v>
      </c>
      <c r="O12" s="23">
        <v>100</v>
      </c>
      <c r="P12" s="23">
        <v>4</v>
      </c>
      <c r="Q12">
        <v>270</v>
      </c>
      <c r="R12">
        <v>12</v>
      </c>
    </row>
    <row r="13" spans="1:18" ht="18.75" customHeight="1">
      <c r="A13" s="25">
        <v>7</v>
      </c>
      <c r="B13" s="128" t="s">
        <v>8</v>
      </c>
      <c r="C13" s="129">
        <v>21</v>
      </c>
      <c r="D13" s="129">
        <v>720</v>
      </c>
      <c r="E13" s="129">
        <v>26</v>
      </c>
      <c r="F13" s="129">
        <v>7260</v>
      </c>
      <c r="G13" s="129">
        <v>237</v>
      </c>
      <c r="H13" s="129">
        <v>256</v>
      </c>
      <c r="I13" s="174">
        <f t="shared" si="0"/>
        <v>30.632911392405063</v>
      </c>
      <c r="J13" s="23">
        <v>7418</v>
      </c>
      <c r="K13" s="23">
        <v>256</v>
      </c>
      <c r="L13" s="129">
        <v>255</v>
      </c>
      <c r="M13" s="23"/>
      <c r="N13" s="23">
        <v>4</v>
      </c>
      <c r="O13" s="23">
        <v>60</v>
      </c>
      <c r="P13" s="23">
        <v>2</v>
      </c>
      <c r="Q13" s="170">
        <v>75</v>
      </c>
      <c r="R13" s="170">
        <v>3</v>
      </c>
    </row>
    <row r="14" spans="1:18" ht="18.75" customHeight="1">
      <c r="A14" s="23">
        <v>8</v>
      </c>
      <c r="B14" s="123" t="s">
        <v>11</v>
      </c>
      <c r="C14" s="25">
        <v>21</v>
      </c>
      <c r="D14" s="25">
        <v>467</v>
      </c>
      <c r="E14" s="25">
        <v>20</v>
      </c>
      <c r="F14" s="129">
        <f>5398+90</f>
        <v>5488</v>
      </c>
      <c r="G14" s="25">
        <v>190</v>
      </c>
      <c r="H14" s="25">
        <v>200</v>
      </c>
      <c r="I14" s="174">
        <f t="shared" si="0"/>
        <v>28.88421052631579</v>
      </c>
      <c r="J14" s="23">
        <f>5859+317</f>
        <v>6176</v>
      </c>
      <c r="K14" s="23">
        <v>200</v>
      </c>
      <c r="L14" s="25">
        <v>200</v>
      </c>
      <c r="M14" s="23">
        <v>1</v>
      </c>
      <c r="N14" s="23"/>
      <c r="O14" s="23">
        <v>205</v>
      </c>
      <c r="P14" s="23">
        <v>7</v>
      </c>
    </row>
    <row r="15" spans="1:18" ht="18.75" customHeight="1">
      <c r="A15" s="25">
        <v>9</v>
      </c>
      <c r="B15" s="115" t="s">
        <v>12</v>
      </c>
      <c r="C15" s="23">
        <v>30</v>
      </c>
      <c r="D15" s="23">
        <v>916</v>
      </c>
      <c r="E15" s="23">
        <v>41</v>
      </c>
      <c r="F15" s="23">
        <v>5953</v>
      </c>
      <c r="G15" s="23">
        <v>221</v>
      </c>
      <c r="H15" s="23">
        <v>239</v>
      </c>
      <c r="I15" s="174">
        <f t="shared" si="0"/>
        <v>26.936651583710407</v>
      </c>
      <c r="J15" s="23">
        <v>6172</v>
      </c>
      <c r="K15" s="23">
        <v>239</v>
      </c>
      <c r="L15" s="23">
        <v>232</v>
      </c>
      <c r="M15" s="23"/>
      <c r="N15" s="23">
        <v>1</v>
      </c>
      <c r="O15" s="23">
        <v>50</v>
      </c>
      <c r="P15" s="23">
        <v>3</v>
      </c>
      <c r="Q15">
        <v>40</v>
      </c>
      <c r="R15">
        <v>2</v>
      </c>
    </row>
    <row r="16" spans="1:18" ht="18.75" customHeight="1">
      <c r="A16" s="23">
        <v>10</v>
      </c>
      <c r="B16" s="128" t="s">
        <v>18</v>
      </c>
      <c r="C16" s="129">
        <v>12</v>
      </c>
      <c r="D16" s="129">
        <v>320</v>
      </c>
      <c r="E16" s="129">
        <v>15</v>
      </c>
      <c r="F16" s="129">
        <v>1663</v>
      </c>
      <c r="G16" s="129">
        <v>62</v>
      </c>
      <c r="H16" s="129">
        <v>64</v>
      </c>
      <c r="I16" s="174">
        <f t="shared" si="0"/>
        <v>26.822580645161292</v>
      </c>
      <c r="J16" s="23">
        <v>1663</v>
      </c>
      <c r="K16" s="23">
        <v>64</v>
      </c>
      <c r="L16" s="129">
        <v>64</v>
      </c>
      <c r="M16" s="23"/>
      <c r="N16" s="23"/>
      <c r="O16" s="23"/>
      <c r="P16" s="23"/>
    </row>
    <row r="17" spans="1:18" ht="18.75" customHeight="1">
      <c r="A17" s="25">
        <v>11</v>
      </c>
      <c r="B17" s="115" t="s">
        <v>9</v>
      </c>
      <c r="C17" s="23">
        <v>24</v>
      </c>
      <c r="D17" s="23">
        <v>1029</v>
      </c>
      <c r="E17" s="23">
        <v>38</v>
      </c>
      <c r="F17" s="23">
        <v>4666</v>
      </c>
      <c r="G17" s="23">
        <v>161</v>
      </c>
      <c r="H17" s="23">
        <v>172</v>
      </c>
      <c r="I17" s="174">
        <f t="shared" si="0"/>
        <v>28.981366459627328</v>
      </c>
      <c r="J17" s="23">
        <v>4949</v>
      </c>
      <c r="K17" s="23">
        <v>172</v>
      </c>
      <c r="L17" s="23">
        <v>172</v>
      </c>
      <c r="M17" s="23">
        <v>1</v>
      </c>
      <c r="N17" s="23">
        <v>1</v>
      </c>
      <c r="O17" s="23">
        <f>150+73</f>
        <v>223</v>
      </c>
      <c r="P17" s="23">
        <v>7</v>
      </c>
      <c r="Q17" s="170">
        <v>110</v>
      </c>
      <c r="R17" s="170">
        <v>4</v>
      </c>
    </row>
    <row r="18" spans="1:18" ht="18.75" customHeight="1">
      <c r="A18" s="23">
        <v>12</v>
      </c>
      <c r="B18" s="128" t="s">
        <v>10</v>
      </c>
      <c r="C18" s="129">
        <v>6</v>
      </c>
      <c r="D18" s="129">
        <v>361</v>
      </c>
      <c r="E18" s="129">
        <v>14</v>
      </c>
      <c r="F18" s="129">
        <v>1927</v>
      </c>
      <c r="G18" s="129">
        <v>61</v>
      </c>
      <c r="H18" s="129">
        <v>65</v>
      </c>
      <c r="I18" s="174">
        <f t="shared" si="0"/>
        <v>31.590163934426229</v>
      </c>
      <c r="J18" s="23">
        <v>2019</v>
      </c>
      <c r="K18" s="23">
        <v>65</v>
      </c>
      <c r="L18" s="129">
        <v>65</v>
      </c>
      <c r="M18" s="23">
        <v>1</v>
      </c>
      <c r="N18" s="23">
        <v>4</v>
      </c>
      <c r="O18" s="23">
        <v>236</v>
      </c>
      <c r="P18" s="23">
        <v>12</v>
      </c>
      <c r="Q18">
        <v>205</v>
      </c>
      <c r="R18">
        <f>8</f>
        <v>8</v>
      </c>
    </row>
    <row r="19" spans="1:18" ht="18.75" customHeight="1">
      <c r="A19" s="25">
        <v>13</v>
      </c>
      <c r="B19" s="128" t="s">
        <v>15</v>
      </c>
      <c r="C19" s="129">
        <v>17</v>
      </c>
      <c r="D19" s="129">
        <v>679</v>
      </c>
      <c r="E19" s="129">
        <v>35</v>
      </c>
      <c r="F19" s="129">
        <v>5450</v>
      </c>
      <c r="G19" s="129">
        <v>181</v>
      </c>
      <c r="H19" s="129">
        <v>212</v>
      </c>
      <c r="I19" s="174">
        <f t="shared" si="0"/>
        <v>30.11049723756906</v>
      </c>
      <c r="J19" s="23">
        <v>6063</v>
      </c>
      <c r="K19" s="23">
        <v>212</v>
      </c>
      <c r="L19" s="129">
        <v>201</v>
      </c>
      <c r="M19" s="23"/>
      <c r="N19" s="23">
        <v>2</v>
      </c>
      <c r="O19" s="23">
        <v>100</v>
      </c>
      <c r="P19" s="23">
        <v>5</v>
      </c>
    </row>
    <row r="20" spans="1:18" ht="18.75" customHeight="1">
      <c r="A20" s="209" t="s">
        <v>19</v>
      </c>
      <c r="B20" s="210"/>
      <c r="C20" s="26">
        <f t="shared" ref="C20:H20" si="1">SUM(C7:C19)</f>
        <v>241</v>
      </c>
      <c r="D20" s="26">
        <f t="shared" si="1"/>
        <v>16434</v>
      </c>
      <c r="E20" s="26">
        <f t="shared" si="1"/>
        <v>619</v>
      </c>
      <c r="F20" s="26">
        <f t="shared" si="1"/>
        <v>67206</v>
      </c>
      <c r="G20" s="26">
        <f t="shared" si="1"/>
        <v>2242</v>
      </c>
      <c r="H20" s="26">
        <f t="shared" si="1"/>
        <v>2531</v>
      </c>
      <c r="I20" s="175">
        <f t="shared" si="0"/>
        <v>29.975914362176628</v>
      </c>
      <c r="J20" s="26">
        <f>SUM(J7:J19)</f>
        <v>74275</v>
      </c>
      <c r="K20" s="26">
        <f t="shared" ref="K20:P20" si="2">SUM(K7:K19)</f>
        <v>2531</v>
      </c>
      <c r="L20" s="26">
        <f>SUM(L7:L19)</f>
        <v>2444</v>
      </c>
      <c r="M20" s="26">
        <f>SUM(M7:M19)</f>
        <v>17</v>
      </c>
      <c r="N20" s="26">
        <f>SUM(N7:N19)</f>
        <v>21</v>
      </c>
      <c r="O20" s="26">
        <f t="shared" si="2"/>
        <v>9789</v>
      </c>
      <c r="P20" s="26">
        <f t="shared" si="2"/>
        <v>343</v>
      </c>
    </row>
  </sheetData>
  <mergeCells count="12">
    <mergeCell ref="A20:B20"/>
    <mergeCell ref="Q5:R5"/>
    <mergeCell ref="M4:P4"/>
    <mergeCell ref="J4:L4"/>
    <mergeCell ref="A1:P1"/>
    <mergeCell ref="A3:A5"/>
    <mergeCell ref="B3:B5"/>
    <mergeCell ref="C3:C5"/>
    <mergeCell ref="F3:H4"/>
    <mergeCell ref="I3:I5"/>
    <mergeCell ref="J3:P3"/>
    <mergeCell ref="D4:E4"/>
  </mergeCells>
  <printOptions horizontalCentered="1"/>
  <pageMargins left="0.5" right="0.25" top="0.5" bottom="0.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TH (3)</vt:lpstr>
      <vt:lpstr>mn</vt:lpstr>
      <vt:lpstr>THCS 1.9</vt:lpstr>
      <vt:lpstr>THPT</vt:lpstr>
      <vt:lpstr>Sheet1</vt:lpstr>
      <vt:lpstr>'TH (3)'!Print_Area</vt:lpstr>
      <vt:lpstr>'THCS 1.9'!Print_Titles</vt:lpstr>
    </vt:vector>
  </TitlesOfParts>
  <Company>X-Media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WINXP-PRO</dc:creator>
  <cp:lastModifiedBy>hatechvn@outlook.com</cp:lastModifiedBy>
  <cp:lastPrinted>2019-12-10T01:02:44Z</cp:lastPrinted>
  <dcterms:created xsi:type="dcterms:W3CDTF">2018-05-13T16:55:51Z</dcterms:created>
  <dcterms:modified xsi:type="dcterms:W3CDTF">2019-12-11T07:49:08Z</dcterms:modified>
</cp:coreProperties>
</file>