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han hien anh\nam 2019\bien che\kh bien che 2020\TO TRINH BAO CAO NGHI QUYET\25.11\"/>
    </mc:Choice>
  </mc:AlternateContent>
  <bookViews>
    <workbookView xWindow="480" yWindow="60" windowWidth="4200" windowHeight="2400" activeTab="3"/>
  </bookViews>
  <sheets>
    <sheet name="bieu 1" sheetId="9" r:id="rId1"/>
    <sheet name="bieu 2" sheetId="13" r:id="rId2"/>
    <sheet name="bieu 3" sheetId="14" r:id="rId3"/>
    <sheet name="bieu 7" sheetId="17" r:id="rId4"/>
    <sheet name="bieu so sanh Hội" sheetId="15" r:id="rId5"/>
    <sheet name="tinh gian" sheetId="18" r:id="rId6"/>
    <sheet name="so sanh huyen" sheetId="16" r:id="rId7"/>
    <sheet name="Sheet1" sheetId="19" r:id="rId8"/>
  </sheets>
  <definedNames>
    <definedName name="_xlnm._FilterDatabase" localSheetId="2" hidden="1">'bieu 3'!$T$1:$T$38</definedName>
    <definedName name="_xlnm.Print_Titles" localSheetId="0">'bieu 1'!$9:$14</definedName>
    <definedName name="_xlnm.Print_Titles" localSheetId="1">'bieu 2'!$7:$10</definedName>
    <definedName name="_xlnm.Print_Titles" localSheetId="2">'bieu 3'!$8:$10</definedName>
    <definedName name="_xlnm.Print_Titles" localSheetId="3">'bieu 7'!$7:$10</definedName>
    <definedName name="_xlnm.Print_Titles" localSheetId="5">'tinh gian'!$7:$8</definedName>
  </definedNames>
  <calcPr calcId="162913"/>
</workbook>
</file>

<file path=xl/calcChain.xml><?xml version="1.0" encoding="utf-8"?>
<calcChain xmlns="http://schemas.openxmlformats.org/spreadsheetml/2006/main">
  <c r="B8" i="19" l="1"/>
  <c r="B7" i="19"/>
  <c r="R48" i="18" l="1"/>
  <c r="Q48" i="18"/>
  <c r="Q46" i="18"/>
  <c r="R46" i="18" s="1"/>
  <c r="R45" i="18"/>
  <c r="Q45" i="18"/>
  <c r="Q44" i="18"/>
  <c r="R44" i="18" s="1"/>
  <c r="Q43" i="18"/>
  <c r="R42" i="18"/>
  <c r="Q42" i="18"/>
  <c r="Q41" i="18"/>
  <c r="R41" i="18" s="1"/>
  <c r="Q39" i="18"/>
  <c r="Q38" i="18"/>
  <c r="R38" i="18" s="1"/>
  <c r="R37" i="18"/>
  <c r="Q37" i="18"/>
  <c r="Q36" i="18"/>
  <c r="Q35" i="18" s="1"/>
  <c r="R35" i="18" s="1"/>
  <c r="P35" i="18"/>
  <c r="M35" i="18"/>
  <c r="L35" i="18"/>
  <c r="K35" i="18"/>
  <c r="J35" i="18"/>
  <c r="I35" i="18"/>
  <c r="H35" i="18"/>
  <c r="G35" i="18"/>
  <c r="F35" i="18"/>
  <c r="E35" i="18"/>
  <c r="D35" i="18"/>
  <c r="Q34" i="18"/>
  <c r="R34" i="18" s="1"/>
  <c r="Q33" i="18"/>
  <c r="R33" i="18" s="1"/>
  <c r="Q32" i="18"/>
  <c r="R32" i="18" s="1"/>
  <c r="Q31" i="18"/>
  <c r="R31" i="18" s="1"/>
  <c r="Q30" i="18"/>
  <c r="R30" i="18" s="1"/>
  <c r="P29" i="18"/>
  <c r="Q28" i="18"/>
  <c r="R28" i="18" s="1"/>
  <c r="R27" i="18"/>
  <c r="R26" i="18"/>
  <c r="R25" i="18"/>
  <c r="Q24" i="18"/>
  <c r="R24" i="18" s="1"/>
  <c r="Q23" i="18"/>
  <c r="R23" i="18" s="1"/>
  <c r="Q22" i="18"/>
  <c r="R22" i="18" s="1"/>
  <c r="Q21" i="18"/>
  <c r="R21" i="18" s="1"/>
  <c r="Q20" i="18"/>
  <c r="R20" i="18" s="1"/>
  <c r="Q19" i="18"/>
  <c r="R19" i="18" s="1"/>
  <c r="Q18" i="18"/>
  <c r="R18" i="18" s="1"/>
  <c r="Q17" i="18"/>
  <c r="R17" i="18" s="1"/>
  <c r="Q16" i="18"/>
  <c r="R16" i="18" s="1"/>
  <c r="Q15" i="18"/>
  <c r="R15" i="18" s="1"/>
  <c r="Q14" i="18"/>
  <c r="R14" i="18" s="1"/>
  <c r="Q13" i="18"/>
  <c r="R13" i="18" s="1"/>
  <c r="Q12" i="18"/>
  <c r="R12" i="18" s="1"/>
  <c r="Q11" i="18"/>
  <c r="R11" i="18" s="1"/>
  <c r="Q10" i="18"/>
  <c r="R10" i="18" s="1"/>
  <c r="P9" i="18"/>
  <c r="O9" i="18"/>
  <c r="N9" i="18"/>
  <c r="Q29" i="18" l="1"/>
  <c r="R29" i="18" s="1"/>
  <c r="Q9" i="18"/>
  <c r="R9" i="18" s="1"/>
  <c r="R36" i="18"/>
  <c r="DQ14" i="14" l="1"/>
  <c r="DQ13" i="14"/>
  <c r="DQ12" i="14"/>
  <c r="AB27" i="13"/>
  <c r="U17" i="9"/>
  <c r="T17" i="9"/>
  <c r="N230" i="9"/>
  <c r="N165" i="9"/>
  <c r="N59" i="9"/>
  <c r="N417" i="9"/>
  <c r="N402" i="9"/>
  <c r="N388" i="9"/>
  <c r="N374" i="9"/>
  <c r="N360" i="9"/>
  <c r="N359" i="9"/>
  <c r="N344" i="9"/>
  <c r="N329" i="9"/>
  <c r="N315" i="9"/>
  <c r="N299" i="9"/>
  <c r="N270" i="9"/>
  <c r="N285" i="9"/>
  <c r="N241" i="9"/>
  <c r="N168" i="9"/>
  <c r="N81" i="9"/>
  <c r="N147" i="9"/>
  <c r="N209" i="9" l="1"/>
  <c r="N258" i="9"/>
  <c r="N250" i="9"/>
  <c r="N196" i="9"/>
  <c r="N49" i="9"/>
  <c r="N60" i="9"/>
  <c r="N129" i="9"/>
  <c r="N164" i="9"/>
  <c r="N169" i="9"/>
  <c r="N242" i="9"/>
  <c r="N218" i="9"/>
  <c r="N176" i="9"/>
  <c r="DO17" i="14" l="1"/>
  <c r="AI50" i="13" l="1"/>
  <c r="AL14" i="13"/>
  <c r="DO16" i="14"/>
  <c r="T11" i="17" l="1"/>
  <c r="AI23" i="13" l="1"/>
  <c r="AP12" i="13"/>
  <c r="AO14" i="13"/>
  <c r="AO16" i="13"/>
  <c r="AO17" i="13"/>
  <c r="AO18" i="13"/>
  <c r="AO20" i="13"/>
  <c r="AO21" i="13"/>
  <c r="AO22" i="13"/>
  <c r="AO25" i="13"/>
  <c r="AO26" i="13"/>
  <c r="AO28" i="13"/>
  <c r="AO29" i="13"/>
  <c r="AO31" i="13"/>
  <c r="AO32" i="13"/>
  <c r="AO33" i="13"/>
  <c r="AO34" i="13"/>
  <c r="AO35" i="13"/>
  <c r="AO36" i="13"/>
  <c r="AO37" i="13"/>
  <c r="AO38" i="13"/>
  <c r="AO39" i="13"/>
  <c r="AO40" i="13"/>
  <c r="AO41" i="13"/>
  <c r="AO45" i="13"/>
  <c r="AO47" i="13"/>
  <c r="AO48" i="13"/>
  <c r="AO50" i="13"/>
  <c r="AO52" i="13"/>
  <c r="AO68" i="13"/>
  <c r="AO69" i="13"/>
  <c r="AO70" i="13"/>
  <c r="AO71" i="13"/>
  <c r="AO72" i="13"/>
  <c r="AO73" i="13"/>
  <c r="AO74" i="13"/>
  <c r="AO75" i="13"/>
  <c r="AO76" i="13"/>
  <c r="AO77" i="13"/>
  <c r="AO78" i="13"/>
  <c r="AO79" i="13"/>
  <c r="AO80" i="13"/>
  <c r="AO82" i="13"/>
  <c r="AO83" i="13"/>
  <c r="AO84" i="13"/>
  <c r="AO85" i="13"/>
  <c r="AO86" i="13"/>
  <c r="AO87" i="13"/>
  <c r="AO88" i="13"/>
  <c r="AO89" i="13"/>
  <c r="AO90" i="13"/>
  <c r="AO91" i="13"/>
  <c r="AO92" i="13"/>
  <c r="AO108" i="13"/>
  <c r="AO109" i="13"/>
  <c r="AO110" i="13"/>
  <c r="AO111" i="13"/>
  <c r="AO112" i="13"/>
  <c r="AO113" i="13"/>
  <c r="AO114" i="13"/>
  <c r="AO115" i="13"/>
  <c r="AO116" i="13"/>
  <c r="AO117" i="13"/>
  <c r="AO118" i="13"/>
  <c r="AO119" i="13"/>
  <c r="AO120" i="13"/>
  <c r="AO121" i="13"/>
  <c r="AO122" i="13"/>
  <c r="AO123" i="13"/>
  <c r="AO124" i="13"/>
  <c r="AO125" i="13"/>
  <c r="AO126" i="13"/>
  <c r="AO127" i="13"/>
  <c r="AO128" i="13"/>
  <c r="AO129" i="13"/>
  <c r="AO131" i="13"/>
  <c r="AO132" i="13"/>
  <c r="AO134" i="13"/>
  <c r="AO135" i="13"/>
  <c r="AO136" i="13"/>
  <c r="AO137" i="13"/>
  <c r="AO138" i="13"/>
  <c r="AO139" i="13"/>
  <c r="AO140" i="13"/>
  <c r="AO141" i="13"/>
  <c r="AO142" i="13"/>
  <c r="AO143" i="13"/>
  <c r="AO144" i="13"/>
  <c r="AO145" i="13"/>
  <c r="AO146" i="13"/>
  <c r="AO148" i="13"/>
  <c r="AO149" i="13"/>
  <c r="AO150" i="13"/>
  <c r="AO151" i="13"/>
  <c r="AO152" i="13"/>
  <c r="AO153" i="13"/>
  <c r="AO154" i="13"/>
  <c r="AO155" i="13"/>
  <c r="AO156" i="13"/>
  <c r="AO157" i="13"/>
  <c r="AO158" i="13"/>
  <c r="AO159" i="13"/>
  <c r="AO160" i="13"/>
  <c r="AO161" i="13"/>
  <c r="AO162" i="13"/>
  <c r="AO163" i="13"/>
  <c r="AO164" i="13"/>
  <c r="AO165" i="13"/>
  <c r="AO166" i="13"/>
  <c r="AO167" i="13"/>
  <c r="AO168" i="13"/>
  <c r="AO169" i="13"/>
  <c r="AO170" i="13"/>
  <c r="AO172" i="13"/>
  <c r="AO173" i="13"/>
  <c r="AO174" i="13"/>
  <c r="AO175" i="13"/>
  <c r="AO176" i="13"/>
  <c r="AO177" i="13"/>
  <c r="AO178" i="13"/>
  <c r="AO179" i="13"/>
  <c r="AO180" i="13"/>
  <c r="AO181" i="13"/>
  <c r="AO182" i="13"/>
  <c r="AO183" i="13"/>
  <c r="AO184" i="13"/>
  <c r="AO185" i="13"/>
  <c r="AO186" i="13"/>
  <c r="AO187" i="13"/>
  <c r="AO188" i="13"/>
  <c r="AO189" i="13"/>
  <c r="AN29" i="13"/>
  <c r="AN163" i="13"/>
  <c r="AT154" i="13"/>
  <c r="P230" i="9" l="1"/>
  <c r="Q230" i="9"/>
  <c r="R230" i="9"/>
  <c r="P231" i="9"/>
  <c r="Q231" i="9"/>
  <c r="R231" i="9"/>
  <c r="P232" i="9"/>
  <c r="Q232" i="9"/>
  <c r="R232" i="9"/>
  <c r="P233" i="9"/>
  <c r="Q233" i="9"/>
  <c r="R233" i="9"/>
  <c r="P234" i="9"/>
  <c r="Q234" i="9"/>
  <c r="R234" i="9"/>
  <c r="P235" i="9"/>
  <c r="Q235" i="9"/>
  <c r="R235" i="9"/>
  <c r="P236" i="9"/>
  <c r="Q236" i="9"/>
  <c r="R236" i="9"/>
  <c r="P237" i="9"/>
  <c r="Q237" i="9"/>
  <c r="R237" i="9"/>
  <c r="P238" i="9"/>
  <c r="Q238" i="9"/>
  <c r="R238" i="9"/>
  <c r="P239" i="9"/>
  <c r="Q239" i="9"/>
  <c r="R239" i="9"/>
  <c r="P240" i="9"/>
  <c r="Q240" i="9"/>
  <c r="R240" i="9"/>
  <c r="Q241" i="9"/>
  <c r="R241" i="9"/>
  <c r="Q242" i="9"/>
  <c r="R242" i="9"/>
  <c r="P243" i="9"/>
  <c r="Q243" i="9"/>
  <c r="R243" i="9"/>
  <c r="P244" i="9"/>
  <c r="Q244" i="9"/>
  <c r="R244" i="9"/>
  <c r="P245" i="9"/>
  <c r="Q245" i="9"/>
  <c r="R245" i="9"/>
  <c r="P246" i="9"/>
  <c r="Q246" i="9"/>
  <c r="R246" i="9"/>
  <c r="P247" i="9"/>
  <c r="Q247" i="9"/>
  <c r="R247" i="9"/>
  <c r="P248" i="9"/>
  <c r="Q248" i="9"/>
  <c r="R248" i="9"/>
  <c r="P249" i="9"/>
  <c r="Q249" i="9"/>
  <c r="R249" i="9"/>
  <c r="Q250" i="9"/>
  <c r="R250" i="9"/>
  <c r="P251" i="9"/>
  <c r="Q251" i="9"/>
  <c r="R251" i="9"/>
  <c r="P252" i="9"/>
  <c r="Q252" i="9"/>
  <c r="R252" i="9"/>
  <c r="P253" i="9"/>
  <c r="Q253" i="9"/>
  <c r="R253" i="9"/>
  <c r="P254" i="9"/>
  <c r="Q254" i="9"/>
  <c r="R254" i="9"/>
  <c r="P255" i="9"/>
  <c r="Q255" i="9"/>
  <c r="R255" i="9"/>
  <c r="P256" i="9"/>
  <c r="Q256" i="9"/>
  <c r="R256" i="9"/>
  <c r="P257" i="9"/>
  <c r="Q257" i="9"/>
  <c r="R257" i="9"/>
  <c r="Q258" i="9"/>
  <c r="R258" i="9"/>
  <c r="P259" i="9"/>
  <c r="Q259" i="9"/>
  <c r="R259" i="9"/>
  <c r="P260" i="9"/>
  <c r="Q260" i="9"/>
  <c r="R260" i="9"/>
  <c r="P261" i="9"/>
  <c r="Q261" i="9"/>
  <c r="R261" i="9"/>
  <c r="P262" i="9"/>
  <c r="Q262" i="9"/>
  <c r="R262" i="9"/>
  <c r="P263" i="9"/>
  <c r="Q263" i="9"/>
  <c r="R263" i="9"/>
  <c r="P264" i="9"/>
  <c r="Q264" i="9"/>
  <c r="R264" i="9"/>
  <c r="P265" i="9"/>
  <c r="Q265" i="9"/>
  <c r="R265" i="9"/>
  <c r="P266" i="9"/>
  <c r="Q266" i="9"/>
  <c r="R266" i="9"/>
  <c r="P267" i="9"/>
  <c r="Q267" i="9"/>
  <c r="R267" i="9"/>
  <c r="P268" i="9"/>
  <c r="Q268" i="9"/>
  <c r="R268" i="9"/>
  <c r="R269" i="9"/>
  <c r="Q270" i="9"/>
  <c r="R270" i="9"/>
  <c r="P271" i="9"/>
  <c r="Q271" i="9"/>
  <c r="R271" i="9"/>
  <c r="P272" i="9"/>
  <c r="Q272" i="9"/>
  <c r="R272" i="9"/>
  <c r="P273" i="9"/>
  <c r="Q273" i="9"/>
  <c r="R273" i="9"/>
  <c r="P274" i="9"/>
  <c r="Q274" i="9"/>
  <c r="R274" i="9"/>
  <c r="P275" i="9"/>
  <c r="Q275" i="9"/>
  <c r="R275" i="9"/>
  <c r="P276" i="9"/>
  <c r="Q276" i="9"/>
  <c r="R276" i="9"/>
  <c r="P277" i="9"/>
  <c r="Q277" i="9"/>
  <c r="R277" i="9"/>
  <c r="P278" i="9"/>
  <c r="Q278" i="9"/>
  <c r="R278" i="9"/>
  <c r="P279" i="9"/>
  <c r="Q279" i="9"/>
  <c r="R279" i="9"/>
  <c r="P280" i="9"/>
  <c r="Q280" i="9"/>
  <c r="R280" i="9"/>
  <c r="P281" i="9"/>
  <c r="Q281" i="9"/>
  <c r="R281" i="9"/>
  <c r="P282" i="9"/>
  <c r="Q282" i="9"/>
  <c r="R282" i="9"/>
  <c r="P283" i="9"/>
  <c r="Q283" i="9"/>
  <c r="R283" i="9"/>
  <c r="P284" i="9"/>
  <c r="Q284" i="9"/>
  <c r="R284" i="9"/>
  <c r="Q285" i="9"/>
  <c r="R285" i="9"/>
  <c r="P286" i="9"/>
  <c r="Q286" i="9"/>
  <c r="R286" i="9"/>
  <c r="P287" i="9"/>
  <c r="Q287" i="9"/>
  <c r="R287" i="9"/>
  <c r="P288" i="9"/>
  <c r="Q288" i="9"/>
  <c r="R288" i="9"/>
  <c r="P289" i="9"/>
  <c r="Q289" i="9"/>
  <c r="R289" i="9"/>
  <c r="P290" i="9"/>
  <c r="Q290" i="9"/>
  <c r="R290" i="9"/>
  <c r="P291" i="9"/>
  <c r="Q291" i="9"/>
  <c r="R291" i="9"/>
  <c r="P292" i="9"/>
  <c r="Q292" i="9"/>
  <c r="R292" i="9"/>
  <c r="P293" i="9"/>
  <c r="Q293" i="9"/>
  <c r="R293" i="9"/>
  <c r="P294" i="9"/>
  <c r="Q294" i="9"/>
  <c r="R294" i="9"/>
  <c r="P295" i="9"/>
  <c r="Q295" i="9"/>
  <c r="R295" i="9"/>
  <c r="P296" i="9"/>
  <c r="Q296" i="9"/>
  <c r="R296" i="9"/>
  <c r="P297" i="9"/>
  <c r="Q297" i="9"/>
  <c r="R297" i="9"/>
  <c r="P298" i="9"/>
  <c r="Q298" i="9"/>
  <c r="R298" i="9"/>
  <c r="Q299" i="9"/>
  <c r="R299" i="9"/>
  <c r="P300" i="9"/>
  <c r="Q300" i="9"/>
  <c r="R300" i="9"/>
  <c r="P301" i="9"/>
  <c r="Q301" i="9"/>
  <c r="R301" i="9"/>
  <c r="P302" i="9"/>
  <c r="Q302" i="9"/>
  <c r="R302" i="9"/>
  <c r="P303" i="9"/>
  <c r="Q303" i="9"/>
  <c r="R303" i="9"/>
  <c r="P304" i="9"/>
  <c r="Q304" i="9"/>
  <c r="R304" i="9"/>
  <c r="P305" i="9"/>
  <c r="Q305" i="9"/>
  <c r="R305" i="9"/>
  <c r="P306" i="9"/>
  <c r="Q306" i="9"/>
  <c r="R306" i="9"/>
  <c r="P307" i="9"/>
  <c r="Q307" i="9"/>
  <c r="R307" i="9"/>
  <c r="P308" i="9"/>
  <c r="Q308" i="9"/>
  <c r="R308" i="9"/>
  <c r="P309" i="9"/>
  <c r="Q309" i="9"/>
  <c r="R309" i="9"/>
  <c r="P310" i="9"/>
  <c r="Q310" i="9"/>
  <c r="R310" i="9"/>
  <c r="P311" i="9"/>
  <c r="Q311" i="9"/>
  <c r="R311" i="9"/>
  <c r="P312" i="9"/>
  <c r="Q312" i="9"/>
  <c r="R312" i="9"/>
  <c r="P313" i="9"/>
  <c r="Q313" i="9"/>
  <c r="R313" i="9"/>
  <c r="P314" i="9"/>
  <c r="Q314" i="9"/>
  <c r="R314" i="9"/>
  <c r="Q315" i="9"/>
  <c r="R315" i="9"/>
  <c r="P316" i="9"/>
  <c r="Q316" i="9"/>
  <c r="R316" i="9"/>
  <c r="P317" i="9"/>
  <c r="Q317" i="9"/>
  <c r="R317" i="9"/>
  <c r="P318" i="9"/>
  <c r="Q318" i="9"/>
  <c r="R318" i="9"/>
  <c r="P319" i="9"/>
  <c r="Q319" i="9"/>
  <c r="R319" i="9"/>
  <c r="P320" i="9"/>
  <c r="Q320" i="9"/>
  <c r="R320" i="9"/>
  <c r="P321" i="9"/>
  <c r="Q321" i="9"/>
  <c r="R321" i="9"/>
  <c r="P322" i="9"/>
  <c r="Q322" i="9"/>
  <c r="R322" i="9"/>
  <c r="P323" i="9"/>
  <c r="Q323" i="9"/>
  <c r="R323" i="9"/>
  <c r="P324" i="9"/>
  <c r="Q324" i="9"/>
  <c r="R324" i="9"/>
  <c r="P325" i="9"/>
  <c r="Q325" i="9"/>
  <c r="R325" i="9"/>
  <c r="P326" i="9"/>
  <c r="Q326" i="9"/>
  <c r="R326" i="9"/>
  <c r="P327" i="9"/>
  <c r="Q327" i="9"/>
  <c r="R327" i="9"/>
  <c r="P328" i="9"/>
  <c r="Q328" i="9"/>
  <c r="R328" i="9"/>
  <c r="Q329" i="9"/>
  <c r="R329" i="9"/>
  <c r="P330" i="9"/>
  <c r="Q330" i="9"/>
  <c r="R330" i="9"/>
  <c r="P331" i="9"/>
  <c r="Q331" i="9"/>
  <c r="R331" i="9"/>
  <c r="P332" i="9"/>
  <c r="Q332" i="9"/>
  <c r="R332" i="9"/>
  <c r="P333" i="9"/>
  <c r="Q333" i="9"/>
  <c r="R333" i="9"/>
  <c r="P334" i="9"/>
  <c r="Q334" i="9"/>
  <c r="R334" i="9"/>
  <c r="P335" i="9"/>
  <c r="Q335" i="9"/>
  <c r="R335" i="9"/>
  <c r="P336" i="9"/>
  <c r="Q336" i="9"/>
  <c r="R336" i="9"/>
  <c r="P337" i="9"/>
  <c r="Q337" i="9"/>
  <c r="R337" i="9"/>
  <c r="P338" i="9"/>
  <c r="Q338" i="9"/>
  <c r="R338" i="9"/>
  <c r="P339" i="9"/>
  <c r="Q339" i="9"/>
  <c r="R339" i="9"/>
  <c r="P340" i="9"/>
  <c r="Q340" i="9"/>
  <c r="R340" i="9"/>
  <c r="P341" i="9"/>
  <c r="Q341" i="9"/>
  <c r="R341" i="9"/>
  <c r="P342" i="9"/>
  <c r="Q342" i="9"/>
  <c r="R342" i="9"/>
  <c r="P343" i="9"/>
  <c r="Q343" i="9"/>
  <c r="R343" i="9"/>
  <c r="Q344" i="9"/>
  <c r="R344" i="9"/>
  <c r="P345" i="9"/>
  <c r="Q345" i="9"/>
  <c r="R345" i="9"/>
  <c r="P346" i="9"/>
  <c r="Q346" i="9"/>
  <c r="R346" i="9"/>
  <c r="P347" i="9"/>
  <c r="Q347" i="9"/>
  <c r="R347" i="9"/>
  <c r="P348" i="9"/>
  <c r="Q348" i="9"/>
  <c r="R348" i="9"/>
  <c r="P349" i="9"/>
  <c r="Q349" i="9"/>
  <c r="R349" i="9"/>
  <c r="P350" i="9"/>
  <c r="Q350" i="9"/>
  <c r="R350" i="9"/>
  <c r="P351" i="9"/>
  <c r="Q351" i="9"/>
  <c r="R351" i="9"/>
  <c r="P352" i="9"/>
  <c r="Q352" i="9"/>
  <c r="R352" i="9"/>
  <c r="P353" i="9"/>
  <c r="Q353" i="9"/>
  <c r="R353" i="9"/>
  <c r="P354" i="9"/>
  <c r="Q354" i="9"/>
  <c r="R354" i="9"/>
  <c r="P355" i="9"/>
  <c r="Q355" i="9"/>
  <c r="R355" i="9"/>
  <c r="P356" i="9"/>
  <c r="Q356" i="9"/>
  <c r="R356" i="9"/>
  <c r="P357" i="9"/>
  <c r="Q357" i="9"/>
  <c r="R357" i="9"/>
  <c r="P358" i="9"/>
  <c r="Q358" i="9"/>
  <c r="R358" i="9"/>
  <c r="Q359" i="9"/>
  <c r="R359" i="9"/>
  <c r="Q360" i="9"/>
  <c r="R360" i="9"/>
  <c r="P361" i="9"/>
  <c r="Q361" i="9"/>
  <c r="R361" i="9"/>
  <c r="P362" i="9"/>
  <c r="Q362" i="9"/>
  <c r="R362" i="9"/>
  <c r="P363" i="9"/>
  <c r="Q363" i="9"/>
  <c r="R363" i="9"/>
  <c r="P364" i="9"/>
  <c r="Q364" i="9"/>
  <c r="R364" i="9"/>
  <c r="P365" i="9"/>
  <c r="Q365" i="9"/>
  <c r="R365" i="9"/>
  <c r="P366" i="9"/>
  <c r="Q366" i="9"/>
  <c r="R366" i="9"/>
  <c r="P367" i="9"/>
  <c r="Q367" i="9"/>
  <c r="R367" i="9"/>
  <c r="P368" i="9"/>
  <c r="Q368" i="9"/>
  <c r="R368" i="9"/>
  <c r="P369" i="9"/>
  <c r="Q369" i="9"/>
  <c r="R369" i="9"/>
  <c r="P370" i="9"/>
  <c r="Q370" i="9"/>
  <c r="R370" i="9"/>
  <c r="P371" i="9"/>
  <c r="Q371" i="9"/>
  <c r="R371" i="9"/>
  <c r="P372" i="9"/>
  <c r="Q372" i="9"/>
  <c r="R372" i="9"/>
  <c r="P373" i="9"/>
  <c r="Q373" i="9"/>
  <c r="R373" i="9"/>
  <c r="Q374" i="9"/>
  <c r="R374" i="9"/>
  <c r="P375" i="9"/>
  <c r="Q375" i="9"/>
  <c r="R375" i="9"/>
  <c r="P376" i="9"/>
  <c r="Q376" i="9"/>
  <c r="R376" i="9"/>
  <c r="P377" i="9"/>
  <c r="Q377" i="9"/>
  <c r="R377" i="9"/>
  <c r="P378" i="9"/>
  <c r="Q378" i="9"/>
  <c r="R378" i="9"/>
  <c r="P379" i="9"/>
  <c r="Q379" i="9"/>
  <c r="R379" i="9"/>
  <c r="P380" i="9"/>
  <c r="Q380" i="9"/>
  <c r="R380" i="9"/>
  <c r="P381" i="9"/>
  <c r="Q381" i="9"/>
  <c r="R381" i="9"/>
  <c r="P382" i="9"/>
  <c r="Q382" i="9"/>
  <c r="R382" i="9"/>
  <c r="P383" i="9"/>
  <c r="Q383" i="9"/>
  <c r="R383" i="9"/>
  <c r="P384" i="9"/>
  <c r="Q384" i="9"/>
  <c r="R384" i="9"/>
  <c r="P385" i="9"/>
  <c r="Q385" i="9"/>
  <c r="R385" i="9"/>
  <c r="P386" i="9"/>
  <c r="Q386" i="9"/>
  <c r="R386" i="9"/>
  <c r="P387" i="9"/>
  <c r="Q387" i="9"/>
  <c r="R387" i="9"/>
  <c r="Q388" i="9"/>
  <c r="R388" i="9"/>
  <c r="P389" i="9"/>
  <c r="Q389" i="9"/>
  <c r="R389" i="9"/>
  <c r="P390" i="9"/>
  <c r="Q390" i="9"/>
  <c r="R390" i="9"/>
  <c r="P391" i="9"/>
  <c r="Q391" i="9"/>
  <c r="R391" i="9"/>
  <c r="P392" i="9"/>
  <c r="Q392" i="9"/>
  <c r="R392" i="9"/>
  <c r="P393" i="9"/>
  <c r="Q393" i="9"/>
  <c r="R393" i="9"/>
  <c r="P394" i="9"/>
  <c r="Q394" i="9"/>
  <c r="R394" i="9"/>
  <c r="P395" i="9"/>
  <c r="Q395" i="9"/>
  <c r="R395" i="9"/>
  <c r="P396" i="9"/>
  <c r="Q396" i="9"/>
  <c r="R396" i="9"/>
  <c r="P397" i="9"/>
  <c r="Q397" i="9"/>
  <c r="R397" i="9"/>
  <c r="P398" i="9"/>
  <c r="Q398" i="9"/>
  <c r="R398" i="9"/>
  <c r="P399" i="9"/>
  <c r="Q399" i="9"/>
  <c r="R399" i="9"/>
  <c r="P400" i="9"/>
  <c r="Q400" i="9"/>
  <c r="R400" i="9"/>
  <c r="P401" i="9"/>
  <c r="Q401" i="9"/>
  <c r="R401" i="9"/>
  <c r="Q402" i="9"/>
  <c r="R402" i="9"/>
  <c r="P403" i="9"/>
  <c r="Q403" i="9"/>
  <c r="R403" i="9"/>
  <c r="P404" i="9"/>
  <c r="Q404" i="9"/>
  <c r="R404" i="9"/>
  <c r="P405" i="9"/>
  <c r="Q405" i="9"/>
  <c r="R405" i="9"/>
  <c r="P406" i="9"/>
  <c r="Q406" i="9"/>
  <c r="R406" i="9"/>
  <c r="P407" i="9"/>
  <c r="Q407" i="9"/>
  <c r="R407" i="9"/>
  <c r="P408" i="9"/>
  <c r="Q408" i="9"/>
  <c r="R408" i="9"/>
  <c r="P409" i="9"/>
  <c r="Q409" i="9"/>
  <c r="R409" i="9"/>
  <c r="P410" i="9"/>
  <c r="Q410" i="9"/>
  <c r="R410" i="9"/>
  <c r="P411" i="9"/>
  <c r="Q411" i="9"/>
  <c r="R411" i="9"/>
  <c r="P412" i="9"/>
  <c r="Q412" i="9"/>
  <c r="R412" i="9"/>
  <c r="P413" i="9"/>
  <c r="Q413" i="9"/>
  <c r="R413" i="9"/>
  <c r="P414" i="9"/>
  <c r="Q414" i="9"/>
  <c r="R414" i="9"/>
  <c r="P415" i="9"/>
  <c r="Q415" i="9"/>
  <c r="R415" i="9"/>
  <c r="P416" i="9"/>
  <c r="Q416" i="9"/>
  <c r="R416" i="9"/>
  <c r="P417" i="9"/>
  <c r="Q417" i="9"/>
  <c r="R417" i="9"/>
  <c r="P418" i="9"/>
  <c r="Q418" i="9"/>
  <c r="R418" i="9"/>
  <c r="P419" i="9"/>
  <c r="Q419" i="9"/>
  <c r="R419" i="9"/>
  <c r="P420" i="9"/>
  <c r="Q420" i="9"/>
  <c r="R420" i="9"/>
  <c r="P421" i="9"/>
  <c r="Q421" i="9"/>
  <c r="R421" i="9"/>
  <c r="P422" i="9"/>
  <c r="Q422" i="9"/>
  <c r="R422" i="9"/>
  <c r="P423" i="9"/>
  <c r="Q423" i="9"/>
  <c r="R423" i="9"/>
  <c r="P424" i="9"/>
  <c r="Q424" i="9"/>
  <c r="R424" i="9"/>
  <c r="P425" i="9"/>
  <c r="Q425" i="9"/>
  <c r="R425" i="9"/>
  <c r="P426" i="9"/>
  <c r="Q426" i="9"/>
  <c r="R426" i="9"/>
  <c r="P427" i="9"/>
  <c r="Q427" i="9"/>
  <c r="R427" i="9"/>
  <c r="P428" i="9"/>
  <c r="Q428" i="9"/>
  <c r="R428" i="9"/>
  <c r="P429" i="9"/>
  <c r="Q429" i="9"/>
  <c r="R429" i="9"/>
  <c r="P430" i="9"/>
  <c r="Q430" i="9"/>
  <c r="R430" i="9"/>
  <c r="P431" i="9"/>
  <c r="Q431" i="9"/>
  <c r="R431" i="9"/>
  <c r="P432" i="9"/>
  <c r="Q432" i="9"/>
  <c r="R432" i="9"/>
  <c r="P433" i="9"/>
  <c r="Q433" i="9"/>
  <c r="R433" i="9"/>
  <c r="P434" i="9"/>
  <c r="Q434" i="9"/>
  <c r="R434" i="9"/>
  <c r="P435" i="9"/>
  <c r="Q435" i="9"/>
  <c r="R435" i="9"/>
  <c r="P436" i="9"/>
  <c r="Q436" i="9"/>
  <c r="R436" i="9"/>
  <c r="P437" i="9"/>
  <c r="Q437" i="9"/>
  <c r="R437" i="9"/>
  <c r="P438" i="9"/>
  <c r="Q438" i="9"/>
  <c r="R438" i="9"/>
  <c r="P439" i="9"/>
  <c r="Q439" i="9"/>
  <c r="R439" i="9"/>
  <c r="P440" i="9"/>
  <c r="Q440" i="9"/>
  <c r="R440" i="9"/>
  <c r="P441" i="9"/>
  <c r="Q441" i="9"/>
  <c r="R441" i="9"/>
  <c r="P442" i="9"/>
  <c r="Q442" i="9"/>
  <c r="R442" i="9"/>
  <c r="P443" i="9"/>
  <c r="Q443" i="9"/>
  <c r="R443" i="9"/>
  <c r="P444" i="9"/>
  <c r="Q444" i="9"/>
  <c r="R444" i="9"/>
  <c r="P445" i="9"/>
  <c r="Q445" i="9"/>
  <c r="R445" i="9"/>
  <c r="P446" i="9"/>
  <c r="Q446" i="9"/>
  <c r="R446" i="9"/>
  <c r="P447" i="9"/>
  <c r="Q447" i="9"/>
  <c r="R447" i="9"/>
  <c r="P197" i="9"/>
  <c r="Q197" i="9"/>
  <c r="R197" i="9"/>
  <c r="P198" i="9"/>
  <c r="Q198" i="9"/>
  <c r="R198" i="9"/>
  <c r="P199" i="9"/>
  <c r="Q199" i="9"/>
  <c r="R199" i="9"/>
  <c r="P200" i="9"/>
  <c r="Q200" i="9"/>
  <c r="R200" i="9"/>
  <c r="P201" i="9"/>
  <c r="Q201" i="9"/>
  <c r="R201" i="9"/>
  <c r="P202" i="9"/>
  <c r="Q202" i="9"/>
  <c r="R202" i="9"/>
  <c r="P203" i="9"/>
  <c r="Q203" i="9"/>
  <c r="R203" i="9"/>
  <c r="P204" i="9"/>
  <c r="Q204" i="9"/>
  <c r="R204" i="9"/>
  <c r="P205" i="9"/>
  <c r="Q205" i="9"/>
  <c r="R205" i="9"/>
  <c r="P206" i="9"/>
  <c r="Q206" i="9"/>
  <c r="R206" i="9"/>
  <c r="P207" i="9"/>
  <c r="Q207" i="9"/>
  <c r="R207" i="9"/>
  <c r="P208" i="9"/>
  <c r="Q208" i="9"/>
  <c r="R208" i="9"/>
  <c r="Q209" i="9"/>
  <c r="R209" i="9"/>
  <c r="P210" i="9"/>
  <c r="Q210" i="9"/>
  <c r="R210" i="9"/>
  <c r="P211" i="9"/>
  <c r="Q211" i="9"/>
  <c r="R211" i="9"/>
  <c r="P212" i="9"/>
  <c r="Q212" i="9"/>
  <c r="R212" i="9"/>
  <c r="P213" i="9"/>
  <c r="Q213" i="9"/>
  <c r="R213" i="9"/>
  <c r="P214" i="9"/>
  <c r="Q214" i="9"/>
  <c r="R214" i="9"/>
  <c r="P215" i="9"/>
  <c r="Q215" i="9"/>
  <c r="R215" i="9"/>
  <c r="P216" i="9"/>
  <c r="Q216" i="9"/>
  <c r="R216" i="9"/>
  <c r="P217" i="9"/>
  <c r="Q217" i="9"/>
  <c r="R217" i="9"/>
  <c r="Q218" i="9"/>
  <c r="R218" i="9"/>
  <c r="P219" i="9"/>
  <c r="Q219" i="9"/>
  <c r="R219" i="9"/>
  <c r="P220" i="9"/>
  <c r="Q220" i="9"/>
  <c r="R220" i="9"/>
  <c r="P221" i="9"/>
  <c r="Q221" i="9"/>
  <c r="R221" i="9"/>
  <c r="P222" i="9"/>
  <c r="Q222" i="9"/>
  <c r="R222" i="9"/>
  <c r="P223" i="9"/>
  <c r="Q223" i="9"/>
  <c r="R223" i="9"/>
  <c r="P224" i="9"/>
  <c r="Q224" i="9"/>
  <c r="R224" i="9"/>
  <c r="P225" i="9"/>
  <c r="Q225" i="9"/>
  <c r="R225" i="9"/>
  <c r="P226" i="9"/>
  <c r="Q226" i="9"/>
  <c r="R226" i="9"/>
  <c r="P227" i="9"/>
  <c r="Q227" i="9"/>
  <c r="R227" i="9"/>
  <c r="P228" i="9"/>
  <c r="Q228" i="9"/>
  <c r="R228" i="9"/>
  <c r="R229" i="9"/>
  <c r="P177" i="9"/>
  <c r="Q177" i="9"/>
  <c r="R177" i="9"/>
  <c r="P178" i="9"/>
  <c r="Q178" i="9"/>
  <c r="R178" i="9"/>
  <c r="P179" i="9"/>
  <c r="Q179" i="9"/>
  <c r="R179" i="9"/>
  <c r="P180" i="9"/>
  <c r="Q180" i="9"/>
  <c r="R180" i="9"/>
  <c r="P181" i="9"/>
  <c r="Q181" i="9"/>
  <c r="R181" i="9"/>
  <c r="P182" i="9"/>
  <c r="Q182" i="9"/>
  <c r="R182" i="9"/>
  <c r="P183" i="9"/>
  <c r="Q183" i="9"/>
  <c r="R183" i="9"/>
  <c r="P184" i="9"/>
  <c r="Q184" i="9"/>
  <c r="R184" i="9"/>
  <c r="P185" i="9"/>
  <c r="Q185" i="9"/>
  <c r="R185" i="9"/>
  <c r="P186" i="9"/>
  <c r="Q186" i="9"/>
  <c r="R186" i="9"/>
  <c r="P187" i="9"/>
  <c r="Q187" i="9"/>
  <c r="R187" i="9"/>
  <c r="P188" i="9"/>
  <c r="Q188" i="9"/>
  <c r="R188" i="9"/>
  <c r="P189" i="9"/>
  <c r="Q189" i="9"/>
  <c r="R189" i="9"/>
  <c r="P190" i="9"/>
  <c r="Q190" i="9"/>
  <c r="R190" i="9"/>
  <c r="P191" i="9"/>
  <c r="Q191" i="9"/>
  <c r="R191" i="9"/>
  <c r="P192" i="9"/>
  <c r="Q192" i="9"/>
  <c r="R192" i="9"/>
  <c r="P193" i="9"/>
  <c r="Q193" i="9"/>
  <c r="R193" i="9"/>
  <c r="P194" i="9"/>
  <c r="Q194" i="9"/>
  <c r="R194" i="9"/>
  <c r="R195" i="9"/>
  <c r="Q196" i="9"/>
  <c r="R196" i="9"/>
  <c r="P166" i="9"/>
  <c r="Q166" i="9"/>
  <c r="R166" i="9"/>
  <c r="P167" i="9"/>
  <c r="Q167" i="9"/>
  <c r="R167" i="9"/>
  <c r="Q168" i="9"/>
  <c r="R168" i="9"/>
  <c r="Q169" i="9"/>
  <c r="R169" i="9"/>
  <c r="P170" i="9"/>
  <c r="Q170" i="9"/>
  <c r="R170" i="9"/>
  <c r="P171" i="9"/>
  <c r="Q171" i="9"/>
  <c r="R171" i="9"/>
  <c r="P172" i="9"/>
  <c r="Q172" i="9"/>
  <c r="R172" i="9"/>
  <c r="P173" i="9"/>
  <c r="Q173" i="9"/>
  <c r="R173" i="9"/>
  <c r="P174" i="9"/>
  <c r="Q174" i="9"/>
  <c r="R174" i="9"/>
  <c r="P175" i="9"/>
  <c r="Q175" i="9"/>
  <c r="R175" i="9"/>
  <c r="Q176" i="9"/>
  <c r="R176" i="9"/>
  <c r="R165" i="9"/>
  <c r="Q129" i="9"/>
  <c r="R129" i="9"/>
  <c r="P130" i="9"/>
  <c r="Q130" i="9"/>
  <c r="R130" i="9"/>
  <c r="P131" i="9"/>
  <c r="Q131" i="9"/>
  <c r="R131" i="9"/>
  <c r="P132" i="9"/>
  <c r="Q132" i="9"/>
  <c r="R132" i="9"/>
  <c r="P133" i="9"/>
  <c r="Q133" i="9"/>
  <c r="R133" i="9"/>
  <c r="P134" i="9"/>
  <c r="Q134" i="9"/>
  <c r="R134" i="9"/>
  <c r="P135" i="9"/>
  <c r="Q135" i="9"/>
  <c r="R135" i="9"/>
  <c r="P136" i="9"/>
  <c r="Q136" i="9"/>
  <c r="R136" i="9"/>
  <c r="P137" i="9"/>
  <c r="Q137" i="9"/>
  <c r="R137" i="9"/>
  <c r="P138" i="9"/>
  <c r="Q138" i="9"/>
  <c r="R138" i="9"/>
  <c r="P139" i="9"/>
  <c r="Q139" i="9"/>
  <c r="R139" i="9"/>
  <c r="P140" i="9"/>
  <c r="Q140" i="9"/>
  <c r="R140" i="9"/>
  <c r="P141" i="9"/>
  <c r="Q141" i="9"/>
  <c r="R141" i="9"/>
  <c r="P142" i="9"/>
  <c r="Q142" i="9"/>
  <c r="R142" i="9"/>
  <c r="P143" i="9"/>
  <c r="Q143" i="9"/>
  <c r="R143" i="9"/>
  <c r="P144" i="9"/>
  <c r="Q144" i="9"/>
  <c r="R144" i="9"/>
  <c r="P145" i="9"/>
  <c r="Q145" i="9"/>
  <c r="R145" i="9"/>
  <c r="P146" i="9"/>
  <c r="Q146" i="9"/>
  <c r="R146" i="9"/>
  <c r="Q147" i="9"/>
  <c r="R147" i="9"/>
  <c r="P148" i="9"/>
  <c r="Q148" i="9"/>
  <c r="R148" i="9"/>
  <c r="P149" i="9"/>
  <c r="Q149" i="9"/>
  <c r="R149" i="9"/>
  <c r="P150" i="9"/>
  <c r="Q150" i="9"/>
  <c r="R150" i="9"/>
  <c r="P151" i="9"/>
  <c r="Q151" i="9"/>
  <c r="R151" i="9"/>
  <c r="P152" i="9"/>
  <c r="Q152" i="9"/>
  <c r="R152" i="9"/>
  <c r="P153" i="9"/>
  <c r="Q153" i="9"/>
  <c r="R153" i="9"/>
  <c r="P154" i="9"/>
  <c r="Q154" i="9"/>
  <c r="R154" i="9"/>
  <c r="P155" i="9"/>
  <c r="Q155" i="9"/>
  <c r="R155" i="9"/>
  <c r="P156" i="9"/>
  <c r="Q156" i="9"/>
  <c r="R156" i="9"/>
  <c r="Q157" i="9"/>
  <c r="R157" i="9"/>
  <c r="P158" i="9"/>
  <c r="Q158" i="9"/>
  <c r="R158" i="9"/>
  <c r="P159" i="9"/>
  <c r="Q159" i="9"/>
  <c r="R159" i="9"/>
  <c r="P160" i="9"/>
  <c r="Q160" i="9"/>
  <c r="R160" i="9"/>
  <c r="P161" i="9"/>
  <c r="Q161" i="9"/>
  <c r="R161" i="9"/>
  <c r="P162" i="9"/>
  <c r="Q162" i="9"/>
  <c r="R162" i="9"/>
  <c r="P163" i="9"/>
  <c r="Q163" i="9"/>
  <c r="R163" i="9"/>
  <c r="Q164" i="9"/>
  <c r="R164" i="9"/>
  <c r="P61" i="9"/>
  <c r="Q61" i="9"/>
  <c r="R61" i="9"/>
  <c r="P62" i="9"/>
  <c r="Q62" i="9"/>
  <c r="R62" i="9"/>
  <c r="P63" i="9"/>
  <c r="Q63" i="9"/>
  <c r="R63" i="9"/>
  <c r="P64" i="9"/>
  <c r="Q64" i="9"/>
  <c r="R64" i="9"/>
  <c r="P65" i="9"/>
  <c r="Q65" i="9"/>
  <c r="R65" i="9"/>
  <c r="P66" i="9"/>
  <c r="Q66" i="9"/>
  <c r="R66" i="9"/>
  <c r="P67" i="9"/>
  <c r="Q67" i="9"/>
  <c r="R67" i="9"/>
  <c r="P68" i="9"/>
  <c r="Q68" i="9"/>
  <c r="R68" i="9"/>
  <c r="P69" i="9"/>
  <c r="Q69" i="9"/>
  <c r="R69" i="9"/>
  <c r="P70" i="9"/>
  <c r="Q70" i="9"/>
  <c r="R70" i="9"/>
  <c r="P71" i="9"/>
  <c r="Q71" i="9"/>
  <c r="R71" i="9"/>
  <c r="P72" i="9"/>
  <c r="Q72" i="9"/>
  <c r="R72" i="9"/>
  <c r="P73" i="9"/>
  <c r="Q73" i="9"/>
  <c r="R73" i="9"/>
  <c r="P74" i="9"/>
  <c r="Q74" i="9"/>
  <c r="R74" i="9"/>
  <c r="P75" i="9"/>
  <c r="Q75" i="9"/>
  <c r="R75" i="9"/>
  <c r="P76" i="9"/>
  <c r="Q76" i="9"/>
  <c r="R76" i="9"/>
  <c r="P77" i="9"/>
  <c r="Q77" i="9"/>
  <c r="R77" i="9"/>
  <c r="P78" i="9"/>
  <c r="Q78" i="9"/>
  <c r="R78" i="9"/>
  <c r="P79" i="9"/>
  <c r="Q79" i="9"/>
  <c r="R79" i="9"/>
  <c r="P80" i="9"/>
  <c r="Q80" i="9"/>
  <c r="R80" i="9"/>
  <c r="Q81" i="9"/>
  <c r="R81" i="9"/>
  <c r="P82" i="9"/>
  <c r="Q82" i="9"/>
  <c r="R82" i="9"/>
  <c r="P83" i="9"/>
  <c r="Q83" i="9"/>
  <c r="R83" i="9"/>
  <c r="P84" i="9"/>
  <c r="Q84" i="9"/>
  <c r="R84" i="9"/>
  <c r="P85" i="9"/>
  <c r="Q85" i="9"/>
  <c r="R85" i="9"/>
  <c r="P86" i="9"/>
  <c r="Q86" i="9"/>
  <c r="R86" i="9"/>
  <c r="P87" i="9"/>
  <c r="Q87" i="9"/>
  <c r="R87" i="9"/>
  <c r="P88" i="9"/>
  <c r="Q88" i="9"/>
  <c r="R88" i="9"/>
  <c r="P89" i="9"/>
  <c r="Q89" i="9"/>
  <c r="R89" i="9"/>
  <c r="P90" i="9"/>
  <c r="Q90" i="9"/>
  <c r="R90" i="9"/>
  <c r="P91" i="9"/>
  <c r="Q91" i="9"/>
  <c r="R91" i="9"/>
  <c r="P92" i="9"/>
  <c r="Q92" i="9"/>
  <c r="R92" i="9"/>
  <c r="P93" i="9"/>
  <c r="Q93" i="9"/>
  <c r="R93" i="9"/>
  <c r="P94" i="9"/>
  <c r="Q94" i="9"/>
  <c r="R94" i="9"/>
  <c r="P95" i="9"/>
  <c r="Q95" i="9"/>
  <c r="R95" i="9"/>
  <c r="P96" i="9"/>
  <c r="Q96" i="9"/>
  <c r="R96" i="9"/>
  <c r="P97" i="9"/>
  <c r="Q97" i="9"/>
  <c r="R97" i="9"/>
  <c r="P98" i="9"/>
  <c r="Q98" i="9"/>
  <c r="R98" i="9"/>
  <c r="P99" i="9"/>
  <c r="Q99" i="9"/>
  <c r="R99" i="9"/>
  <c r="P100" i="9"/>
  <c r="Q100" i="9"/>
  <c r="R100" i="9"/>
  <c r="P101" i="9"/>
  <c r="Q101" i="9"/>
  <c r="R101" i="9"/>
  <c r="P102" i="9"/>
  <c r="Q102" i="9"/>
  <c r="R102" i="9"/>
  <c r="P103" i="9"/>
  <c r="Q103" i="9"/>
  <c r="R103" i="9"/>
  <c r="P104" i="9"/>
  <c r="Q104" i="9"/>
  <c r="R104" i="9"/>
  <c r="P105" i="9"/>
  <c r="Q105" i="9"/>
  <c r="R105" i="9"/>
  <c r="P106" i="9"/>
  <c r="Q106" i="9"/>
  <c r="R106" i="9"/>
  <c r="P107" i="9"/>
  <c r="Q107" i="9"/>
  <c r="R107" i="9"/>
  <c r="P108" i="9"/>
  <c r="Q108" i="9"/>
  <c r="R108" i="9"/>
  <c r="P109" i="9"/>
  <c r="Q109" i="9"/>
  <c r="R109" i="9"/>
  <c r="P110" i="9"/>
  <c r="Q110" i="9"/>
  <c r="R110" i="9"/>
  <c r="P111" i="9"/>
  <c r="Q111" i="9"/>
  <c r="R111" i="9"/>
  <c r="P112" i="9"/>
  <c r="Q112" i="9"/>
  <c r="R112" i="9"/>
  <c r="P113" i="9"/>
  <c r="Q113" i="9"/>
  <c r="R113" i="9"/>
  <c r="P114" i="9"/>
  <c r="Q114" i="9"/>
  <c r="R114" i="9"/>
  <c r="P115" i="9"/>
  <c r="Q115" i="9"/>
  <c r="R115" i="9"/>
  <c r="P116" i="9"/>
  <c r="Q116" i="9"/>
  <c r="R116" i="9"/>
  <c r="P117" i="9"/>
  <c r="Q117" i="9"/>
  <c r="R117" i="9"/>
  <c r="P118" i="9"/>
  <c r="Q118" i="9"/>
  <c r="R118" i="9"/>
  <c r="P119" i="9"/>
  <c r="Q119" i="9"/>
  <c r="R119" i="9"/>
  <c r="P120" i="9"/>
  <c r="Q120" i="9"/>
  <c r="R120" i="9"/>
  <c r="P121" i="9"/>
  <c r="Q121" i="9"/>
  <c r="R121" i="9"/>
  <c r="P122" i="9"/>
  <c r="Q122" i="9"/>
  <c r="R122" i="9"/>
  <c r="P123" i="9"/>
  <c r="Q123" i="9"/>
  <c r="R123" i="9"/>
  <c r="P124" i="9"/>
  <c r="Q124" i="9"/>
  <c r="R124" i="9"/>
  <c r="P125" i="9"/>
  <c r="Q125" i="9"/>
  <c r="R125" i="9"/>
  <c r="P126" i="9"/>
  <c r="Q126" i="9"/>
  <c r="R126" i="9"/>
  <c r="P127" i="9"/>
  <c r="Q127" i="9"/>
  <c r="R127" i="9"/>
  <c r="R128" i="9"/>
  <c r="Q60" i="9"/>
  <c r="R60" i="9"/>
  <c r="P50" i="9"/>
  <c r="Q50" i="9"/>
  <c r="R50" i="9"/>
  <c r="P51" i="9"/>
  <c r="Q51" i="9"/>
  <c r="R51" i="9"/>
  <c r="P52" i="9"/>
  <c r="Q52" i="9"/>
  <c r="R52" i="9"/>
  <c r="P53" i="9"/>
  <c r="Q53" i="9"/>
  <c r="R53" i="9"/>
  <c r="P54" i="9"/>
  <c r="Q54" i="9"/>
  <c r="R54" i="9"/>
  <c r="P55" i="9"/>
  <c r="Q55" i="9"/>
  <c r="R55" i="9"/>
  <c r="P56" i="9"/>
  <c r="Q56" i="9"/>
  <c r="R56" i="9"/>
  <c r="P57" i="9"/>
  <c r="Q57" i="9"/>
  <c r="R57" i="9"/>
  <c r="P58" i="9"/>
  <c r="Q58" i="9"/>
  <c r="R58" i="9"/>
  <c r="R59" i="9"/>
  <c r="P18" i="9"/>
  <c r="Q18" i="9"/>
  <c r="R18" i="9"/>
  <c r="P19" i="9"/>
  <c r="Q19" i="9"/>
  <c r="R19" i="9"/>
  <c r="P20" i="9"/>
  <c r="Q20" i="9"/>
  <c r="R20" i="9"/>
  <c r="P21" i="9"/>
  <c r="Q21" i="9"/>
  <c r="R21" i="9"/>
  <c r="P22" i="9"/>
  <c r="Q22" i="9"/>
  <c r="R22" i="9"/>
  <c r="P23" i="9"/>
  <c r="Q23" i="9"/>
  <c r="R23" i="9"/>
  <c r="P24" i="9"/>
  <c r="Q24" i="9"/>
  <c r="R24" i="9"/>
  <c r="P25" i="9"/>
  <c r="Q25" i="9"/>
  <c r="R25" i="9"/>
  <c r="P26" i="9"/>
  <c r="Q26" i="9"/>
  <c r="R26" i="9"/>
  <c r="P27" i="9"/>
  <c r="Q27" i="9"/>
  <c r="R27" i="9"/>
  <c r="P28" i="9"/>
  <c r="Q28" i="9"/>
  <c r="R28" i="9"/>
  <c r="P29" i="9"/>
  <c r="Q29" i="9"/>
  <c r="R29" i="9"/>
  <c r="P30" i="9"/>
  <c r="Q30" i="9"/>
  <c r="R30" i="9"/>
  <c r="P31" i="9"/>
  <c r="Q31" i="9"/>
  <c r="R31" i="9"/>
  <c r="P32" i="9"/>
  <c r="Q32" i="9"/>
  <c r="R32" i="9"/>
  <c r="P33" i="9"/>
  <c r="Q33" i="9"/>
  <c r="R33" i="9"/>
  <c r="P34" i="9"/>
  <c r="Q34" i="9"/>
  <c r="R34" i="9"/>
  <c r="P35" i="9"/>
  <c r="Q35" i="9"/>
  <c r="R35" i="9"/>
  <c r="P36" i="9"/>
  <c r="Q36" i="9"/>
  <c r="R36" i="9"/>
  <c r="P37" i="9"/>
  <c r="Q37" i="9"/>
  <c r="R37" i="9"/>
  <c r="P38" i="9"/>
  <c r="Q38" i="9"/>
  <c r="R38" i="9"/>
  <c r="P39" i="9"/>
  <c r="Q39" i="9"/>
  <c r="R39" i="9"/>
  <c r="P40" i="9"/>
  <c r="Q40" i="9"/>
  <c r="R40" i="9"/>
  <c r="P41" i="9"/>
  <c r="Q41" i="9"/>
  <c r="R41" i="9"/>
  <c r="P42" i="9"/>
  <c r="Q42" i="9"/>
  <c r="R42" i="9"/>
  <c r="P43" i="9"/>
  <c r="Q43" i="9"/>
  <c r="R43" i="9"/>
  <c r="P44" i="9"/>
  <c r="Q44" i="9"/>
  <c r="R44" i="9"/>
  <c r="P45" i="9"/>
  <c r="Q45" i="9"/>
  <c r="R45" i="9"/>
  <c r="P46" i="9"/>
  <c r="Q46" i="9"/>
  <c r="R46" i="9"/>
  <c r="P47" i="9"/>
  <c r="Q47" i="9"/>
  <c r="R47" i="9"/>
  <c r="P48" i="9"/>
  <c r="Q48" i="9"/>
  <c r="R48" i="9"/>
  <c r="P49" i="9"/>
  <c r="Q49" i="9"/>
  <c r="R49" i="9"/>
  <c r="R16" i="9"/>
  <c r="P17" i="9"/>
  <c r="Q17" i="9"/>
  <c r="R17" i="9"/>
  <c r="R15" i="9"/>
  <c r="AM54" i="17"/>
  <c r="AN54" i="17"/>
  <c r="AK66" i="13"/>
  <c r="AK64" i="13"/>
  <c r="AK63" i="13"/>
  <c r="AK62" i="13"/>
  <c r="AK61" i="13"/>
  <c r="AK59" i="13"/>
  <c r="AK57" i="13"/>
  <c r="AK56" i="13"/>
  <c r="AK55" i="13"/>
  <c r="AL54" i="13"/>
  <c r="AN14" i="17"/>
  <c r="AN15" i="17"/>
  <c r="AN16" i="17"/>
  <c r="AN17" i="17"/>
  <c r="AN18" i="17"/>
  <c r="AN19" i="17"/>
  <c r="AN20" i="17"/>
  <c r="AN21" i="17"/>
  <c r="AN22" i="17"/>
  <c r="AN23" i="17"/>
  <c r="AN24" i="17"/>
  <c r="AN25" i="17"/>
  <c r="AN26" i="17"/>
  <c r="AN27" i="17"/>
  <c r="AN28" i="17"/>
  <c r="AN29" i="17"/>
  <c r="AN30" i="17"/>
  <c r="AN31" i="17"/>
  <c r="AN32" i="17"/>
  <c r="AN33" i="17"/>
  <c r="AN34" i="17"/>
  <c r="AN35" i="17"/>
  <c r="AN36" i="17"/>
  <c r="AN37" i="17"/>
  <c r="AN38" i="17"/>
  <c r="AN39" i="17"/>
  <c r="AN40" i="17"/>
  <c r="AN41" i="17"/>
  <c r="AN42" i="17"/>
  <c r="AN43" i="17"/>
  <c r="AN44" i="17"/>
  <c r="AN45" i="17"/>
  <c r="AN46" i="17"/>
  <c r="AN47" i="17"/>
  <c r="AN48" i="17"/>
  <c r="AN49" i="17"/>
  <c r="AN50" i="17"/>
  <c r="AN51" i="17"/>
  <c r="AN52" i="17"/>
  <c r="AN53" i="17"/>
  <c r="AN13" i="17"/>
  <c r="AM14" i="17"/>
  <c r="AM15" i="17"/>
  <c r="AM25" i="17"/>
  <c r="AM26" i="17"/>
  <c r="AM27" i="17"/>
  <c r="AM28" i="17"/>
  <c r="AM29" i="17"/>
  <c r="AM30" i="17"/>
  <c r="AM31" i="17"/>
  <c r="AM32" i="17"/>
  <c r="AM33" i="17"/>
  <c r="AM34" i="17"/>
  <c r="AM35" i="17"/>
  <c r="AM36" i="17"/>
  <c r="AM37" i="17"/>
  <c r="AM38" i="17"/>
  <c r="AM39" i="17"/>
  <c r="AM40" i="17"/>
  <c r="AM41" i="17"/>
  <c r="AM42" i="17"/>
  <c r="AM43" i="17"/>
  <c r="AM44" i="17"/>
  <c r="AM45" i="17"/>
  <c r="AM46" i="17"/>
  <c r="AM47" i="17"/>
  <c r="AM48" i="17"/>
  <c r="AM49" i="17"/>
  <c r="AM50" i="17"/>
  <c r="AM51" i="17"/>
  <c r="AM52" i="17"/>
  <c r="AM53" i="17"/>
  <c r="AM13" i="17"/>
  <c r="AL38" i="17"/>
  <c r="AI102" i="13"/>
  <c r="AI51" i="13"/>
  <c r="AO51" i="13" s="1"/>
  <c r="AS107" i="13"/>
  <c r="AI98" i="13"/>
  <c r="AI99" i="13"/>
  <c r="AI103" i="13"/>
  <c r="AI106" i="13"/>
  <c r="AI46" i="13"/>
  <c r="AO46" i="13" s="1"/>
  <c r="AI95" i="13"/>
  <c r="AI94" i="13"/>
  <c r="AV98" i="13"/>
  <c r="AI96" i="13"/>
  <c r="AV100" i="13"/>
  <c r="AV106" i="13"/>
  <c r="AV97" i="13"/>
  <c r="AI101" i="13"/>
  <c r="AI104" i="13"/>
  <c r="AI105" i="13"/>
  <c r="AA269" i="9"/>
  <c r="Z269" i="9"/>
  <c r="AA270" i="9" s="1"/>
  <c r="AD15" i="17"/>
  <c r="AC15" i="17" s="1"/>
  <c r="AC14" i="17"/>
  <c r="AD13" i="17"/>
  <c r="AC13" i="17" s="1"/>
  <c r="CZ25" i="14"/>
  <c r="AA24" i="13"/>
  <c r="AB15" i="13"/>
  <c r="AD15" i="13"/>
  <c r="AE15" i="13"/>
  <c r="AF15" i="13"/>
  <c r="AF19" i="13"/>
  <c r="AB19" i="13"/>
  <c r="U27" i="13"/>
  <c r="AO27" i="13" s="1"/>
  <c r="V23" i="13"/>
  <c r="W23" i="13"/>
  <c r="AB23" i="13"/>
  <c r="AC23" i="13"/>
  <c r="AD23" i="13"/>
  <c r="AJ23" i="13"/>
  <c r="U24" i="13"/>
  <c r="X168" i="9"/>
  <c r="AV104" i="13" l="1"/>
  <c r="AV95" i="13"/>
  <c r="AV99" i="13"/>
  <c r="AV102" i="13"/>
  <c r="AV105" i="13"/>
  <c r="AV103" i="13"/>
  <c r="U23" i="13"/>
  <c r="AO24" i="13"/>
  <c r="AV101" i="13"/>
  <c r="AV96" i="13"/>
  <c r="AO23" i="13"/>
  <c r="AV94" i="13"/>
  <c r="AN12" i="17"/>
  <c r="AB133" i="13"/>
  <c r="AI54" i="17"/>
  <c r="AI53" i="17"/>
  <c r="AI52" i="17"/>
  <c r="AI51" i="17"/>
  <c r="AI50" i="17"/>
  <c r="AI49" i="17"/>
  <c r="AI48" i="17"/>
  <c r="AI47" i="17"/>
  <c r="AI46" i="17"/>
  <c r="AI45" i="17"/>
  <c r="AI44" i="17"/>
  <c r="AI43" i="17"/>
  <c r="AI42" i="17"/>
  <c r="AI41" i="17"/>
  <c r="AI40" i="17"/>
  <c r="AI39" i="17"/>
  <c r="AI37" i="17"/>
  <c r="AI36" i="17"/>
  <c r="AI35" i="17"/>
  <c r="AI34" i="17"/>
  <c r="AI33" i="17"/>
  <c r="AI32" i="17"/>
  <c r="AI31" i="17"/>
  <c r="AI30" i="17"/>
  <c r="AI29" i="17"/>
  <c r="AI28" i="17"/>
  <c r="AI27" i="17"/>
  <c r="AI26" i="17"/>
  <c r="AI25" i="17"/>
  <c r="AI15" i="17"/>
  <c r="AI14" i="17"/>
  <c r="AI13" i="17"/>
  <c r="AK12" i="17"/>
  <c r="AK11" i="17" s="1"/>
  <c r="AH12" i="17"/>
  <c r="AH11" i="17" s="1"/>
  <c r="AC54" i="17"/>
  <c r="AC53" i="17"/>
  <c r="Z53" i="17"/>
  <c r="AC52" i="17"/>
  <c r="Z52" i="17"/>
  <c r="AC51" i="17"/>
  <c r="Z51" i="17"/>
  <c r="AC50" i="17"/>
  <c r="Z50" i="17"/>
  <c r="AC49" i="17"/>
  <c r="Z49" i="17"/>
  <c r="AC48" i="17"/>
  <c r="Z48" i="17"/>
  <c r="AC47" i="17"/>
  <c r="AC46" i="17"/>
  <c r="Z46" i="17"/>
  <c r="AC45" i="17"/>
  <c r="Z45" i="17"/>
  <c r="AC44" i="17"/>
  <c r="Z44" i="17"/>
  <c r="AC43" i="17"/>
  <c r="Z43" i="17"/>
  <c r="AC42" i="17"/>
  <c r="Z42" i="17"/>
  <c r="AC41" i="17"/>
  <c r="Z41" i="17"/>
  <c r="AC40" i="17"/>
  <c r="Z40" i="17"/>
  <c r="AC39" i="17"/>
  <c r="Z39" i="17"/>
  <c r="Z38" i="17"/>
  <c r="AC37" i="17"/>
  <c r="AC36" i="17"/>
  <c r="Z36" i="17"/>
  <c r="AC35" i="17"/>
  <c r="Z35" i="17"/>
  <c r="AC34" i="17"/>
  <c r="Z34" i="17"/>
  <c r="AC33" i="17"/>
  <c r="AC32" i="17"/>
  <c r="AC31" i="17"/>
  <c r="AC30" i="17"/>
  <c r="AC29" i="17"/>
  <c r="AC28" i="17"/>
  <c r="AC27" i="17"/>
  <c r="AC26" i="17"/>
  <c r="AC25" i="17"/>
  <c r="AE12" i="17"/>
  <c r="AE11" i="17" s="1"/>
  <c r="AD12" i="17"/>
  <c r="AD11" i="17" s="1"/>
  <c r="AB12" i="17"/>
  <c r="AB11" i="17" s="1"/>
  <c r="AA12" i="17"/>
  <c r="AA11" i="17" s="1"/>
  <c r="AC24" i="17"/>
  <c r="Z24" i="17"/>
  <c r="W24" i="17"/>
  <c r="U24" i="17"/>
  <c r="Q24" i="17"/>
  <c r="M24" i="17"/>
  <c r="J24" i="17"/>
  <c r="F24" i="17"/>
  <c r="AC23" i="17"/>
  <c r="Z23" i="17"/>
  <c r="W23" i="17"/>
  <c r="U23" i="17"/>
  <c r="Q23" i="17"/>
  <c r="M23" i="17"/>
  <c r="J23" i="17"/>
  <c r="F23" i="17"/>
  <c r="AC22" i="17"/>
  <c r="Z22" i="17"/>
  <c r="W22" i="17"/>
  <c r="U22" i="17"/>
  <c r="Q22" i="17"/>
  <c r="M22" i="17"/>
  <c r="J22" i="17"/>
  <c r="F22" i="17"/>
  <c r="AC21" i="17"/>
  <c r="Z21" i="17"/>
  <c r="W21" i="17"/>
  <c r="U21" i="17"/>
  <c r="Q21" i="17"/>
  <c r="M21" i="17"/>
  <c r="J21" i="17"/>
  <c r="F21" i="17"/>
  <c r="AC20" i="17"/>
  <c r="Z20" i="17"/>
  <c r="W20" i="17"/>
  <c r="U20" i="17"/>
  <c r="Q20" i="17"/>
  <c r="M20" i="17"/>
  <c r="J20" i="17"/>
  <c r="F20" i="17"/>
  <c r="AC19" i="17"/>
  <c r="Z19" i="17"/>
  <c r="W19" i="17"/>
  <c r="U19" i="17"/>
  <c r="Q19" i="17"/>
  <c r="M19" i="17"/>
  <c r="J19" i="17"/>
  <c r="F19" i="17"/>
  <c r="AC18" i="17"/>
  <c r="Z18" i="17"/>
  <c r="W18" i="17"/>
  <c r="U18" i="17"/>
  <c r="Q18" i="17"/>
  <c r="M18" i="17"/>
  <c r="J18" i="17"/>
  <c r="F18" i="17"/>
  <c r="AC17" i="17"/>
  <c r="Z17" i="17"/>
  <c r="W17" i="17"/>
  <c r="U17" i="17"/>
  <c r="Q17" i="17"/>
  <c r="M17" i="17"/>
  <c r="J17" i="17"/>
  <c r="F17" i="17"/>
  <c r="Z16" i="17"/>
  <c r="W16" i="17"/>
  <c r="U16" i="17"/>
  <c r="Q16" i="17"/>
  <c r="M16" i="17"/>
  <c r="J16" i="17"/>
  <c r="F16" i="17"/>
  <c r="W54" i="17"/>
  <c r="W53" i="17"/>
  <c r="T53" i="17"/>
  <c r="Q53" i="17"/>
  <c r="M53" i="17"/>
  <c r="J53" i="17"/>
  <c r="F53" i="17"/>
  <c r="W52" i="17"/>
  <c r="T52" i="17"/>
  <c r="Q52" i="17"/>
  <c r="M52" i="17"/>
  <c r="J52" i="17"/>
  <c r="F52" i="17"/>
  <c r="W51" i="17"/>
  <c r="T51" i="17"/>
  <c r="Q51" i="17"/>
  <c r="M51" i="17"/>
  <c r="J51" i="17"/>
  <c r="F51" i="17"/>
  <c r="W50" i="17"/>
  <c r="T50" i="17"/>
  <c r="Q50" i="17"/>
  <c r="M50" i="17"/>
  <c r="J50" i="17"/>
  <c r="F50" i="17"/>
  <c r="W49" i="17"/>
  <c r="T49" i="17"/>
  <c r="Q49" i="17"/>
  <c r="M49" i="17"/>
  <c r="J49" i="17"/>
  <c r="F49" i="17"/>
  <c r="W48" i="17"/>
  <c r="T48" i="17"/>
  <c r="Q48" i="17"/>
  <c r="M48" i="17"/>
  <c r="J48" i="17"/>
  <c r="F48" i="17"/>
  <c r="W47" i="17"/>
  <c r="Q47" i="17"/>
  <c r="J47" i="17"/>
  <c r="F47" i="17"/>
  <c r="W46" i="17"/>
  <c r="T46" i="17"/>
  <c r="Q46" i="17"/>
  <c r="M46" i="17"/>
  <c r="J46" i="17"/>
  <c r="F46" i="17"/>
  <c r="W45" i="17"/>
  <c r="T45" i="17"/>
  <c r="Q45" i="17"/>
  <c r="M45" i="17"/>
  <c r="J45" i="17"/>
  <c r="F45" i="17"/>
  <c r="W44" i="17"/>
  <c r="T44" i="17"/>
  <c r="Q44" i="17"/>
  <c r="M44" i="17"/>
  <c r="J44" i="17"/>
  <c r="F44" i="17"/>
  <c r="W43" i="17"/>
  <c r="T43" i="17"/>
  <c r="Q43" i="17"/>
  <c r="M43" i="17"/>
  <c r="J43" i="17"/>
  <c r="F43" i="17"/>
  <c r="W42" i="17"/>
  <c r="T42" i="17"/>
  <c r="Q42" i="17"/>
  <c r="M42" i="17"/>
  <c r="J42" i="17"/>
  <c r="F42" i="17"/>
  <c r="W41" i="17"/>
  <c r="T41" i="17"/>
  <c r="Q41" i="17"/>
  <c r="M41" i="17"/>
  <c r="J41" i="17"/>
  <c r="F41" i="17"/>
  <c r="W40" i="17"/>
  <c r="T40" i="17"/>
  <c r="Q40" i="17"/>
  <c r="M40" i="17"/>
  <c r="J40" i="17"/>
  <c r="F40" i="17"/>
  <c r="W39" i="17"/>
  <c r="T39" i="17"/>
  <c r="Q39" i="17"/>
  <c r="M39" i="17"/>
  <c r="J39" i="17"/>
  <c r="F39" i="17"/>
  <c r="T38" i="17"/>
  <c r="M38" i="17"/>
  <c r="J38" i="17"/>
  <c r="F38" i="17"/>
  <c r="W37" i="17"/>
  <c r="U37" i="17"/>
  <c r="T37" i="17" s="1"/>
  <c r="Q37" i="17"/>
  <c r="J37" i="17"/>
  <c r="W36" i="17"/>
  <c r="U36" i="17"/>
  <c r="Q36" i="17"/>
  <c r="M36" i="17"/>
  <c r="J36" i="17"/>
  <c r="F36" i="17"/>
  <c r="W35" i="17"/>
  <c r="U35" i="17"/>
  <c r="Q35" i="17"/>
  <c r="M35" i="17"/>
  <c r="J35" i="17"/>
  <c r="F35" i="17"/>
  <c r="W34" i="17"/>
  <c r="U34" i="17"/>
  <c r="Q34" i="17"/>
  <c r="M34" i="17"/>
  <c r="J34" i="17"/>
  <c r="F34" i="17"/>
  <c r="W33" i="17"/>
  <c r="U33" i="17"/>
  <c r="Q33" i="17"/>
  <c r="J33" i="17"/>
  <c r="W32" i="17"/>
  <c r="Q32" i="17"/>
  <c r="J32" i="17"/>
  <c r="W31" i="17"/>
  <c r="Q31" i="17"/>
  <c r="J31" i="17"/>
  <c r="W30" i="17"/>
  <c r="Q30" i="17"/>
  <c r="J30" i="17"/>
  <c r="W29" i="17"/>
  <c r="U29" i="17"/>
  <c r="Q29" i="17"/>
  <c r="M29" i="17"/>
  <c r="J29" i="17"/>
  <c r="F29" i="17"/>
  <c r="W28" i="17"/>
  <c r="U28" i="17"/>
  <c r="Q28" i="17"/>
  <c r="M28" i="17"/>
  <c r="J28" i="17"/>
  <c r="F28" i="17"/>
  <c r="W27" i="17"/>
  <c r="U27" i="17"/>
  <c r="Q27" i="17"/>
  <c r="M27" i="17"/>
  <c r="J27" i="17"/>
  <c r="F27" i="17"/>
  <c r="W26" i="17"/>
  <c r="U26" i="17"/>
  <c r="Q26" i="17"/>
  <c r="J26" i="17"/>
  <c r="F26" i="17"/>
  <c r="W25" i="17"/>
  <c r="U25" i="17"/>
  <c r="Q25" i="17"/>
  <c r="M25" i="17"/>
  <c r="J25" i="17"/>
  <c r="F25" i="17"/>
  <c r="W15" i="17"/>
  <c r="M15" i="17"/>
  <c r="F15" i="17"/>
  <c r="W14" i="17"/>
  <c r="M14" i="17"/>
  <c r="F14" i="17"/>
  <c r="W13" i="17"/>
  <c r="AL13" i="17" s="1"/>
  <c r="M13" i="17"/>
  <c r="F13" i="17"/>
  <c r="Y12" i="17"/>
  <c r="Y11" i="17" s="1"/>
  <c r="X12" i="17"/>
  <c r="X11" i="17" s="1"/>
  <c r="V12" i="17"/>
  <c r="V11" i="17" s="1"/>
  <c r="S12" i="17"/>
  <c r="S11" i="17" s="1"/>
  <c r="R12" i="17"/>
  <c r="R11" i="17" s="1"/>
  <c r="P12" i="17"/>
  <c r="P11" i="17" s="1"/>
  <c r="O12" i="17"/>
  <c r="O11" i="17" s="1"/>
  <c r="N12" i="17"/>
  <c r="N11" i="17" s="1"/>
  <c r="L12" i="17"/>
  <c r="L11" i="17" s="1"/>
  <c r="K12" i="17"/>
  <c r="I12" i="17"/>
  <c r="I11" i="17" s="1"/>
  <c r="H12" i="17"/>
  <c r="H11" i="17" s="1"/>
  <c r="G12" i="17"/>
  <c r="G11" i="17" s="1"/>
  <c r="AL54" i="17" l="1"/>
  <c r="K11" i="17"/>
  <c r="AL14" i="17"/>
  <c r="AL25" i="17"/>
  <c r="AL27" i="17"/>
  <c r="AL29" i="17"/>
  <c r="AL31" i="17"/>
  <c r="AL33" i="17"/>
  <c r="AL35" i="17"/>
  <c r="AL37" i="17"/>
  <c r="AL40" i="17"/>
  <c r="AL42" i="17"/>
  <c r="AL44" i="17"/>
  <c r="AL46" i="17"/>
  <c r="AL48" i="17"/>
  <c r="AL50" i="17"/>
  <c r="AL52" i="17"/>
  <c r="AI16" i="17"/>
  <c r="AL16" i="17" s="1"/>
  <c r="AM16" i="17"/>
  <c r="AI17" i="17"/>
  <c r="AL17" i="17" s="1"/>
  <c r="AM17" i="17"/>
  <c r="AI18" i="17"/>
  <c r="AL18" i="17" s="1"/>
  <c r="AM18" i="17"/>
  <c r="AI19" i="17"/>
  <c r="AL19" i="17" s="1"/>
  <c r="AM19" i="17"/>
  <c r="AI20" i="17"/>
  <c r="AL20" i="17" s="1"/>
  <c r="AM20" i="17"/>
  <c r="AI21" i="17"/>
  <c r="AL21" i="17" s="1"/>
  <c r="AM21" i="17"/>
  <c r="AI22" i="17"/>
  <c r="AL22" i="17" s="1"/>
  <c r="AM22" i="17"/>
  <c r="AI23" i="17"/>
  <c r="AL23" i="17" s="1"/>
  <c r="AM23" i="17"/>
  <c r="AI24" i="17"/>
  <c r="AL24" i="17" s="1"/>
  <c r="AM24" i="17"/>
  <c r="AL15" i="17"/>
  <c r="AL26" i="17"/>
  <c r="AL28" i="17"/>
  <c r="AL30" i="17"/>
  <c r="AL32" i="17"/>
  <c r="AL34" i="17"/>
  <c r="AL36" i="17"/>
  <c r="AL39" i="17"/>
  <c r="AL41" i="17"/>
  <c r="AL43" i="17"/>
  <c r="AL45" i="17"/>
  <c r="AL47" i="17"/>
  <c r="AL49" i="17"/>
  <c r="AL51" i="17"/>
  <c r="AL53" i="17"/>
  <c r="M12" i="17"/>
  <c r="M11" i="17" s="1"/>
  <c r="Q12" i="17"/>
  <c r="Q11" i="17" s="1"/>
  <c r="U12" i="17"/>
  <c r="U11" i="17" s="1"/>
  <c r="T33" i="17"/>
  <c r="J12" i="17"/>
  <c r="J11" i="17" s="1"/>
  <c r="T27" i="17"/>
  <c r="T35" i="17"/>
  <c r="T28" i="17"/>
  <c r="T34" i="17"/>
  <c r="T36" i="17"/>
  <c r="F12" i="17"/>
  <c r="F11" i="17" s="1"/>
  <c r="T29" i="17"/>
  <c r="T17" i="17"/>
  <c r="T19" i="17"/>
  <c r="AJ12" i="17"/>
  <c r="AJ11" i="17" s="1"/>
  <c r="T26" i="17"/>
  <c r="AN11" i="17"/>
  <c r="T20" i="17"/>
  <c r="T22" i="17"/>
  <c r="Z12" i="17"/>
  <c r="Z11" i="17" s="1"/>
  <c r="AC12" i="17"/>
  <c r="AC11" i="17" s="1"/>
  <c r="AG12" i="17"/>
  <c r="AG11" i="17" s="1"/>
  <c r="T21" i="17"/>
  <c r="T23" i="17"/>
  <c r="AF12" i="17"/>
  <c r="AF11" i="17" s="1"/>
  <c r="T24" i="17"/>
  <c r="T16" i="17"/>
  <c r="T18" i="17"/>
  <c r="W12" i="17"/>
  <c r="W11" i="17" s="1"/>
  <c r="T25" i="17"/>
  <c r="AL12" i="17" l="1"/>
  <c r="AL11" i="17" s="1"/>
  <c r="AI12" i="17"/>
  <c r="AI11" i="17" s="1"/>
  <c r="AM12" i="17"/>
  <c r="AM11" i="17" s="1"/>
  <c r="T12" i="17"/>
  <c r="DJ13" i="14" l="1"/>
  <c r="DI13" i="14"/>
  <c r="DK13" i="14"/>
  <c r="DK12" i="14" s="1"/>
  <c r="DL13" i="14"/>
  <c r="DL12" i="14" s="1"/>
  <c r="DM13" i="14"/>
  <c r="DM12" i="14" s="1"/>
  <c r="U171" i="13" l="1"/>
  <c r="AO171" i="13" s="1"/>
  <c r="W432" i="9" l="1"/>
  <c r="W433" i="9"/>
  <c r="W434" i="9"/>
  <c r="W435" i="9"/>
  <c r="W436" i="9"/>
  <c r="W437" i="9"/>
  <c r="W438" i="9"/>
  <c r="W439" i="9"/>
  <c r="W440" i="9"/>
  <c r="W441" i="9"/>
  <c r="W442" i="9"/>
  <c r="W443" i="9"/>
  <c r="W444" i="9"/>
  <c r="W445" i="9"/>
  <c r="W446" i="9"/>
  <c r="W361" i="9"/>
  <c r="W362" i="9"/>
  <c r="W363" i="9"/>
  <c r="W364" i="9"/>
  <c r="W365" i="9"/>
  <c r="W366" i="9"/>
  <c r="W367" i="9"/>
  <c r="W368" i="9"/>
  <c r="W369" i="9"/>
  <c r="W370" i="9"/>
  <c r="W371" i="9"/>
  <c r="W372" i="9"/>
  <c r="W373" i="9"/>
  <c r="W374" i="9"/>
  <c r="W375" i="9"/>
  <c r="W376" i="9"/>
  <c r="W377" i="9"/>
  <c r="W378" i="9"/>
  <c r="W379" i="9"/>
  <c r="W380" i="9"/>
  <c r="W381" i="9"/>
  <c r="W382" i="9"/>
  <c r="W383" i="9"/>
  <c r="W384" i="9"/>
  <c r="W385" i="9"/>
  <c r="W386" i="9"/>
  <c r="W387" i="9"/>
  <c r="W389" i="9"/>
  <c r="W390" i="9"/>
  <c r="W391" i="9"/>
  <c r="W392" i="9"/>
  <c r="W393" i="9"/>
  <c r="W394" i="9"/>
  <c r="W395" i="9"/>
  <c r="W396" i="9"/>
  <c r="W397" i="9"/>
  <c r="W398" i="9"/>
  <c r="W399" i="9"/>
  <c r="W400" i="9"/>
  <c r="W401" i="9"/>
  <c r="W402" i="9"/>
  <c r="W403" i="9"/>
  <c r="W404" i="9"/>
  <c r="W405" i="9"/>
  <c r="W406" i="9"/>
  <c r="W407" i="9"/>
  <c r="W408" i="9"/>
  <c r="W409" i="9"/>
  <c r="W410" i="9"/>
  <c r="W411" i="9"/>
  <c r="W412" i="9"/>
  <c r="W413" i="9"/>
  <c r="W414" i="9"/>
  <c r="W415" i="9"/>
  <c r="W416" i="9"/>
  <c r="W417" i="9"/>
  <c r="X10" i="16"/>
  <c r="Y10" i="16"/>
  <c r="W15" i="16"/>
  <c r="AA15" i="16"/>
  <c r="AB15" i="16"/>
  <c r="W12" i="16"/>
  <c r="AA12" i="16"/>
  <c r="AB12" i="16"/>
  <c r="W13" i="16"/>
  <c r="AA13" i="16"/>
  <c r="AB13" i="16"/>
  <c r="W16" i="16"/>
  <c r="AA16" i="16"/>
  <c r="AB16" i="16"/>
  <c r="W17" i="16"/>
  <c r="AA17" i="16"/>
  <c r="AB17" i="16"/>
  <c r="W18" i="16"/>
  <c r="AA18" i="16"/>
  <c r="AB18" i="16"/>
  <c r="W20" i="16"/>
  <c r="AA20" i="16"/>
  <c r="AB20" i="16"/>
  <c r="W11" i="16"/>
  <c r="AA11" i="16"/>
  <c r="AB11" i="16"/>
  <c r="W21" i="16"/>
  <c r="AA21" i="16"/>
  <c r="AB21" i="16"/>
  <c r="W14" i="16"/>
  <c r="AA14" i="16"/>
  <c r="AB14" i="16"/>
  <c r="W19" i="16"/>
  <c r="AA19" i="16"/>
  <c r="AB19" i="16"/>
  <c r="W23" i="16"/>
  <c r="AA23" i="16"/>
  <c r="AB23" i="16"/>
  <c r="W22" i="16"/>
  <c r="AA22" i="16"/>
  <c r="AB22" i="16"/>
  <c r="DN55" i="14"/>
  <c r="DO55" i="14"/>
  <c r="DN56" i="14"/>
  <c r="DO56" i="14"/>
  <c r="DN57" i="14"/>
  <c r="DO57" i="14"/>
  <c r="DN58" i="14"/>
  <c r="DO58" i="14"/>
  <c r="DN59" i="14"/>
  <c r="DO59" i="14"/>
  <c r="DN60" i="14"/>
  <c r="DO60" i="14"/>
  <c r="DN61" i="14"/>
  <c r="DO61" i="14"/>
  <c r="DN62" i="14"/>
  <c r="DO62" i="14"/>
  <c r="DN63" i="14"/>
  <c r="DO63" i="14"/>
  <c r="DN64" i="14"/>
  <c r="DO64" i="14"/>
  <c r="DN65" i="14"/>
  <c r="DO65" i="14"/>
  <c r="DN66" i="14"/>
  <c r="DO66" i="14"/>
  <c r="DN67" i="14"/>
  <c r="DO67" i="14"/>
  <c r="DN68" i="14"/>
  <c r="DO68" i="14"/>
  <c r="DN69" i="14"/>
  <c r="DO69" i="14"/>
  <c r="DN28" i="14"/>
  <c r="DO28" i="14"/>
  <c r="DN29" i="14"/>
  <c r="DO29" i="14"/>
  <c r="DN31" i="14"/>
  <c r="DO31" i="14"/>
  <c r="DN32" i="14"/>
  <c r="DO32" i="14"/>
  <c r="DN33" i="14"/>
  <c r="DO33" i="14"/>
  <c r="DN34" i="14"/>
  <c r="DO34" i="14"/>
  <c r="DN35" i="14"/>
  <c r="DO35" i="14"/>
  <c r="DN36" i="14"/>
  <c r="DO36" i="14"/>
  <c r="DN37" i="14"/>
  <c r="DO37" i="14"/>
  <c r="DN38" i="14"/>
  <c r="DO38" i="14"/>
  <c r="DN39" i="14"/>
  <c r="DO39" i="14"/>
  <c r="DN40" i="14"/>
  <c r="DO40" i="14"/>
  <c r="DN41" i="14"/>
  <c r="DO41" i="14"/>
  <c r="DN42" i="14"/>
  <c r="DO42" i="14"/>
  <c r="DN43" i="14"/>
  <c r="DO43" i="14"/>
  <c r="DN44" i="14"/>
  <c r="DO44" i="14"/>
  <c r="DN45" i="14"/>
  <c r="DO45" i="14"/>
  <c r="DN46" i="14"/>
  <c r="DO46" i="14"/>
  <c r="DN47" i="14"/>
  <c r="DO47" i="14"/>
  <c r="DN48" i="14"/>
  <c r="DO48" i="14"/>
  <c r="DN49" i="14"/>
  <c r="DO49" i="14"/>
  <c r="DN50" i="14"/>
  <c r="DO50" i="14"/>
  <c r="DN51" i="14"/>
  <c r="DO51" i="14"/>
  <c r="DN52" i="14"/>
  <c r="DO52" i="14"/>
  <c r="DN53" i="14"/>
  <c r="DO53" i="14"/>
  <c r="DN54" i="14"/>
  <c r="DO54" i="14"/>
  <c r="Q12" i="16"/>
  <c r="Q13" i="16"/>
  <c r="Z13" i="16" s="1"/>
  <c r="Q16" i="16"/>
  <c r="Q17" i="16"/>
  <c r="Z17" i="16" s="1"/>
  <c r="Q18" i="16"/>
  <c r="Q20" i="16"/>
  <c r="Q11" i="16"/>
  <c r="Q21" i="16"/>
  <c r="Z21" i="16" s="1"/>
  <c r="Q14" i="16"/>
  <c r="Q19" i="16"/>
  <c r="Q23" i="16"/>
  <c r="Q22" i="16"/>
  <c r="Q15" i="16"/>
  <c r="Z15" i="16" s="1"/>
  <c r="T12" i="16"/>
  <c r="T13" i="16"/>
  <c r="T16" i="16"/>
  <c r="T17" i="16"/>
  <c r="T18" i="16"/>
  <c r="T20" i="16"/>
  <c r="T11" i="16"/>
  <c r="T21" i="16"/>
  <c r="T14" i="16"/>
  <c r="T19" i="16"/>
  <c r="T23" i="16"/>
  <c r="T22" i="16"/>
  <c r="T15" i="16"/>
  <c r="Z23" i="16" l="1"/>
  <c r="Z14" i="16"/>
  <c r="Z22" i="16"/>
  <c r="Z12" i="16"/>
  <c r="Z18" i="16"/>
  <c r="Z16" i="16"/>
  <c r="Z20" i="16"/>
  <c r="Z19" i="16"/>
  <c r="Z11" i="16"/>
  <c r="W10" i="16"/>
  <c r="J10" i="16"/>
  <c r="K10" i="16"/>
  <c r="L10" i="16"/>
  <c r="M10" i="16"/>
  <c r="Q10" i="16"/>
  <c r="I10" i="16"/>
  <c r="V10" i="16"/>
  <c r="E10" i="16"/>
  <c r="Z10" i="16" l="1"/>
  <c r="F10" i="16"/>
  <c r="U10" i="16"/>
  <c r="H10" i="16"/>
  <c r="R10" i="16"/>
  <c r="AA10" i="16" s="1"/>
  <c r="S10" i="16"/>
  <c r="AB10" i="16" s="1"/>
  <c r="T229" i="9"/>
  <c r="D10" i="16" l="1"/>
  <c r="G10" i="16"/>
  <c r="T10" i="16"/>
  <c r="O49" i="9" l="1"/>
  <c r="AP14" i="13" l="1"/>
  <c r="AQ14" i="13"/>
  <c r="AP16" i="13"/>
  <c r="AQ16" i="13"/>
  <c r="AP17" i="13"/>
  <c r="AQ17" i="13"/>
  <c r="AP18" i="13"/>
  <c r="AP20" i="13"/>
  <c r="AP21" i="13"/>
  <c r="AP22" i="13"/>
  <c r="AQ22" i="13"/>
  <c r="AP24" i="13"/>
  <c r="AQ24" i="13"/>
  <c r="AP25" i="13"/>
  <c r="AQ25" i="13"/>
  <c r="AP26" i="13"/>
  <c r="AQ26" i="13"/>
  <c r="AP27" i="13"/>
  <c r="AQ27" i="13"/>
  <c r="AP28" i="13"/>
  <c r="AQ28" i="13"/>
  <c r="AP31" i="13"/>
  <c r="AQ31" i="13"/>
  <c r="AP32" i="13"/>
  <c r="AQ32" i="13"/>
  <c r="AP33" i="13"/>
  <c r="AQ33" i="13"/>
  <c r="AP34" i="13"/>
  <c r="AQ34" i="13"/>
  <c r="AP35" i="13"/>
  <c r="AQ35" i="13"/>
  <c r="AP36" i="13"/>
  <c r="AQ36" i="13"/>
  <c r="AP37" i="13"/>
  <c r="AQ37" i="13"/>
  <c r="AP38" i="13"/>
  <c r="AQ38" i="13"/>
  <c r="AP39" i="13"/>
  <c r="AQ39" i="13"/>
  <c r="AP40" i="13"/>
  <c r="AQ40" i="13"/>
  <c r="AP41" i="13"/>
  <c r="AQ41" i="13"/>
  <c r="AP45" i="13"/>
  <c r="AP46" i="13"/>
  <c r="AP47" i="13"/>
  <c r="AP48" i="13"/>
  <c r="AQ49" i="13"/>
  <c r="AP50" i="13"/>
  <c r="AQ50" i="13"/>
  <c r="AP51" i="13"/>
  <c r="AP52" i="13"/>
  <c r="AQ52" i="13"/>
  <c r="AP55" i="13"/>
  <c r="AP56" i="13"/>
  <c r="AP57" i="13"/>
  <c r="AP58" i="13"/>
  <c r="AP59" i="13"/>
  <c r="AP60" i="13"/>
  <c r="AP61" i="13"/>
  <c r="AP62" i="13"/>
  <c r="AP63" i="13"/>
  <c r="AP64" i="13"/>
  <c r="AP65" i="13"/>
  <c r="AP66" i="13"/>
  <c r="AP68" i="13"/>
  <c r="AQ68" i="13"/>
  <c r="AP69" i="13"/>
  <c r="AQ69" i="13"/>
  <c r="AP70" i="13"/>
  <c r="AQ70" i="13"/>
  <c r="AP71" i="13"/>
  <c r="AQ71" i="13"/>
  <c r="AP72" i="13"/>
  <c r="AQ72" i="13"/>
  <c r="AP73" i="13"/>
  <c r="AQ73" i="13"/>
  <c r="AP74" i="13"/>
  <c r="AQ74" i="13"/>
  <c r="AP75" i="13"/>
  <c r="AQ75" i="13"/>
  <c r="AP76" i="13"/>
  <c r="AQ76" i="13"/>
  <c r="AP77" i="13"/>
  <c r="AQ77" i="13"/>
  <c r="AP78" i="13"/>
  <c r="AQ78" i="13"/>
  <c r="AP79" i="13"/>
  <c r="AQ79" i="13"/>
  <c r="AP80" i="13"/>
  <c r="AQ80" i="13"/>
  <c r="AP81" i="13"/>
  <c r="AQ81" i="13"/>
  <c r="AP82" i="13"/>
  <c r="AQ82" i="13"/>
  <c r="AP83" i="13"/>
  <c r="AQ83" i="13"/>
  <c r="AP84" i="13"/>
  <c r="AQ84" i="13"/>
  <c r="AP85" i="13"/>
  <c r="AQ85" i="13"/>
  <c r="AP86" i="13"/>
  <c r="AQ86" i="13"/>
  <c r="AP87" i="13"/>
  <c r="AQ87" i="13"/>
  <c r="AP88" i="13"/>
  <c r="AQ88" i="13"/>
  <c r="AP89" i="13"/>
  <c r="AQ89" i="13"/>
  <c r="AP90" i="13"/>
  <c r="AQ90" i="13"/>
  <c r="AP91" i="13"/>
  <c r="AQ91" i="13"/>
  <c r="AP92" i="13"/>
  <c r="AQ92" i="13"/>
  <c r="AP94" i="13"/>
  <c r="AQ94" i="13"/>
  <c r="AP95" i="13"/>
  <c r="AQ95" i="13"/>
  <c r="AP96" i="13"/>
  <c r="AQ96" i="13"/>
  <c r="AP97" i="13"/>
  <c r="AQ97" i="13"/>
  <c r="AP98" i="13"/>
  <c r="AQ98" i="13"/>
  <c r="AP99" i="13"/>
  <c r="AQ99" i="13"/>
  <c r="AP100" i="13"/>
  <c r="AQ100" i="13"/>
  <c r="AP101" i="13"/>
  <c r="AQ101" i="13"/>
  <c r="AP102" i="13"/>
  <c r="AQ102" i="13"/>
  <c r="AP103" i="13"/>
  <c r="AQ103" i="13"/>
  <c r="AP104" i="13"/>
  <c r="AQ104" i="13"/>
  <c r="AP105" i="13"/>
  <c r="AQ105" i="13"/>
  <c r="AP106" i="13"/>
  <c r="AQ106" i="13"/>
  <c r="AP108" i="13"/>
  <c r="AP109" i="13"/>
  <c r="AP110" i="13"/>
  <c r="AP111" i="13"/>
  <c r="AP112" i="13"/>
  <c r="AP113" i="13"/>
  <c r="AP114" i="13"/>
  <c r="AP115" i="13"/>
  <c r="AP116" i="13"/>
  <c r="AP117" i="13"/>
  <c r="AP118" i="13"/>
  <c r="AP119" i="13"/>
  <c r="AP120" i="13"/>
  <c r="AP121" i="13"/>
  <c r="AP122" i="13"/>
  <c r="AP123" i="13"/>
  <c r="AP124" i="13"/>
  <c r="AP125" i="13"/>
  <c r="AP126" i="13"/>
  <c r="AP127" i="13"/>
  <c r="AP128" i="13"/>
  <c r="AP129" i="13"/>
  <c r="AP131" i="13"/>
  <c r="AQ131" i="13"/>
  <c r="AP132" i="13"/>
  <c r="AP134" i="13"/>
  <c r="AQ134" i="13"/>
  <c r="AP135" i="13"/>
  <c r="AQ135" i="13"/>
  <c r="AP136" i="13"/>
  <c r="AQ136" i="13"/>
  <c r="AP137" i="13"/>
  <c r="AQ137" i="13"/>
  <c r="AP138" i="13"/>
  <c r="AQ138" i="13"/>
  <c r="AP139" i="13"/>
  <c r="AQ139" i="13"/>
  <c r="AP140" i="13"/>
  <c r="AQ140" i="13"/>
  <c r="AP141" i="13"/>
  <c r="AQ141" i="13"/>
  <c r="AP142" i="13"/>
  <c r="AQ142" i="13"/>
  <c r="AP143" i="13"/>
  <c r="AQ143" i="13"/>
  <c r="AP144" i="13"/>
  <c r="AQ144" i="13"/>
  <c r="AP145" i="13"/>
  <c r="AQ145" i="13"/>
  <c r="AP146" i="13"/>
  <c r="AQ146" i="13"/>
  <c r="AP148" i="13"/>
  <c r="AQ148" i="13"/>
  <c r="AP149" i="13"/>
  <c r="AP150" i="13"/>
  <c r="AP151" i="13"/>
  <c r="AP152" i="13"/>
  <c r="AP153" i="13"/>
  <c r="AP154" i="13"/>
  <c r="AP155" i="13"/>
  <c r="AP156" i="13"/>
  <c r="AP157" i="13"/>
  <c r="AP158" i="13"/>
  <c r="AP159" i="13"/>
  <c r="AP160" i="13"/>
  <c r="AP161" i="13"/>
  <c r="AP162" i="13"/>
  <c r="AP163" i="13"/>
  <c r="AQ163" i="13"/>
  <c r="AP164" i="13"/>
  <c r="AP165" i="13"/>
  <c r="AP166" i="13"/>
  <c r="AP167" i="13"/>
  <c r="AQ167" i="13"/>
  <c r="AP168" i="13"/>
  <c r="AP169" i="13"/>
  <c r="AP170" i="13"/>
  <c r="AP171" i="13"/>
  <c r="AP172" i="13"/>
  <c r="AP173" i="13"/>
  <c r="AP174" i="13"/>
  <c r="AP175" i="13"/>
  <c r="AQ175" i="13"/>
  <c r="AP176" i="13"/>
  <c r="AP177" i="13"/>
  <c r="AP178" i="13"/>
  <c r="AQ178" i="13"/>
  <c r="AP179" i="13"/>
  <c r="AQ179" i="13"/>
  <c r="AP180" i="13"/>
  <c r="AQ180" i="13"/>
  <c r="AP181" i="13"/>
  <c r="AP182" i="13"/>
  <c r="AP183" i="13"/>
  <c r="AP184" i="13"/>
  <c r="AP185" i="13"/>
  <c r="AP186" i="13"/>
  <c r="AP187" i="13"/>
  <c r="AP188" i="13"/>
  <c r="AP189" i="13"/>
  <c r="AK189" i="13"/>
  <c r="AH189" i="13"/>
  <c r="AK188" i="13"/>
  <c r="AH188" i="13"/>
  <c r="AK187" i="13"/>
  <c r="AH187" i="13"/>
  <c r="AK186" i="13"/>
  <c r="AH186" i="13"/>
  <c r="AK185" i="13"/>
  <c r="AH185" i="13"/>
  <c r="AK184" i="13"/>
  <c r="AH184" i="13"/>
  <c r="AK183" i="13"/>
  <c r="AH183" i="13"/>
  <c r="AK182" i="13"/>
  <c r="AH182" i="13"/>
  <c r="AK181" i="13"/>
  <c r="AH181" i="13"/>
  <c r="AH180" i="13"/>
  <c r="AH179" i="13"/>
  <c r="AH178" i="13"/>
  <c r="AK177" i="13"/>
  <c r="AH177" i="13"/>
  <c r="AK176" i="13"/>
  <c r="AH176" i="13"/>
  <c r="AH175" i="13"/>
  <c r="AK174" i="13"/>
  <c r="AH174" i="13"/>
  <c r="AK173" i="13"/>
  <c r="AH173" i="13"/>
  <c r="AK172" i="13"/>
  <c r="AH172" i="13"/>
  <c r="AK171" i="13"/>
  <c r="AH171" i="13"/>
  <c r="AK170" i="13"/>
  <c r="AH170" i="13"/>
  <c r="AK169" i="13"/>
  <c r="AH169" i="13"/>
  <c r="AK168" i="13"/>
  <c r="AH168" i="13"/>
  <c r="AH167" i="13"/>
  <c r="AK166" i="13"/>
  <c r="AH166" i="13"/>
  <c r="AK165" i="13"/>
  <c r="AH165" i="13"/>
  <c r="AK164" i="13"/>
  <c r="AH164" i="13"/>
  <c r="AK162" i="13"/>
  <c r="AH162" i="13"/>
  <c r="AK161" i="13"/>
  <c r="AH161" i="13"/>
  <c r="AK160" i="13"/>
  <c r="AH160" i="13"/>
  <c r="AK159" i="13"/>
  <c r="AH159" i="13"/>
  <c r="AK158" i="13"/>
  <c r="AH158" i="13"/>
  <c r="AK157" i="13"/>
  <c r="AH157" i="13"/>
  <c r="AK156" i="13"/>
  <c r="AH156" i="13"/>
  <c r="AK155" i="13"/>
  <c r="AH155" i="13"/>
  <c r="AK154" i="13"/>
  <c r="AH154" i="13"/>
  <c r="AK153" i="13"/>
  <c r="AH153" i="13"/>
  <c r="AK152" i="13"/>
  <c r="AH152" i="13"/>
  <c r="AK151" i="13"/>
  <c r="AH151" i="13"/>
  <c r="AK150" i="13"/>
  <c r="AH150" i="13"/>
  <c r="AK149" i="13"/>
  <c r="AH149" i="13"/>
  <c r="AH148" i="13"/>
  <c r="AM147" i="13"/>
  <c r="AL147" i="13"/>
  <c r="AJ147" i="13"/>
  <c r="AI147" i="13"/>
  <c r="AH146" i="13"/>
  <c r="AH145" i="13"/>
  <c r="AH144" i="13"/>
  <c r="AH143" i="13"/>
  <c r="AH142" i="13"/>
  <c r="AH141" i="13"/>
  <c r="AH140" i="13"/>
  <c r="AH139" i="13"/>
  <c r="AH138" i="13"/>
  <c r="AH137" i="13"/>
  <c r="AH136" i="13"/>
  <c r="AH135" i="13"/>
  <c r="AH134" i="13"/>
  <c r="AM133" i="13"/>
  <c r="AL133" i="13"/>
  <c r="AK133" i="13"/>
  <c r="AJ133" i="13"/>
  <c r="AI133" i="13"/>
  <c r="AK132" i="13"/>
  <c r="AK130" i="13" s="1"/>
  <c r="AH132" i="13"/>
  <c r="AH131" i="13"/>
  <c r="AM130" i="13"/>
  <c r="AL130" i="13"/>
  <c r="AJ130" i="13"/>
  <c r="AI130" i="13"/>
  <c r="AK129" i="13"/>
  <c r="AH129" i="13"/>
  <c r="AK128" i="13"/>
  <c r="AH128" i="13"/>
  <c r="AK127" i="13"/>
  <c r="AH127" i="13"/>
  <c r="AK126" i="13"/>
  <c r="AH126" i="13"/>
  <c r="AK125" i="13"/>
  <c r="AH125" i="13"/>
  <c r="AK124" i="13"/>
  <c r="AH124" i="13"/>
  <c r="AK123" i="13"/>
  <c r="AH123" i="13"/>
  <c r="AK122" i="13"/>
  <c r="AH122" i="13"/>
  <c r="AK121" i="13"/>
  <c r="AH121" i="13"/>
  <c r="AK120" i="13"/>
  <c r="AH120" i="13"/>
  <c r="AK119" i="13"/>
  <c r="AH119" i="13"/>
  <c r="AK118" i="13"/>
  <c r="AH118" i="13"/>
  <c r="AK117" i="13"/>
  <c r="AH117" i="13"/>
  <c r="AK116" i="13"/>
  <c r="AH116" i="13"/>
  <c r="AK115" i="13"/>
  <c r="AH115" i="13"/>
  <c r="AK114" i="13"/>
  <c r="AH114" i="13"/>
  <c r="AK113" i="13"/>
  <c r="AH113" i="13"/>
  <c r="AK112" i="13"/>
  <c r="AH112" i="13"/>
  <c r="AK111" i="13"/>
  <c r="AH111" i="13"/>
  <c r="AK110" i="13"/>
  <c r="AH110" i="13"/>
  <c r="AK109" i="13"/>
  <c r="AH109" i="13"/>
  <c r="AK108" i="13"/>
  <c r="AH108" i="13"/>
  <c r="AM107" i="13"/>
  <c r="AL107" i="13"/>
  <c r="AJ107" i="13"/>
  <c r="AI107" i="13"/>
  <c r="AH104" i="13"/>
  <c r="AH103" i="13"/>
  <c r="AH102" i="13"/>
  <c r="AH101" i="13"/>
  <c r="AH100" i="13"/>
  <c r="AH99" i="13"/>
  <c r="AH98" i="13"/>
  <c r="AH97" i="13"/>
  <c r="AH96" i="13"/>
  <c r="AH95" i="13"/>
  <c r="AM93" i="13"/>
  <c r="AL93" i="13"/>
  <c r="AK93" i="13"/>
  <c r="AJ93" i="13"/>
  <c r="AH92" i="13"/>
  <c r="AH91" i="13"/>
  <c r="AH90" i="13"/>
  <c r="AH89" i="13"/>
  <c r="AH88" i="13"/>
  <c r="AH87" i="13"/>
  <c r="AH86" i="13"/>
  <c r="AH85" i="13"/>
  <c r="AH84" i="13"/>
  <c r="AH83" i="13"/>
  <c r="AH82" i="13"/>
  <c r="AI81" i="13"/>
  <c r="AH80" i="13"/>
  <c r="AH79" i="13"/>
  <c r="AH78" i="13"/>
  <c r="AH77" i="13"/>
  <c r="AH76" i="13"/>
  <c r="AH75" i="13"/>
  <c r="AH74" i="13"/>
  <c r="AH73" i="13"/>
  <c r="AH72" i="13"/>
  <c r="AH71" i="13"/>
  <c r="AH70" i="13"/>
  <c r="AH69" i="13"/>
  <c r="AH68" i="13"/>
  <c r="AM67" i="13"/>
  <c r="AL67" i="13"/>
  <c r="AK67" i="13"/>
  <c r="AJ67" i="13"/>
  <c r="AI67" i="13"/>
  <c r="AK65" i="13"/>
  <c r="AI65" i="13"/>
  <c r="AK60" i="13"/>
  <c r="AI60" i="13"/>
  <c r="AK58" i="13"/>
  <c r="AI58" i="13"/>
  <c r="AM54" i="13"/>
  <c r="AJ54" i="13"/>
  <c r="AH52" i="13"/>
  <c r="AK51" i="13"/>
  <c r="AH51" i="13"/>
  <c r="AH50" i="13"/>
  <c r="AJ49" i="13"/>
  <c r="AI49" i="13"/>
  <c r="AH48" i="13"/>
  <c r="AH47" i="13"/>
  <c r="AH46" i="13"/>
  <c r="AH45" i="13"/>
  <c r="AM43" i="13"/>
  <c r="AL43" i="13"/>
  <c r="AJ44" i="13"/>
  <c r="AI44" i="13"/>
  <c r="AH41" i="13"/>
  <c r="AH40" i="13"/>
  <c r="AH39" i="13"/>
  <c r="AH38" i="13"/>
  <c r="AH37" i="13"/>
  <c r="AH36" i="13"/>
  <c r="AH35" i="13"/>
  <c r="AH34" i="13"/>
  <c r="AH33" i="13"/>
  <c r="AH32" i="13"/>
  <c r="AH31" i="13"/>
  <c r="AI30" i="13"/>
  <c r="AH28" i="13"/>
  <c r="AH27" i="13"/>
  <c r="AH26" i="13"/>
  <c r="AH25" i="13"/>
  <c r="AH24" i="13"/>
  <c r="AN24" i="13" s="1"/>
  <c r="AH22" i="13"/>
  <c r="AK21" i="13"/>
  <c r="AH21" i="13"/>
  <c r="AK20" i="13"/>
  <c r="AH20" i="13"/>
  <c r="AM19" i="13"/>
  <c r="AL19" i="13"/>
  <c r="AJ19" i="13"/>
  <c r="AI19" i="13"/>
  <c r="AK18" i="13"/>
  <c r="AK15" i="13" s="1"/>
  <c r="AH18" i="13"/>
  <c r="AH17" i="13"/>
  <c r="AH16" i="13"/>
  <c r="AM15" i="13"/>
  <c r="AL15" i="13"/>
  <c r="AJ15" i="13"/>
  <c r="AI15" i="13"/>
  <c r="AH14" i="13"/>
  <c r="AA189" i="13"/>
  <c r="AA188" i="13"/>
  <c r="AA187" i="13"/>
  <c r="AA186" i="13"/>
  <c r="AE185" i="13"/>
  <c r="AA185" i="13"/>
  <c r="AE184" i="13"/>
  <c r="AA184" i="13"/>
  <c r="AE183" i="13"/>
  <c r="AA183" i="13"/>
  <c r="AE182" i="13"/>
  <c r="AA182" i="13"/>
  <c r="AE181" i="13"/>
  <c r="AA181" i="13"/>
  <c r="AA180" i="13"/>
  <c r="AA179" i="13"/>
  <c r="AE178" i="13"/>
  <c r="AA178" i="13"/>
  <c r="AE177" i="13"/>
  <c r="AA177" i="13"/>
  <c r="AE176" i="13"/>
  <c r="AA176" i="13"/>
  <c r="AA175" i="13"/>
  <c r="AE174" i="13"/>
  <c r="AA174" i="13"/>
  <c r="AE173" i="13"/>
  <c r="AA173" i="13"/>
  <c r="AE172" i="13"/>
  <c r="AA172" i="13"/>
  <c r="AE171" i="13"/>
  <c r="AA171" i="13"/>
  <c r="AE170" i="13"/>
  <c r="AA170" i="13"/>
  <c r="AE169" i="13"/>
  <c r="AA169" i="13" s="1"/>
  <c r="AE168" i="13"/>
  <c r="AA168" i="13"/>
  <c r="AA167" i="13"/>
  <c r="AE166" i="13"/>
  <c r="AA166" i="13" s="1"/>
  <c r="AE165" i="13"/>
  <c r="AA165" i="13" s="1"/>
  <c r="AE164" i="13"/>
  <c r="AA164" i="13"/>
  <c r="AE162" i="13"/>
  <c r="AA162" i="13"/>
  <c r="AE161" i="13"/>
  <c r="AA161" i="13"/>
  <c r="AE160" i="13"/>
  <c r="AA160" i="13"/>
  <c r="AE159" i="13"/>
  <c r="AA159" i="13"/>
  <c r="AE158" i="13"/>
  <c r="AA158" i="13"/>
  <c r="AE157" i="13"/>
  <c r="AA157" i="13"/>
  <c r="AE156" i="13"/>
  <c r="AA156" i="13"/>
  <c r="AE155" i="13"/>
  <c r="AA155" i="13"/>
  <c r="AE154" i="13"/>
  <c r="AA154" i="13"/>
  <c r="AA153" i="13"/>
  <c r="AA152" i="13"/>
  <c r="AA151" i="13"/>
  <c r="AE150" i="13"/>
  <c r="AA150" i="13"/>
  <c r="AE149" i="13"/>
  <c r="AA149" i="13"/>
  <c r="AA148" i="13"/>
  <c r="AG147" i="13"/>
  <c r="AF147" i="13"/>
  <c r="AC147" i="13"/>
  <c r="AB147" i="13"/>
  <c r="AE133" i="13"/>
  <c r="AA146" i="13"/>
  <c r="AA145" i="13"/>
  <c r="AA144" i="13"/>
  <c r="AA143" i="13"/>
  <c r="AA142" i="13"/>
  <c r="AA141" i="13"/>
  <c r="AA140" i="13"/>
  <c r="AA139" i="13"/>
  <c r="AA138" i="13"/>
  <c r="AA137" i="13"/>
  <c r="AA136" i="13"/>
  <c r="AA135" i="13"/>
  <c r="AG133" i="13"/>
  <c r="AF133" i="13"/>
  <c r="AE132" i="13"/>
  <c r="AE130" i="13" s="1"/>
  <c r="AA132" i="13"/>
  <c r="AA131" i="13"/>
  <c r="AG130" i="13"/>
  <c r="AF130" i="13"/>
  <c r="AD130" i="13"/>
  <c r="AB130" i="13"/>
  <c r="AA129" i="13"/>
  <c r="AA128" i="13"/>
  <c r="AA127" i="13"/>
  <c r="AA126" i="13"/>
  <c r="AA125" i="13"/>
  <c r="AA124" i="13"/>
  <c r="AA123" i="13"/>
  <c r="AA122" i="13"/>
  <c r="AA121" i="13"/>
  <c r="AA120" i="13"/>
  <c r="AA119" i="13"/>
  <c r="AA118" i="13"/>
  <c r="AA117" i="13"/>
  <c r="AA116" i="13"/>
  <c r="AE115" i="13"/>
  <c r="AA115" i="13"/>
  <c r="AE114" i="13"/>
  <c r="AA114" i="13"/>
  <c r="AE113" i="13"/>
  <c r="AA113" i="13"/>
  <c r="AE112" i="13"/>
  <c r="AA112" i="13"/>
  <c r="AE111" i="13"/>
  <c r="AA111" i="13"/>
  <c r="AE110" i="13"/>
  <c r="AA110" i="13"/>
  <c r="AE109" i="13"/>
  <c r="AA109" i="13"/>
  <c r="AE108" i="13"/>
  <c r="AA108" i="13"/>
  <c r="AG107" i="13"/>
  <c r="AF107" i="13"/>
  <c r="AD107" i="13"/>
  <c r="AB107" i="13"/>
  <c r="AA106" i="13"/>
  <c r="AA105" i="13"/>
  <c r="AA104" i="13"/>
  <c r="AA103" i="13"/>
  <c r="AA102" i="13"/>
  <c r="AA101" i="13"/>
  <c r="AA100" i="13"/>
  <c r="AA99" i="13"/>
  <c r="AA98" i="13"/>
  <c r="AA97" i="13"/>
  <c r="AA96" i="13"/>
  <c r="AA95" i="13"/>
  <c r="AB93" i="13"/>
  <c r="AA92" i="13"/>
  <c r="AA91" i="13"/>
  <c r="AA90" i="13"/>
  <c r="AA89" i="13"/>
  <c r="AA88" i="13"/>
  <c r="AA87" i="13"/>
  <c r="AA86" i="13"/>
  <c r="AA85" i="13"/>
  <c r="AA84" i="13"/>
  <c r="AA83" i="13"/>
  <c r="AA82" i="13"/>
  <c r="AB81" i="13"/>
  <c r="AA80" i="13"/>
  <c r="AA79" i="13"/>
  <c r="AA78" i="13"/>
  <c r="AA77" i="13"/>
  <c r="AA76" i="13"/>
  <c r="AA75" i="13"/>
  <c r="AA74" i="13"/>
  <c r="AA73" i="13"/>
  <c r="AA72" i="13"/>
  <c r="AA71" i="13"/>
  <c r="AA70" i="13"/>
  <c r="AA69" i="13"/>
  <c r="AA68" i="13"/>
  <c r="AG67" i="13"/>
  <c r="AF67" i="13"/>
  <c r="AE67" i="13"/>
  <c r="AD67" i="13"/>
  <c r="AC67" i="13"/>
  <c r="AB67" i="13"/>
  <c r="AE66" i="13"/>
  <c r="AA66" i="13"/>
  <c r="AE65" i="13"/>
  <c r="AA65" i="13"/>
  <c r="AE64" i="13"/>
  <c r="AA64" i="13"/>
  <c r="AE63" i="13"/>
  <c r="AA63" i="13"/>
  <c r="AE62" i="13"/>
  <c r="AA62" i="13"/>
  <c r="AE61" i="13"/>
  <c r="AA61" i="13"/>
  <c r="AE60" i="13"/>
  <c r="AA60" i="13"/>
  <c r="AE59" i="13"/>
  <c r="AA59" i="13"/>
  <c r="AE58" i="13"/>
  <c r="AA58" i="13"/>
  <c r="AE57" i="13"/>
  <c r="AA57" i="13"/>
  <c r="AE56" i="13"/>
  <c r="AA56" i="13"/>
  <c r="AA55" i="13"/>
  <c r="AG54" i="13"/>
  <c r="AF54" i="13"/>
  <c r="AD54" i="13"/>
  <c r="AC54" i="13"/>
  <c r="AB54" i="13"/>
  <c r="AA52" i="13"/>
  <c r="AE51" i="13"/>
  <c r="AA51" i="13"/>
  <c r="AA50" i="13"/>
  <c r="AG49" i="13"/>
  <c r="AD49" i="13"/>
  <c r="AB49" i="13"/>
  <c r="AA48" i="13"/>
  <c r="AA47" i="13"/>
  <c r="AA46" i="13"/>
  <c r="AA45" i="13"/>
  <c r="AG44" i="13"/>
  <c r="AF44" i="13"/>
  <c r="AD44" i="13"/>
  <c r="AC44" i="13"/>
  <c r="AC43" i="13" s="1"/>
  <c r="AB44" i="13"/>
  <c r="AA41" i="13"/>
  <c r="AA40" i="13"/>
  <c r="AA39" i="13"/>
  <c r="AA38" i="13"/>
  <c r="AA37" i="13"/>
  <c r="AA36" i="13"/>
  <c r="AA35" i="13"/>
  <c r="AA34" i="13"/>
  <c r="AA33" i="13"/>
  <c r="AA32" i="13"/>
  <c r="AB30" i="13"/>
  <c r="AA28" i="13"/>
  <c r="AA27" i="13"/>
  <c r="AA26" i="13"/>
  <c r="AA25" i="13"/>
  <c r="AA22" i="13"/>
  <c r="AE21" i="13"/>
  <c r="AA21" i="13"/>
  <c r="AE20" i="13"/>
  <c r="AA20" i="13"/>
  <c r="AA18" i="13"/>
  <c r="AA17" i="13"/>
  <c r="AA16" i="13"/>
  <c r="AA14" i="13"/>
  <c r="AG13" i="13"/>
  <c r="AF13" i="13"/>
  <c r="AB13" i="13"/>
  <c r="AH65" i="13" l="1"/>
  <c r="AH58" i="13"/>
  <c r="AH60" i="13"/>
  <c r="AA133" i="13"/>
  <c r="AE107" i="13"/>
  <c r="AH19" i="13"/>
  <c r="AK19" i="13"/>
  <c r="AK13" i="13" s="1"/>
  <c r="AK12" i="13" s="1"/>
  <c r="AH147" i="13"/>
  <c r="AH23" i="13"/>
  <c r="AA23" i="13"/>
  <c r="AE54" i="13"/>
  <c r="AE53" i="13" s="1"/>
  <c r="AK107" i="13"/>
  <c r="AA49" i="13"/>
  <c r="AH15" i="13"/>
  <c r="AM13" i="13"/>
  <c r="AM12" i="13" s="1"/>
  <c r="AK43" i="13"/>
  <c r="AI93" i="13"/>
  <c r="AF12" i="13"/>
  <c r="AE44" i="13"/>
  <c r="AE43" i="13" s="1"/>
  <c r="AI54" i="13"/>
  <c r="AH133" i="13"/>
  <c r="AK147" i="13"/>
  <c r="AE19" i="13"/>
  <c r="AE13" i="13" s="1"/>
  <c r="AE12" i="13" s="1"/>
  <c r="AL53" i="13"/>
  <c r="AL42" i="13" s="1"/>
  <c r="AA54" i="13"/>
  <c r="AD43" i="13"/>
  <c r="AA44" i="13"/>
  <c r="AA30" i="13"/>
  <c r="AH49" i="13"/>
  <c r="AH81" i="13"/>
  <c r="AH94" i="13"/>
  <c r="AH107" i="13"/>
  <c r="AC12" i="13"/>
  <c r="AA15" i="13"/>
  <c r="AA19" i="13"/>
  <c r="AB12" i="13"/>
  <c r="AB43" i="13"/>
  <c r="AF43" i="13"/>
  <c r="AF53" i="13"/>
  <c r="AH30" i="13"/>
  <c r="AH44" i="13"/>
  <c r="AM53" i="13"/>
  <c r="AM42" i="13" s="1"/>
  <c r="AH130" i="13"/>
  <c r="AA67" i="13"/>
  <c r="AE147" i="13"/>
  <c r="AG53" i="13"/>
  <c r="AA81" i="13"/>
  <c r="AA107" i="13"/>
  <c r="AL13" i="13"/>
  <c r="AL12" i="13" s="1"/>
  <c r="AH67" i="13"/>
  <c r="AA147" i="13"/>
  <c r="AA130" i="13"/>
  <c r="AB53" i="13"/>
  <c r="AD53" i="13"/>
  <c r="AD42" i="13" s="1"/>
  <c r="AC53" i="13"/>
  <c r="AC42" i="13" s="1"/>
  <c r="AG12" i="13"/>
  <c r="AG43" i="13"/>
  <c r="AA93" i="13"/>
  <c r="AI13" i="13"/>
  <c r="AI12" i="13" s="1"/>
  <c r="AJ13" i="13"/>
  <c r="AI43" i="13"/>
  <c r="AJ43" i="13"/>
  <c r="AJ53" i="13"/>
  <c r="AK54" i="13"/>
  <c r="AH105" i="13"/>
  <c r="AH106" i="13"/>
  <c r="AD13" i="13"/>
  <c r="AD12" i="13" s="1"/>
  <c r="AD147" i="13"/>
  <c r="T209" i="9"/>
  <c r="AH13" i="13" l="1"/>
  <c r="AH12" i="13" s="1"/>
  <c r="AC11" i="13"/>
  <c r="AD11" i="13"/>
  <c r="AI53" i="13"/>
  <c r="AE42" i="13"/>
  <c r="AE11" i="13" s="1"/>
  <c r="AL11" i="13"/>
  <c r="AM11" i="13"/>
  <c r="AG42" i="13"/>
  <c r="AG11" i="13" s="1"/>
  <c r="AA43" i="13"/>
  <c r="AH43" i="13"/>
  <c r="AF42" i="13"/>
  <c r="AF11" i="13" s="1"/>
  <c r="AA13" i="13"/>
  <c r="AA12" i="13" s="1"/>
  <c r="AB42" i="13"/>
  <c r="AB11" i="13" s="1"/>
  <c r="AA53" i="13"/>
  <c r="AH93" i="13"/>
  <c r="AH54" i="13"/>
  <c r="AI42" i="13"/>
  <c r="AI11" i="13" s="1"/>
  <c r="AO12" i="13"/>
  <c r="AK53" i="13"/>
  <c r="AJ42" i="13"/>
  <c r="AJ12" i="13"/>
  <c r="AV13" i="13" l="1"/>
  <c r="AJ11" i="13"/>
  <c r="AA42" i="13"/>
  <c r="AA11" i="13" s="1"/>
  <c r="AH53" i="13"/>
  <c r="AK42" i="13"/>
  <c r="AK11" i="13" s="1"/>
  <c r="K230" i="9"/>
  <c r="K229" i="9" s="1"/>
  <c r="L230" i="9"/>
  <c r="N229" i="9"/>
  <c r="O230" i="9"/>
  <c r="U230" i="9"/>
  <c r="M229" i="9" l="1"/>
  <c r="P229" i="9" s="1"/>
  <c r="Q229" i="9"/>
  <c r="AH42" i="13"/>
  <c r="U93" i="9"/>
  <c r="N93" i="9"/>
  <c r="U87" i="9"/>
  <c r="T87" i="9"/>
  <c r="M60" i="9"/>
  <c r="P60" i="9" s="1"/>
  <c r="T74" i="9"/>
  <c r="N74" i="9"/>
  <c r="N114" i="9"/>
  <c r="T114" i="9"/>
  <c r="T81" i="9"/>
  <c r="K67" i="9"/>
  <c r="T67" i="9"/>
  <c r="AH11" i="13" l="1"/>
  <c r="K17" i="9" l="1"/>
  <c r="L17" i="9"/>
  <c r="N17" i="9"/>
  <c r="O17" i="9"/>
  <c r="S18" i="9"/>
  <c r="M19" i="9"/>
  <c r="M18" i="9"/>
  <c r="J18" i="9"/>
  <c r="J17" i="9" s="1"/>
  <c r="W18" i="9"/>
  <c r="X18" i="9"/>
  <c r="W20" i="9"/>
  <c r="V21" i="9"/>
  <c r="W21" i="9"/>
  <c r="X21" i="9"/>
  <c r="V22" i="9"/>
  <c r="W22" i="9"/>
  <c r="X22" i="9"/>
  <c r="W23" i="9"/>
  <c r="X23" i="9"/>
  <c r="W24" i="9"/>
  <c r="X24" i="9"/>
  <c r="W25" i="9"/>
  <c r="X25" i="9"/>
  <c r="W26" i="9"/>
  <c r="X26" i="9"/>
  <c r="W27" i="9"/>
  <c r="W28" i="9"/>
  <c r="X28" i="9"/>
  <c r="W29" i="9"/>
  <c r="X29" i="9"/>
  <c r="W30" i="9"/>
  <c r="X30" i="9"/>
  <c r="W31" i="9"/>
  <c r="X31" i="9"/>
  <c r="W32" i="9"/>
  <c r="X32" i="9"/>
  <c r="W33" i="9"/>
  <c r="X33" i="9"/>
  <c r="W34" i="9"/>
  <c r="X34" i="9"/>
  <c r="W35" i="9"/>
  <c r="X35" i="9"/>
  <c r="W36" i="9"/>
  <c r="X36" i="9"/>
  <c r="W37" i="9"/>
  <c r="X37" i="9"/>
  <c r="W38" i="9"/>
  <c r="X38" i="9"/>
  <c r="W39" i="9"/>
  <c r="X39" i="9"/>
  <c r="W40" i="9"/>
  <c r="X40" i="9"/>
  <c r="W41" i="9"/>
  <c r="W42" i="9"/>
  <c r="X42" i="9"/>
  <c r="W43" i="9"/>
  <c r="X43" i="9"/>
  <c r="W44" i="9"/>
  <c r="X44" i="9"/>
  <c r="W45" i="9"/>
  <c r="X45" i="9"/>
  <c r="W46" i="9"/>
  <c r="X46" i="9"/>
  <c r="W47" i="9"/>
  <c r="X47" i="9"/>
  <c r="W48" i="9"/>
  <c r="X48" i="9"/>
  <c r="W50" i="9"/>
  <c r="X50" i="9"/>
  <c r="W51" i="9"/>
  <c r="X51" i="9"/>
  <c r="W52" i="9"/>
  <c r="X52" i="9"/>
  <c r="W53" i="9"/>
  <c r="X53" i="9"/>
  <c r="W54" i="9"/>
  <c r="X54" i="9"/>
  <c r="W55" i="9"/>
  <c r="X55" i="9"/>
  <c r="W56" i="9"/>
  <c r="X56" i="9"/>
  <c r="W57" i="9"/>
  <c r="X57" i="9"/>
  <c r="W58" i="9"/>
  <c r="X58" i="9"/>
  <c r="W60" i="9"/>
  <c r="X60" i="9"/>
  <c r="W61" i="9"/>
  <c r="X61" i="9"/>
  <c r="W62" i="9"/>
  <c r="X62" i="9"/>
  <c r="W63" i="9"/>
  <c r="X63" i="9"/>
  <c r="W64" i="9"/>
  <c r="X64" i="9"/>
  <c r="W65" i="9"/>
  <c r="X65" i="9"/>
  <c r="W66" i="9"/>
  <c r="X66" i="9"/>
  <c r="W67" i="9"/>
  <c r="X67" i="9"/>
  <c r="W68" i="9"/>
  <c r="X68" i="9"/>
  <c r="W69" i="9"/>
  <c r="X69" i="9"/>
  <c r="W70" i="9"/>
  <c r="X70" i="9"/>
  <c r="W71" i="9"/>
  <c r="X71" i="9"/>
  <c r="W72" i="9"/>
  <c r="X72" i="9"/>
  <c r="W73" i="9"/>
  <c r="X73" i="9"/>
  <c r="W74" i="9"/>
  <c r="X74" i="9"/>
  <c r="W75" i="9"/>
  <c r="X75" i="9"/>
  <c r="W76" i="9"/>
  <c r="X76" i="9"/>
  <c r="W77" i="9"/>
  <c r="X77" i="9"/>
  <c r="W78" i="9"/>
  <c r="X78" i="9"/>
  <c r="W79" i="9"/>
  <c r="X79" i="9"/>
  <c r="W80" i="9"/>
  <c r="X80" i="9"/>
  <c r="W81" i="9"/>
  <c r="X81" i="9"/>
  <c r="W82" i="9"/>
  <c r="X82" i="9"/>
  <c r="W83" i="9"/>
  <c r="X83" i="9"/>
  <c r="W84" i="9"/>
  <c r="X84" i="9"/>
  <c r="W85" i="9"/>
  <c r="X85" i="9"/>
  <c r="W86" i="9"/>
  <c r="X86" i="9"/>
  <c r="W87" i="9"/>
  <c r="X87" i="9"/>
  <c r="W88" i="9"/>
  <c r="X88" i="9"/>
  <c r="W89" i="9"/>
  <c r="X89" i="9"/>
  <c r="W90" i="9"/>
  <c r="X90" i="9"/>
  <c r="W91" i="9"/>
  <c r="X91" i="9"/>
  <c r="W92" i="9"/>
  <c r="X92" i="9"/>
  <c r="W93" i="9"/>
  <c r="X93" i="9"/>
  <c r="W94" i="9"/>
  <c r="X94" i="9"/>
  <c r="W95" i="9"/>
  <c r="X95" i="9"/>
  <c r="W96" i="9"/>
  <c r="X96" i="9"/>
  <c r="W97" i="9"/>
  <c r="X97" i="9"/>
  <c r="W98" i="9"/>
  <c r="X98" i="9"/>
  <c r="W99" i="9"/>
  <c r="X99" i="9"/>
  <c r="W100" i="9"/>
  <c r="X100" i="9"/>
  <c r="W101" i="9"/>
  <c r="X101" i="9"/>
  <c r="W102" i="9"/>
  <c r="X102" i="9"/>
  <c r="W103" i="9"/>
  <c r="X103" i="9"/>
  <c r="W104" i="9"/>
  <c r="X104" i="9"/>
  <c r="W105" i="9"/>
  <c r="X105" i="9"/>
  <c r="W106" i="9"/>
  <c r="X106" i="9"/>
  <c r="W107" i="9"/>
  <c r="X107" i="9"/>
  <c r="W108" i="9"/>
  <c r="X108" i="9"/>
  <c r="W109" i="9"/>
  <c r="X109" i="9"/>
  <c r="W110" i="9"/>
  <c r="X110" i="9"/>
  <c r="W111" i="9"/>
  <c r="X111" i="9"/>
  <c r="W112" i="9"/>
  <c r="X112" i="9"/>
  <c r="W113" i="9"/>
  <c r="X113" i="9"/>
  <c r="W114" i="9"/>
  <c r="X114" i="9"/>
  <c r="W115" i="9"/>
  <c r="X115" i="9"/>
  <c r="W116" i="9"/>
  <c r="X116" i="9"/>
  <c r="W117" i="9"/>
  <c r="X117" i="9"/>
  <c r="W118" i="9"/>
  <c r="X118" i="9"/>
  <c r="W119" i="9"/>
  <c r="X119" i="9"/>
  <c r="W120" i="9"/>
  <c r="X120" i="9"/>
  <c r="W121" i="9"/>
  <c r="X121" i="9"/>
  <c r="W122" i="9"/>
  <c r="X122" i="9"/>
  <c r="W123" i="9"/>
  <c r="X123" i="9"/>
  <c r="W124" i="9"/>
  <c r="X124" i="9"/>
  <c r="W125" i="9"/>
  <c r="X125" i="9"/>
  <c r="W126" i="9"/>
  <c r="X126" i="9"/>
  <c r="W127" i="9"/>
  <c r="X127" i="9"/>
  <c r="W129" i="9"/>
  <c r="W130" i="9"/>
  <c r="X130" i="9"/>
  <c r="W131" i="9"/>
  <c r="X131" i="9"/>
  <c r="W132" i="9"/>
  <c r="X132" i="9"/>
  <c r="W133" i="9"/>
  <c r="X133" i="9"/>
  <c r="W134" i="9"/>
  <c r="X134" i="9"/>
  <c r="W135" i="9"/>
  <c r="X135" i="9"/>
  <c r="W136" i="9"/>
  <c r="X136" i="9"/>
  <c r="W137" i="9"/>
  <c r="W138" i="9"/>
  <c r="X138" i="9"/>
  <c r="W139" i="9"/>
  <c r="X139" i="9"/>
  <c r="W140" i="9"/>
  <c r="X140" i="9"/>
  <c r="W141" i="9"/>
  <c r="X141" i="9"/>
  <c r="W143" i="9"/>
  <c r="X143" i="9"/>
  <c r="W144" i="9"/>
  <c r="X144" i="9"/>
  <c r="W145" i="9"/>
  <c r="X145" i="9"/>
  <c r="W146" i="9"/>
  <c r="X146" i="9"/>
  <c r="W147" i="9"/>
  <c r="W148" i="9"/>
  <c r="X148" i="9"/>
  <c r="W149" i="9"/>
  <c r="X149" i="9"/>
  <c r="W150" i="9"/>
  <c r="X150" i="9"/>
  <c r="W151" i="9"/>
  <c r="X151" i="9"/>
  <c r="W152" i="9"/>
  <c r="X152" i="9"/>
  <c r="W153" i="9"/>
  <c r="X153" i="9"/>
  <c r="W154" i="9"/>
  <c r="X154" i="9"/>
  <c r="W155" i="9"/>
  <c r="X155" i="9"/>
  <c r="W156" i="9"/>
  <c r="X156" i="9"/>
  <c r="W158" i="9"/>
  <c r="X158" i="9"/>
  <c r="W159" i="9"/>
  <c r="X159" i="9"/>
  <c r="W160" i="9"/>
  <c r="X160" i="9"/>
  <c r="W161" i="9"/>
  <c r="X161" i="9"/>
  <c r="W162" i="9"/>
  <c r="X162" i="9"/>
  <c r="W163" i="9"/>
  <c r="X163" i="9"/>
  <c r="W164" i="9"/>
  <c r="X164" i="9"/>
  <c r="W166" i="9"/>
  <c r="X166" i="9"/>
  <c r="W167" i="9"/>
  <c r="X167" i="9"/>
  <c r="W168" i="9"/>
  <c r="W169" i="9"/>
  <c r="X169" i="9"/>
  <c r="W170" i="9"/>
  <c r="X170" i="9"/>
  <c r="W171" i="9"/>
  <c r="X171" i="9"/>
  <c r="W172" i="9"/>
  <c r="X172" i="9"/>
  <c r="W173" i="9"/>
  <c r="X173" i="9"/>
  <c r="W174" i="9"/>
  <c r="X174" i="9"/>
  <c r="W175" i="9"/>
  <c r="X175" i="9"/>
  <c r="W176" i="9"/>
  <c r="X176" i="9"/>
  <c r="W177" i="9"/>
  <c r="X177" i="9"/>
  <c r="W178" i="9"/>
  <c r="X178" i="9"/>
  <c r="W179" i="9"/>
  <c r="X179" i="9"/>
  <c r="W180" i="9"/>
  <c r="X180" i="9"/>
  <c r="W181" i="9"/>
  <c r="X181" i="9"/>
  <c r="W182" i="9"/>
  <c r="X182" i="9"/>
  <c r="W183" i="9"/>
  <c r="X183" i="9"/>
  <c r="W185" i="9"/>
  <c r="X185" i="9"/>
  <c r="W186" i="9"/>
  <c r="X186" i="9"/>
  <c r="W187" i="9"/>
  <c r="X187" i="9"/>
  <c r="W188" i="9"/>
  <c r="X188" i="9"/>
  <c r="W189" i="9"/>
  <c r="X189" i="9"/>
  <c r="W190" i="9"/>
  <c r="X190" i="9"/>
  <c r="W191" i="9"/>
  <c r="X191" i="9"/>
  <c r="W192" i="9"/>
  <c r="X192" i="9"/>
  <c r="W193" i="9"/>
  <c r="X193" i="9"/>
  <c r="W194" i="9"/>
  <c r="X194" i="9"/>
  <c r="W196" i="9"/>
  <c r="W197" i="9"/>
  <c r="X197" i="9"/>
  <c r="W198" i="9"/>
  <c r="X198" i="9"/>
  <c r="W199" i="9"/>
  <c r="X199" i="9"/>
  <c r="W200" i="9"/>
  <c r="X200" i="9"/>
  <c r="W201" i="9"/>
  <c r="X201" i="9"/>
  <c r="W202" i="9"/>
  <c r="X202" i="9"/>
  <c r="W203" i="9"/>
  <c r="X203" i="9"/>
  <c r="W204" i="9"/>
  <c r="W205" i="9"/>
  <c r="X205" i="9"/>
  <c r="W206" i="9"/>
  <c r="X206" i="9"/>
  <c r="W207" i="9"/>
  <c r="X207" i="9"/>
  <c r="W208" i="9"/>
  <c r="X208" i="9"/>
  <c r="W209" i="9"/>
  <c r="X209" i="9"/>
  <c r="W210" i="9"/>
  <c r="X210" i="9"/>
  <c r="W211" i="9"/>
  <c r="X211" i="9"/>
  <c r="W212" i="9"/>
  <c r="X212" i="9"/>
  <c r="W213" i="9"/>
  <c r="X213" i="9"/>
  <c r="W214" i="9"/>
  <c r="X214" i="9"/>
  <c r="W215" i="9"/>
  <c r="X215" i="9"/>
  <c r="W216" i="9"/>
  <c r="X216" i="9"/>
  <c r="W217" i="9"/>
  <c r="X217" i="9"/>
  <c r="W219" i="9"/>
  <c r="X219" i="9"/>
  <c r="W220" i="9"/>
  <c r="X220" i="9"/>
  <c r="W221" i="9"/>
  <c r="X221" i="9"/>
  <c r="W222" i="9"/>
  <c r="X222" i="9"/>
  <c r="W223" i="9"/>
  <c r="X223" i="9"/>
  <c r="W224" i="9"/>
  <c r="X224" i="9"/>
  <c r="W225" i="9"/>
  <c r="X225" i="9"/>
  <c r="W226" i="9"/>
  <c r="X226" i="9"/>
  <c r="W227" i="9"/>
  <c r="X227" i="9"/>
  <c r="W228" i="9"/>
  <c r="X228" i="9"/>
  <c r="W229" i="9"/>
  <c r="X229" i="9"/>
  <c r="W231" i="9"/>
  <c r="X231" i="9"/>
  <c r="W232" i="9"/>
  <c r="X232" i="9"/>
  <c r="W233" i="9"/>
  <c r="X233" i="9"/>
  <c r="W234" i="9"/>
  <c r="X234" i="9"/>
  <c r="W235" i="9"/>
  <c r="X235" i="9"/>
  <c r="W236" i="9"/>
  <c r="X236" i="9"/>
  <c r="W237" i="9"/>
  <c r="X237" i="9"/>
  <c r="W238" i="9"/>
  <c r="X238" i="9"/>
  <c r="W239" i="9"/>
  <c r="X239" i="9"/>
  <c r="W240" i="9"/>
  <c r="X240" i="9"/>
  <c r="W241" i="9"/>
  <c r="X241" i="9"/>
  <c r="W242" i="9"/>
  <c r="W243" i="9"/>
  <c r="X243" i="9"/>
  <c r="W244" i="9"/>
  <c r="X244" i="9"/>
  <c r="W245" i="9"/>
  <c r="X245" i="9"/>
  <c r="W246" i="9"/>
  <c r="X246" i="9"/>
  <c r="W247" i="9"/>
  <c r="X247" i="9"/>
  <c r="W248" i="9"/>
  <c r="X248" i="9"/>
  <c r="W249" i="9"/>
  <c r="X249" i="9"/>
  <c r="W250" i="9"/>
  <c r="X250" i="9"/>
  <c r="W251" i="9"/>
  <c r="X251" i="9"/>
  <c r="W252" i="9"/>
  <c r="X252" i="9"/>
  <c r="W253" i="9"/>
  <c r="X253" i="9"/>
  <c r="W254" i="9"/>
  <c r="X254" i="9"/>
  <c r="W255" i="9"/>
  <c r="X255" i="9"/>
  <c r="W256" i="9"/>
  <c r="X256" i="9"/>
  <c r="W257" i="9"/>
  <c r="X257" i="9"/>
  <c r="W258" i="9"/>
  <c r="W259" i="9"/>
  <c r="X259" i="9"/>
  <c r="W260" i="9"/>
  <c r="X260" i="9"/>
  <c r="W261" i="9"/>
  <c r="X261" i="9"/>
  <c r="W262" i="9"/>
  <c r="X262" i="9"/>
  <c r="W263" i="9"/>
  <c r="X263" i="9"/>
  <c r="W264" i="9"/>
  <c r="X264" i="9"/>
  <c r="W265" i="9"/>
  <c r="X265" i="9"/>
  <c r="W266" i="9"/>
  <c r="X266" i="9"/>
  <c r="W267" i="9"/>
  <c r="X267" i="9"/>
  <c r="W268" i="9"/>
  <c r="X268" i="9"/>
  <c r="W271" i="9"/>
  <c r="X271" i="9"/>
  <c r="W272" i="9"/>
  <c r="X272" i="9"/>
  <c r="W273" i="9"/>
  <c r="X273" i="9"/>
  <c r="W274" i="9"/>
  <c r="X274" i="9"/>
  <c r="W275" i="9"/>
  <c r="X275" i="9"/>
  <c r="W276" i="9"/>
  <c r="X276" i="9"/>
  <c r="W277" i="9"/>
  <c r="X277" i="9"/>
  <c r="W278" i="9"/>
  <c r="X278" i="9"/>
  <c r="W279" i="9"/>
  <c r="X279" i="9"/>
  <c r="W280" i="9"/>
  <c r="X280" i="9"/>
  <c r="W281" i="9"/>
  <c r="X281" i="9"/>
  <c r="W282" i="9"/>
  <c r="X282" i="9"/>
  <c r="W283" i="9"/>
  <c r="X283" i="9"/>
  <c r="W284" i="9"/>
  <c r="X284" i="9"/>
  <c r="W286" i="9"/>
  <c r="W287" i="9"/>
  <c r="W288" i="9"/>
  <c r="X288" i="9"/>
  <c r="W289" i="9"/>
  <c r="W290" i="9"/>
  <c r="W291" i="9"/>
  <c r="W292" i="9"/>
  <c r="W293" i="9"/>
  <c r="W294" i="9"/>
  <c r="W295" i="9"/>
  <c r="W296" i="9"/>
  <c r="W297" i="9"/>
  <c r="W298" i="9"/>
  <c r="W299" i="9"/>
  <c r="X299" i="9"/>
  <c r="W300" i="9"/>
  <c r="X300" i="9"/>
  <c r="W301" i="9"/>
  <c r="X301" i="9"/>
  <c r="W302" i="9"/>
  <c r="X302" i="9"/>
  <c r="W303" i="9"/>
  <c r="X303" i="9"/>
  <c r="W304" i="9"/>
  <c r="X304" i="9"/>
  <c r="W305" i="9"/>
  <c r="X305" i="9"/>
  <c r="W306" i="9"/>
  <c r="X306" i="9"/>
  <c r="W307" i="9"/>
  <c r="X307" i="9"/>
  <c r="W308" i="9"/>
  <c r="X308" i="9"/>
  <c r="W309" i="9"/>
  <c r="X309" i="9"/>
  <c r="W310" i="9"/>
  <c r="X310" i="9"/>
  <c r="W311" i="9"/>
  <c r="X311" i="9"/>
  <c r="W312" i="9"/>
  <c r="X312" i="9"/>
  <c r="W313" i="9"/>
  <c r="X313" i="9"/>
  <c r="W314" i="9"/>
  <c r="X314" i="9"/>
  <c r="W316" i="9"/>
  <c r="X316" i="9"/>
  <c r="W317" i="9"/>
  <c r="X317" i="9"/>
  <c r="W318" i="9"/>
  <c r="X318" i="9"/>
  <c r="W319" i="9"/>
  <c r="X319" i="9"/>
  <c r="W320" i="9"/>
  <c r="X320" i="9"/>
  <c r="W321" i="9"/>
  <c r="X321" i="9"/>
  <c r="W322" i="9"/>
  <c r="X322" i="9"/>
  <c r="W323" i="9"/>
  <c r="X323" i="9"/>
  <c r="W324" i="9"/>
  <c r="X324" i="9"/>
  <c r="W325" i="9"/>
  <c r="X325" i="9"/>
  <c r="W326" i="9"/>
  <c r="X326" i="9"/>
  <c r="W327" i="9"/>
  <c r="X327" i="9"/>
  <c r="W328" i="9"/>
  <c r="X328" i="9"/>
  <c r="W330" i="9"/>
  <c r="X330" i="9"/>
  <c r="W331" i="9"/>
  <c r="X331" i="9"/>
  <c r="W332" i="9"/>
  <c r="X332" i="9"/>
  <c r="W333" i="9"/>
  <c r="X333" i="9"/>
  <c r="W334" i="9"/>
  <c r="X334" i="9"/>
  <c r="W335" i="9"/>
  <c r="X335" i="9"/>
  <c r="W336" i="9"/>
  <c r="X336" i="9"/>
  <c r="W337" i="9"/>
  <c r="X337" i="9"/>
  <c r="W338" i="9"/>
  <c r="X338" i="9"/>
  <c r="W339" i="9"/>
  <c r="X339" i="9"/>
  <c r="W340" i="9"/>
  <c r="X340" i="9"/>
  <c r="W341" i="9"/>
  <c r="X341" i="9"/>
  <c r="W342" i="9"/>
  <c r="X342" i="9"/>
  <c r="W343" i="9"/>
  <c r="X343" i="9"/>
  <c r="W344" i="9"/>
  <c r="W345" i="9"/>
  <c r="X345" i="9"/>
  <c r="W346" i="9"/>
  <c r="X346" i="9"/>
  <c r="W347" i="9"/>
  <c r="X347" i="9"/>
  <c r="W348" i="9"/>
  <c r="X348" i="9"/>
  <c r="W349" i="9"/>
  <c r="X349" i="9"/>
  <c r="W350" i="9"/>
  <c r="X350" i="9"/>
  <c r="W351" i="9"/>
  <c r="X351" i="9"/>
  <c r="W352" i="9"/>
  <c r="X352" i="9"/>
  <c r="W353" i="9"/>
  <c r="X353" i="9"/>
  <c r="W354" i="9"/>
  <c r="X354" i="9"/>
  <c r="W355" i="9"/>
  <c r="X355" i="9"/>
  <c r="W356" i="9"/>
  <c r="X356" i="9"/>
  <c r="W357" i="9"/>
  <c r="X357" i="9"/>
  <c r="W358" i="9"/>
  <c r="X358" i="9"/>
  <c r="W359" i="9"/>
  <c r="X359" i="9"/>
  <c r="X361" i="9"/>
  <c r="X362" i="9"/>
  <c r="X363" i="9"/>
  <c r="X364" i="9"/>
  <c r="X365" i="9"/>
  <c r="X366" i="9"/>
  <c r="X367" i="9"/>
  <c r="X368" i="9"/>
  <c r="X369" i="9"/>
  <c r="X370" i="9"/>
  <c r="X371" i="9"/>
  <c r="X372" i="9"/>
  <c r="X373" i="9"/>
  <c r="X374" i="9"/>
  <c r="X375" i="9"/>
  <c r="X376" i="9"/>
  <c r="X377" i="9"/>
  <c r="X378" i="9"/>
  <c r="X379" i="9"/>
  <c r="X380" i="9"/>
  <c r="X381" i="9"/>
  <c r="X382" i="9"/>
  <c r="X383" i="9"/>
  <c r="X384" i="9"/>
  <c r="X385" i="9"/>
  <c r="X386" i="9"/>
  <c r="X387" i="9"/>
  <c r="X389" i="9"/>
  <c r="X390" i="9"/>
  <c r="X391" i="9"/>
  <c r="X392" i="9"/>
  <c r="X393" i="9"/>
  <c r="X394" i="9"/>
  <c r="X395" i="9"/>
  <c r="X396" i="9"/>
  <c r="X397" i="9"/>
  <c r="X398" i="9"/>
  <c r="X399" i="9"/>
  <c r="X400" i="9"/>
  <c r="X401" i="9"/>
  <c r="X403" i="9"/>
  <c r="X404" i="9"/>
  <c r="X405" i="9"/>
  <c r="X406" i="9"/>
  <c r="X407" i="9"/>
  <c r="X408" i="9"/>
  <c r="X409" i="9"/>
  <c r="X410" i="9"/>
  <c r="X411" i="9"/>
  <c r="X412" i="9"/>
  <c r="X413" i="9"/>
  <c r="X414" i="9"/>
  <c r="X415" i="9"/>
  <c r="X416" i="9"/>
  <c r="X418" i="9"/>
  <c r="X420" i="9"/>
  <c r="X421" i="9"/>
  <c r="X422" i="9"/>
  <c r="X423" i="9"/>
  <c r="X424" i="9"/>
  <c r="X425" i="9"/>
  <c r="X426" i="9"/>
  <c r="X427" i="9"/>
  <c r="X428" i="9"/>
  <c r="X429" i="9"/>
  <c r="X430" i="9"/>
  <c r="X432" i="9"/>
  <c r="X433" i="9"/>
  <c r="X434" i="9"/>
  <c r="X435" i="9"/>
  <c r="X436" i="9"/>
  <c r="X437" i="9"/>
  <c r="X438" i="9"/>
  <c r="X439" i="9"/>
  <c r="X440" i="9"/>
  <c r="X441" i="9"/>
  <c r="X442" i="9"/>
  <c r="X443" i="9"/>
  <c r="X444" i="9"/>
  <c r="X445" i="9"/>
  <c r="X446" i="9"/>
  <c r="W447" i="9"/>
  <c r="X447" i="9"/>
  <c r="S315" i="9"/>
  <c r="W315" i="9"/>
  <c r="M446" i="9"/>
  <c r="M445" i="9"/>
  <c r="M444" i="9"/>
  <c r="M443" i="9"/>
  <c r="M442" i="9"/>
  <c r="M441" i="9"/>
  <c r="M440" i="9"/>
  <c r="M439" i="9"/>
  <c r="M438" i="9"/>
  <c r="M437" i="9"/>
  <c r="M436" i="9"/>
  <c r="M435" i="9"/>
  <c r="M434" i="9"/>
  <c r="M433" i="9"/>
  <c r="M432" i="9"/>
  <c r="O431" i="9"/>
  <c r="M430" i="9"/>
  <c r="M429" i="9"/>
  <c r="M428" i="9"/>
  <c r="M427" i="9"/>
  <c r="M426" i="9"/>
  <c r="M425" i="9"/>
  <c r="M424" i="9"/>
  <c r="M423" i="9"/>
  <c r="M422" i="9"/>
  <c r="M421" i="9"/>
  <c r="M420" i="9"/>
  <c r="M419" i="9"/>
  <c r="M418" i="9"/>
  <c r="O417" i="9"/>
  <c r="M416" i="9"/>
  <c r="M415" i="9"/>
  <c r="M414" i="9"/>
  <c r="M413" i="9"/>
  <c r="M412" i="9"/>
  <c r="M411" i="9"/>
  <c r="M410" i="9"/>
  <c r="M409" i="9"/>
  <c r="M408" i="9"/>
  <c r="M407" i="9"/>
  <c r="M406" i="9"/>
  <c r="M405" i="9"/>
  <c r="M404" i="9"/>
  <c r="M403" i="9"/>
  <c r="O402" i="9"/>
  <c r="M401" i="9"/>
  <c r="M400" i="9"/>
  <c r="M399" i="9"/>
  <c r="M398" i="9"/>
  <c r="M397" i="9"/>
  <c r="M396" i="9"/>
  <c r="M395" i="9"/>
  <c r="M394" i="9"/>
  <c r="M393" i="9"/>
  <c r="M392" i="9"/>
  <c r="M391" i="9"/>
  <c r="M390" i="9"/>
  <c r="M389" i="9"/>
  <c r="O388" i="9"/>
  <c r="M388" i="9" s="1"/>
  <c r="P388" i="9" s="1"/>
  <c r="M387" i="9"/>
  <c r="M386" i="9"/>
  <c r="M385" i="9"/>
  <c r="M384" i="9"/>
  <c r="M383" i="9"/>
  <c r="M382" i="9"/>
  <c r="M381" i="9"/>
  <c r="M380" i="9"/>
  <c r="M379" i="9"/>
  <c r="M378" i="9"/>
  <c r="M377" i="9"/>
  <c r="M376" i="9"/>
  <c r="M375" i="9"/>
  <c r="O374" i="9"/>
  <c r="M373" i="9"/>
  <c r="M372" i="9"/>
  <c r="M371" i="9"/>
  <c r="M370" i="9"/>
  <c r="M369" i="9"/>
  <c r="M368" i="9"/>
  <c r="M367" i="9"/>
  <c r="M366" i="9"/>
  <c r="M365" i="9"/>
  <c r="M364" i="9"/>
  <c r="M363" i="9"/>
  <c r="M362" i="9"/>
  <c r="M361" i="9"/>
  <c r="O360" i="9"/>
  <c r="M359" i="9"/>
  <c r="P359" i="9" s="1"/>
  <c r="M358" i="9"/>
  <c r="M357" i="9"/>
  <c r="M356" i="9"/>
  <c r="M355" i="9"/>
  <c r="M354" i="9"/>
  <c r="M353" i="9"/>
  <c r="M352" i="9"/>
  <c r="M351" i="9"/>
  <c r="M350" i="9"/>
  <c r="M349" i="9"/>
  <c r="M348" i="9"/>
  <c r="M347" i="9"/>
  <c r="M346" i="9"/>
  <c r="M345" i="9"/>
  <c r="O344" i="9"/>
  <c r="M343" i="9"/>
  <c r="M342" i="9"/>
  <c r="M341" i="9"/>
  <c r="M340" i="9"/>
  <c r="M339" i="9"/>
  <c r="M338" i="9"/>
  <c r="M337" i="9"/>
  <c r="M336" i="9"/>
  <c r="M335" i="9"/>
  <c r="M334" i="9"/>
  <c r="M333" i="9"/>
  <c r="M332" i="9"/>
  <c r="M331" i="9"/>
  <c r="M330" i="9"/>
  <c r="O329" i="9"/>
  <c r="M328" i="9"/>
  <c r="M327" i="9"/>
  <c r="M326" i="9"/>
  <c r="M325" i="9"/>
  <c r="M324" i="9"/>
  <c r="M323" i="9"/>
  <c r="M322" i="9"/>
  <c r="M321" i="9"/>
  <c r="M320" i="9"/>
  <c r="M319" i="9"/>
  <c r="M318" i="9"/>
  <c r="M317" i="9"/>
  <c r="M316" i="9"/>
  <c r="O315" i="9"/>
  <c r="M314" i="9"/>
  <c r="M313" i="9"/>
  <c r="M312" i="9"/>
  <c r="M311" i="9"/>
  <c r="M310" i="9"/>
  <c r="M309" i="9"/>
  <c r="M308" i="9"/>
  <c r="M307" i="9"/>
  <c r="M306" i="9"/>
  <c r="M305" i="9"/>
  <c r="M304" i="9"/>
  <c r="M303" i="9"/>
  <c r="M302" i="9"/>
  <c r="M301" i="9"/>
  <c r="M300" i="9"/>
  <c r="O299" i="9"/>
  <c r="M298" i="9"/>
  <c r="M297" i="9"/>
  <c r="M296" i="9"/>
  <c r="M295" i="9"/>
  <c r="M294" i="9"/>
  <c r="M293" i="9"/>
  <c r="M292" i="9"/>
  <c r="M291" i="9"/>
  <c r="M290" i="9"/>
  <c r="M289" i="9"/>
  <c r="M288" i="9"/>
  <c r="M287" i="9"/>
  <c r="M286" i="9"/>
  <c r="O285" i="9"/>
  <c r="M284" i="9"/>
  <c r="M283" i="9"/>
  <c r="M282" i="9"/>
  <c r="M281" i="9"/>
  <c r="M280" i="9"/>
  <c r="M279" i="9"/>
  <c r="M278" i="9"/>
  <c r="M277" i="9"/>
  <c r="M276" i="9"/>
  <c r="M275" i="9"/>
  <c r="M274" i="9"/>
  <c r="M273" i="9"/>
  <c r="M272" i="9"/>
  <c r="M271" i="9"/>
  <c r="O270" i="9"/>
  <c r="M268" i="9"/>
  <c r="M267" i="9"/>
  <c r="M266" i="9"/>
  <c r="M265" i="9"/>
  <c r="M264" i="9"/>
  <c r="M263" i="9"/>
  <c r="M262" i="9"/>
  <c r="M261" i="9"/>
  <c r="M260" i="9"/>
  <c r="M259" i="9"/>
  <c r="O258" i="9"/>
  <c r="M257" i="9"/>
  <c r="M256" i="9"/>
  <c r="M255" i="9"/>
  <c r="M254" i="9"/>
  <c r="M253" i="9"/>
  <c r="M252" i="9"/>
  <c r="M251" i="9"/>
  <c r="M250" i="9"/>
  <c r="P250" i="9" s="1"/>
  <c r="M249" i="9"/>
  <c r="M248" i="9"/>
  <c r="M247" i="9"/>
  <c r="M246" i="9"/>
  <c r="M245" i="9"/>
  <c r="M244" i="9"/>
  <c r="M243" i="9"/>
  <c r="O242" i="9"/>
  <c r="M241" i="9"/>
  <c r="P241" i="9" s="1"/>
  <c r="M240" i="9"/>
  <c r="M239" i="9"/>
  <c r="M238" i="9"/>
  <c r="M237" i="9"/>
  <c r="M236" i="9"/>
  <c r="M235" i="9"/>
  <c r="M234" i="9"/>
  <c r="M233" i="9"/>
  <c r="M232" i="9"/>
  <c r="M231" i="9"/>
  <c r="M228" i="9"/>
  <c r="M227" i="9"/>
  <c r="M226" i="9"/>
  <c r="M225" i="9"/>
  <c r="M224" i="9"/>
  <c r="M223" i="9"/>
  <c r="M222" i="9"/>
  <c r="M221" i="9"/>
  <c r="M220" i="9"/>
  <c r="M219" i="9"/>
  <c r="O218" i="9"/>
  <c r="M217" i="9"/>
  <c r="M216" i="9"/>
  <c r="M215" i="9"/>
  <c r="M214" i="9"/>
  <c r="M213" i="9"/>
  <c r="M212" i="9"/>
  <c r="M211" i="9"/>
  <c r="M210" i="9"/>
  <c r="O209" i="9"/>
  <c r="M208" i="9"/>
  <c r="M207" i="9"/>
  <c r="M206" i="9"/>
  <c r="M205" i="9"/>
  <c r="O204" i="9"/>
  <c r="M204" i="9" s="1"/>
  <c r="M203" i="9"/>
  <c r="M202" i="9"/>
  <c r="M201" i="9"/>
  <c r="M200" i="9"/>
  <c r="M199" i="9"/>
  <c r="M198" i="9"/>
  <c r="M197" i="9"/>
  <c r="O196" i="9"/>
  <c r="O195" i="9" s="1"/>
  <c r="N195" i="9"/>
  <c r="Q195" i="9" s="1"/>
  <c r="M194" i="9"/>
  <c r="M193" i="9"/>
  <c r="M192" i="9"/>
  <c r="M191" i="9"/>
  <c r="M190" i="9"/>
  <c r="M189" i="9"/>
  <c r="M188" i="9"/>
  <c r="M187" i="9"/>
  <c r="M186" i="9"/>
  <c r="M185" i="9"/>
  <c r="O184" i="9"/>
  <c r="N184" i="9"/>
  <c r="M183" i="9"/>
  <c r="M182" i="9"/>
  <c r="M181" i="9"/>
  <c r="M180" i="9"/>
  <c r="M179" i="9"/>
  <c r="M178" i="9"/>
  <c r="M177" i="9"/>
  <c r="M176" i="9"/>
  <c r="P176" i="9" s="1"/>
  <c r="M173" i="9"/>
  <c r="M172" i="9"/>
  <c r="M171" i="9"/>
  <c r="M170" i="9"/>
  <c r="M169" i="9"/>
  <c r="P169" i="9" s="1"/>
  <c r="M168" i="9"/>
  <c r="P168" i="9" s="1"/>
  <c r="M167" i="9"/>
  <c r="M166" i="9"/>
  <c r="O165" i="9"/>
  <c r="Q165" i="9"/>
  <c r="M164" i="9"/>
  <c r="P164" i="9" s="1"/>
  <c r="M163" i="9"/>
  <c r="M162" i="9"/>
  <c r="M161" i="9"/>
  <c r="M160" i="9"/>
  <c r="M159" i="9"/>
  <c r="M158" i="9"/>
  <c r="O157" i="9"/>
  <c r="M157" i="9" s="1"/>
  <c r="P157" i="9" s="1"/>
  <c r="M156" i="9"/>
  <c r="M155" i="9"/>
  <c r="M154" i="9"/>
  <c r="M153" i="9"/>
  <c r="M152" i="9"/>
  <c r="M151" i="9"/>
  <c r="M150" i="9"/>
  <c r="M149" i="9"/>
  <c r="M148" i="9"/>
  <c r="O147" i="9"/>
  <c r="M146" i="9"/>
  <c r="M145" i="9"/>
  <c r="M144" i="9"/>
  <c r="M143" i="9"/>
  <c r="O142" i="9"/>
  <c r="N142" i="9"/>
  <c r="M141" i="9"/>
  <c r="M140" i="9"/>
  <c r="M139" i="9"/>
  <c r="M138" i="9"/>
  <c r="O137" i="9"/>
  <c r="N137" i="9"/>
  <c r="M136" i="9"/>
  <c r="M135" i="9"/>
  <c r="M134" i="9"/>
  <c r="M133" i="9"/>
  <c r="M132" i="9"/>
  <c r="M131" i="9"/>
  <c r="M130" i="9"/>
  <c r="O129"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P81" i="9" s="1"/>
  <c r="M80" i="9"/>
  <c r="M79" i="9"/>
  <c r="M78" i="9"/>
  <c r="M77" i="9"/>
  <c r="M76" i="9"/>
  <c r="M75" i="9"/>
  <c r="M74" i="9"/>
  <c r="M73" i="9"/>
  <c r="M72" i="9"/>
  <c r="M71" i="9"/>
  <c r="M70" i="9"/>
  <c r="M69" i="9"/>
  <c r="M68" i="9"/>
  <c r="M67" i="9"/>
  <c r="M66" i="9"/>
  <c r="M65" i="9"/>
  <c r="M64" i="9"/>
  <c r="M63" i="9"/>
  <c r="M62" i="9"/>
  <c r="M61" i="9"/>
  <c r="O59" i="9"/>
  <c r="Q59" i="9"/>
  <c r="M48" i="9"/>
  <c r="M47" i="9"/>
  <c r="M46" i="9"/>
  <c r="M45" i="9"/>
  <c r="M44" i="9"/>
  <c r="M43" i="9"/>
  <c r="M42" i="9"/>
  <c r="O41" i="9"/>
  <c r="N41" i="9"/>
  <c r="S447" i="9"/>
  <c r="S446" i="9"/>
  <c r="S445" i="9"/>
  <c r="S444" i="9"/>
  <c r="S443" i="9"/>
  <c r="S442" i="9"/>
  <c r="S441" i="9"/>
  <c r="S440" i="9"/>
  <c r="S439" i="9"/>
  <c r="S438" i="9"/>
  <c r="S437" i="9"/>
  <c r="S436" i="9"/>
  <c r="S435" i="9"/>
  <c r="S434" i="9"/>
  <c r="S433" i="9"/>
  <c r="S432" i="9"/>
  <c r="U431" i="9"/>
  <c r="T431" i="9"/>
  <c r="T430" i="9"/>
  <c r="T429" i="9"/>
  <c r="T428" i="9"/>
  <c r="T427" i="9"/>
  <c r="T426" i="9"/>
  <c r="T425" i="9"/>
  <c r="T424" i="9"/>
  <c r="T423" i="9"/>
  <c r="T422" i="9"/>
  <c r="T421" i="9"/>
  <c r="T420" i="9"/>
  <c r="U419" i="9"/>
  <c r="T419" i="9"/>
  <c r="T418" i="9"/>
  <c r="S416" i="9"/>
  <c r="S415" i="9"/>
  <c r="S414" i="9"/>
  <c r="S413" i="9"/>
  <c r="S412" i="9"/>
  <c r="S411" i="9"/>
  <c r="S410" i="9"/>
  <c r="S409" i="9"/>
  <c r="S408" i="9"/>
  <c r="S407" i="9"/>
  <c r="S406" i="9"/>
  <c r="S405" i="9"/>
  <c r="S404" i="9"/>
  <c r="S403" i="9"/>
  <c r="U402" i="9"/>
  <c r="S402" i="9" s="1"/>
  <c r="S401" i="9"/>
  <c r="S400" i="9"/>
  <c r="S399" i="9"/>
  <c r="S398" i="9"/>
  <c r="S397" i="9"/>
  <c r="S396" i="9"/>
  <c r="S395" i="9"/>
  <c r="S394" i="9"/>
  <c r="S393" i="9"/>
  <c r="S392" i="9"/>
  <c r="S391" i="9"/>
  <c r="S390" i="9"/>
  <c r="S389" i="9"/>
  <c r="U388" i="9"/>
  <c r="S387" i="9"/>
  <c r="S386" i="9"/>
  <c r="S385" i="9"/>
  <c r="S384" i="9"/>
  <c r="S383" i="9"/>
  <c r="S382" i="9"/>
  <c r="S381" i="9"/>
  <c r="S380" i="9"/>
  <c r="S379" i="9"/>
  <c r="S378" i="9"/>
  <c r="S377" i="9"/>
  <c r="S376" i="9"/>
  <c r="S375" i="9"/>
  <c r="S374" i="9"/>
  <c r="S373" i="9"/>
  <c r="S372" i="9"/>
  <c r="S371" i="9"/>
  <c r="S370" i="9"/>
  <c r="S369" i="9"/>
  <c r="S368" i="9"/>
  <c r="S367" i="9"/>
  <c r="S366" i="9"/>
  <c r="S365" i="9"/>
  <c r="S364" i="9"/>
  <c r="S363" i="9"/>
  <c r="S362" i="9"/>
  <c r="S361" i="9"/>
  <c r="U360" i="9"/>
  <c r="T360" i="9"/>
  <c r="S360" i="9" s="1"/>
  <c r="S359" i="9"/>
  <c r="S358" i="9"/>
  <c r="S357" i="9"/>
  <c r="S356" i="9"/>
  <c r="S355" i="9"/>
  <c r="S354" i="9"/>
  <c r="S353" i="9"/>
  <c r="S352" i="9"/>
  <c r="S351" i="9"/>
  <c r="S350" i="9"/>
  <c r="S349" i="9"/>
  <c r="S348" i="9"/>
  <c r="S347" i="9"/>
  <c r="S346" i="9"/>
  <c r="S345" i="9"/>
  <c r="U344" i="9"/>
  <c r="S344" i="9" s="1"/>
  <c r="S343" i="9"/>
  <c r="S342" i="9"/>
  <c r="S341" i="9"/>
  <c r="S340" i="9"/>
  <c r="S339" i="9"/>
  <c r="S338" i="9"/>
  <c r="S337" i="9"/>
  <c r="S336" i="9"/>
  <c r="S335" i="9"/>
  <c r="S334" i="9"/>
  <c r="S333" i="9"/>
  <c r="S332" i="9"/>
  <c r="S331" i="9"/>
  <c r="S330" i="9"/>
  <c r="U329" i="9"/>
  <c r="S328" i="9"/>
  <c r="S327" i="9"/>
  <c r="S326" i="9"/>
  <c r="S325" i="9"/>
  <c r="S324" i="9"/>
  <c r="S323" i="9"/>
  <c r="S322" i="9"/>
  <c r="S321" i="9"/>
  <c r="S320" i="9"/>
  <c r="S319" i="9"/>
  <c r="S318" i="9"/>
  <c r="S317" i="9"/>
  <c r="S316" i="9"/>
  <c r="S314" i="9"/>
  <c r="S313" i="9"/>
  <c r="S312" i="9"/>
  <c r="S311" i="9"/>
  <c r="S310" i="9"/>
  <c r="S309" i="9"/>
  <c r="S308" i="9"/>
  <c r="S307" i="9"/>
  <c r="S306" i="9"/>
  <c r="S305" i="9"/>
  <c r="S304" i="9"/>
  <c r="S303" i="9"/>
  <c r="S302" i="9"/>
  <c r="S301" i="9"/>
  <c r="S300" i="9"/>
  <c r="S299" i="9"/>
  <c r="S288" i="9"/>
  <c r="S284" i="9"/>
  <c r="S283" i="9"/>
  <c r="S282" i="9"/>
  <c r="S281" i="9"/>
  <c r="S280" i="9"/>
  <c r="S279" i="9"/>
  <c r="S278" i="9"/>
  <c r="S277" i="9"/>
  <c r="S276" i="9"/>
  <c r="S275" i="9"/>
  <c r="S274" i="9"/>
  <c r="S273" i="9"/>
  <c r="S272" i="9"/>
  <c r="S271" i="9"/>
  <c r="U270" i="9"/>
  <c r="T270" i="9"/>
  <c r="S268" i="9"/>
  <c r="S267" i="9"/>
  <c r="S266" i="9"/>
  <c r="S265" i="9"/>
  <c r="S264" i="9"/>
  <c r="S263" i="9"/>
  <c r="S262" i="9"/>
  <c r="S261" i="9"/>
  <c r="S260" i="9"/>
  <c r="S259" i="9"/>
  <c r="U258" i="9"/>
  <c r="S258" i="9" s="1"/>
  <c r="S257" i="9"/>
  <c r="S256" i="9"/>
  <c r="S255" i="9"/>
  <c r="S254" i="9"/>
  <c r="S253" i="9"/>
  <c r="S252" i="9"/>
  <c r="S251" i="9"/>
  <c r="S250" i="9"/>
  <c r="S249" i="9"/>
  <c r="S248" i="9"/>
  <c r="S247" i="9"/>
  <c r="S246" i="9"/>
  <c r="S245" i="9"/>
  <c r="S244" i="9"/>
  <c r="S243" i="9"/>
  <c r="U242" i="9"/>
  <c r="S242" i="9" s="1"/>
  <c r="S241" i="9"/>
  <c r="S240" i="9"/>
  <c r="S239" i="9"/>
  <c r="S238" i="9"/>
  <c r="S237" i="9"/>
  <c r="S236" i="9"/>
  <c r="S235" i="9"/>
  <c r="S234" i="9"/>
  <c r="S233" i="9"/>
  <c r="S232" i="9"/>
  <c r="S231" i="9"/>
  <c r="S229" i="9"/>
  <c r="S228" i="9"/>
  <c r="S227" i="9"/>
  <c r="S226" i="9"/>
  <c r="S225" i="9"/>
  <c r="S224" i="9"/>
  <c r="S223" i="9"/>
  <c r="S222" i="9"/>
  <c r="S221" i="9"/>
  <c r="S220" i="9"/>
  <c r="S219" i="9"/>
  <c r="U218" i="9"/>
  <c r="S217" i="9"/>
  <c r="S216" i="9"/>
  <c r="S215" i="9"/>
  <c r="S214" i="9"/>
  <c r="S213" i="9"/>
  <c r="S212" i="9"/>
  <c r="S211" i="9"/>
  <c r="S210" i="9"/>
  <c r="S209" i="9"/>
  <c r="S208" i="9"/>
  <c r="S207" i="9"/>
  <c r="S206" i="9"/>
  <c r="S205" i="9"/>
  <c r="U204" i="9"/>
  <c r="S204" i="9" s="1"/>
  <c r="S203" i="9"/>
  <c r="S202" i="9"/>
  <c r="S201" i="9"/>
  <c r="S200" i="9"/>
  <c r="S199" i="9"/>
  <c r="S198" i="9"/>
  <c r="S197" i="9"/>
  <c r="U196" i="9"/>
  <c r="S196" i="9" s="1"/>
  <c r="T195" i="9"/>
  <c r="S194" i="9"/>
  <c r="S193" i="9"/>
  <c r="S192" i="9"/>
  <c r="S191" i="9"/>
  <c r="S190" i="9"/>
  <c r="S189" i="9"/>
  <c r="S188" i="9"/>
  <c r="S187" i="9"/>
  <c r="S186" i="9"/>
  <c r="S185" i="9"/>
  <c r="U184" i="9"/>
  <c r="T184" i="9"/>
  <c r="S183" i="9"/>
  <c r="S182" i="9"/>
  <c r="S181" i="9"/>
  <c r="S180" i="9"/>
  <c r="S179" i="9"/>
  <c r="S178" i="9"/>
  <c r="S177" i="9"/>
  <c r="S176" i="9"/>
  <c r="S173" i="9"/>
  <c r="S172" i="9"/>
  <c r="S171" i="9"/>
  <c r="S170" i="9"/>
  <c r="S169" i="9"/>
  <c r="S168" i="9"/>
  <c r="S167" i="9"/>
  <c r="S166" i="9"/>
  <c r="U165" i="9"/>
  <c r="T165" i="9"/>
  <c r="S164" i="9"/>
  <c r="S163" i="9"/>
  <c r="S162" i="9"/>
  <c r="S161" i="9"/>
  <c r="S160" i="9"/>
  <c r="S159" i="9"/>
  <c r="S158" i="9"/>
  <c r="U157" i="9"/>
  <c r="T157" i="9"/>
  <c r="S156" i="9"/>
  <c r="S155" i="9"/>
  <c r="S154" i="9"/>
  <c r="S153" i="9"/>
  <c r="S152" i="9"/>
  <c r="S151" i="9"/>
  <c r="S150" i="9"/>
  <c r="S149" i="9"/>
  <c r="S148" i="9"/>
  <c r="U147" i="9"/>
  <c r="S147" i="9" s="1"/>
  <c r="S146" i="9"/>
  <c r="S145" i="9"/>
  <c r="S144" i="9"/>
  <c r="S143" i="9"/>
  <c r="U142" i="9"/>
  <c r="T142" i="9"/>
  <c r="T128" i="9" s="1"/>
  <c r="S141" i="9"/>
  <c r="S140" i="9"/>
  <c r="S139" i="9"/>
  <c r="S138" i="9"/>
  <c r="U137" i="9"/>
  <c r="S137" i="9" s="1"/>
  <c r="S136" i="9"/>
  <c r="S135" i="9"/>
  <c r="S134" i="9"/>
  <c r="S133" i="9"/>
  <c r="S132" i="9"/>
  <c r="S131" i="9"/>
  <c r="S130" i="9"/>
  <c r="U129" i="9"/>
  <c r="S129" i="9" s="1"/>
  <c r="S127" i="9"/>
  <c r="S126" i="9"/>
  <c r="S125" i="9"/>
  <c r="S124" i="9"/>
  <c r="S123" i="9"/>
  <c r="S122" i="9"/>
  <c r="S121" i="9"/>
  <c r="S120" i="9"/>
  <c r="S119" i="9"/>
  <c r="S118" i="9"/>
  <c r="S117" i="9"/>
  <c r="S116" i="9"/>
  <c r="S115" i="9"/>
  <c r="S114" i="9"/>
  <c r="S113" i="9"/>
  <c r="S112" i="9"/>
  <c r="S111" i="9"/>
  <c r="S110" i="9"/>
  <c r="S109" i="9"/>
  <c r="S108" i="9"/>
  <c r="S107" i="9"/>
  <c r="S106" i="9"/>
  <c r="S105" i="9"/>
  <c r="S104" i="9"/>
  <c r="S103" i="9"/>
  <c r="S102" i="9"/>
  <c r="S101" i="9"/>
  <c r="S100" i="9"/>
  <c r="S99" i="9"/>
  <c r="S98" i="9"/>
  <c r="S97" i="9"/>
  <c r="S96" i="9"/>
  <c r="S95" i="9"/>
  <c r="S94" i="9"/>
  <c r="S93" i="9"/>
  <c r="S92" i="9"/>
  <c r="S91" i="9"/>
  <c r="S90" i="9"/>
  <c r="S89" i="9"/>
  <c r="S88" i="9"/>
  <c r="S87" i="9"/>
  <c r="S86" i="9"/>
  <c r="S85" i="9"/>
  <c r="S84" i="9"/>
  <c r="S83" i="9"/>
  <c r="S82" i="9"/>
  <c r="S81" i="9"/>
  <c r="S80" i="9"/>
  <c r="S79" i="9"/>
  <c r="S78" i="9"/>
  <c r="S77" i="9"/>
  <c r="S76" i="9"/>
  <c r="S75" i="9"/>
  <c r="S74" i="9"/>
  <c r="S73" i="9"/>
  <c r="S72" i="9"/>
  <c r="S71" i="9"/>
  <c r="S70" i="9"/>
  <c r="S69" i="9"/>
  <c r="S68" i="9"/>
  <c r="S66" i="9"/>
  <c r="S65" i="9"/>
  <c r="S64" i="9"/>
  <c r="S63" i="9"/>
  <c r="S62" i="9"/>
  <c r="S61" i="9"/>
  <c r="S60" i="9"/>
  <c r="U59" i="9"/>
  <c r="T59" i="9"/>
  <c r="U49" i="9"/>
  <c r="S48" i="9"/>
  <c r="S47" i="9"/>
  <c r="S46" i="9"/>
  <c r="S45" i="9"/>
  <c r="S44" i="9"/>
  <c r="S43" i="9"/>
  <c r="S42" i="9"/>
  <c r="U41" i="9"/>
  <c r="S41" i="9" s="1"/>
  <c r="G19" i="15"/>
  <c r="G21" i="15"/>
  <c r="K25" i="15"/>
  <c r="G25" i="15"/>
  <c r="C25" i="15"/>
  <c r="K24" i="15"/>
  <c r="G24" i="15"/>
  <c r="C24" i="15"/>
  <c r="K23" i="15"/>
  <c r="G23" i="15"/>
  <c r="C23" i="15"/>
  <c r="K22" i="15"/>
  <c r="G22" i="15"/>
  <c r="C22" i="15"/>
  <c r="K21" i="15"/>
  <c r="C21" i="15"/>
  <c r="K20" i="15"/>
  <c r="G20" i="15"/>
  <c r="C20" i="15"/>
  <c r="K19" i="15"/>
  <c r="C19" i="15"/>
  <c r="K18" i="15"/>
  <c r="G18" i="15"/>
  <c r="C18" i="15"/>
  <c r="K17" i="15"/>
  <c r="G17" i="15"/>
  <c r="C17" i="15"/>
  <c r="K16" i="15"/>
  <c r="G16" i="15"/>
  <c r="C16" i="15"/>
  <c r="K15" i="15"/>
  <c r="G15" i="15"/>
  <c r="C15" i="15"/>
  <c r="K14" i="15"/>
  <c r="G14" i="15"/>
  <c r="C14" i="15"/>
  <c r="K13" i="15"/>
  <c r="G13" i="15"/>
  <c r="C13" i="15"/>
  <c r="K12" i="15"/>
  <c r="G12" i="15"/>
  <c r="C12" i="15"/>
  <c r="K11" i="15"/>
  <c r="G11" i="15"/>
  <c r="C11" i="15"/>
  <c r="K10" i="15"/>
  <c r="G10" i="15"/>
  <c r="C10" i="15"/>
  <c r="N9" i="15"/>
  <c r="N8" i="15" s="1"/>
  <c r="M9" i="15"/>
  <c r="M8" i="15" s="1"/>
  <c r="L9" i="15"/>
  <c r="L8" i="15" s="1"/>
  <c r="J9" i="15"/>
  <c r="J8" i="15" s="1"/>
  <c r="I9" i="15"/>
  <c r="I8" i="15" s="1"/>
  <c r="H9" i="15"/>
  <c r="H8" i="15" s="1"/>
  <c r="F9" i="15"/>
  <c r="F8" i="15" s="1"/>
  <c r="E9" i="15"/>
  <c r="E8" i="15" s="1"/>
  <c r="D9" i="15"/>
  <c r="D8" i="15" s="1"/>
  <c r="DN22" i="14"/>
  <c r="DO22" i="14"/>
  <c r="DN23" i="14"/>
  <c r="DO23" i="14"/>
  <c r="DN24" i="14"/>
  <c r="DO24" i="14"/>
  <c r="DN25" i="14"/>
  <c r="DO25" i="14"/>
  <c r="DN26" i="14"/>
  <c r="DO26" i="14"/>
  <c r="DN27" i="14"/>
  <c r="DO27" i="14"/>
  <c r="DN19" i="14"/>
  <c r="DO19" i="14"/>
  <c r="DN20" i="14"/>
  <c r="DO20" i="14"/>
  <c r="DN21" i="14"/>
  <c r="DO21" i="14"/>
  <c r="DN15" i="14"/>
  <c r="DO15" i="14"/>
  <c r="DN16" i="14"/>
  <c r="DN17" i="14"/>
  <c r="DN18" i="14"/>
  <c r="DO18" i="14"/>
  <c r="DO14" i="14"/>
  <c r="DN14" i="14"/>
  <c r="CZ14" i="14"/>
  <c r="CZ15" i="14"/>
  <c r="CZ16" i="14"/>
  <c r="CZ17" i="14"/>
  <c r="CZ18" i="14"/>
  <c r="CZ19" i="14"/>
  <c r="CZ20" i="14"/>
  <c r="CZ21" i="14"/>
  <c r="CZ22" i="14"/>
  <c r="CZ24" i="14"/>
  <c r="CZ26" i="14"/>
  <c r="CZ27" i="14"/>
  <c r="CZ28" i="14"/>
  <c r="CZ29" i="14"/>
  <c r="CZ31" i="14"/>
  <c r="CZ32" i="14"/>
  <c r="CZ33" i="14"/>
  <c r="CZ34" i="14"/>
  <c r="CZ35" i="14"/>
  <c r="CZ36" i="14"/>
  <c r="CZ37" i="14"/>
  <c r="CZ38" i="14"/>
  <c r="CZ39" i="14"/>
  <c r="CZ40" i="14"/>
  <c r="CZ41" i="14"/>
  <c r="CZ42" i="14"/>
  <c r="CZ43" i="14"/>
  <c r="CZ44" i="14"/>
  <c r="CZ45" i="14"/>
  <c r="CZ46" i="14"/>
  <c r="CZ47" i="14"/>
  <c r="CZ48" i="14"/>
  <c r="CZ49" i="14"/>
  <c r="CZ50" i="14"/>
  <c r="CZ51" i="14"/>
  <c r="CZ52" i="14"/>
  <c r="CZ53" i="14"/>
  <c r="CZ54" i="14"/>
  <c r="CZ55" i="14"/>
  <c r="CZ56" i="14"/>
  <c r="CZ57" i="14"/>
  <c r="CZ58" i="14"/>
  <c r="CZ59" i="14"/>
  <c r="CZ60" i="14"/>
  <c r="CZ61" i="14"/>
  <c r="CZ62" i="14"/>
  <c r="CZ63" i="14"/>
  <c r="CZ64" i="14"/>
  <c r="CZ65" i="14"/>
  <c r="CZ66" i="14"/>
  <c r="CZ67" i="14"/>
  <c r="CZ68" i="14"/>
  <c r="CZ69" i="14"/>
  <c r="DG69" i="14"/>
  <c r="DG68" i="14"/>
  <c r="DG67" i="14"/>
  <c r="DG66" i="14"/>
  <c r="DG65" i="14"/>
  <c r="DG64" i="14"/>
  <c r="DG63" i="14"/>
  <c r="DG62" i="14"/>
  <c r="DG61" i="14"/>
  <c r="DG60" i="14"/>
  <c r="DG59" i="14"/>
  <c r="DG58" i="14"/>
  <c r="DG57" i="14"/>
  <c r="DG56" i="14"/>
  <c r="DG55" i="14"/>
  <c r="DG54" i="14"/>
  <c r="DG53" i="14"/>
  <c r="DG52" i="14"/>
  <c r="DG51" i="14"/>
  <c r="DG50" i="14"/>
  <c r="DG49" i="14"/>
  <c r="DG48" i="14"/>
  <c r="DG47" i="14"/>
  <c r="DG46" i="14"/>
  <c r="DG45" i="14"/>
  <c r="DG44" i="14"/>
  <c r="DG43" i="14"/>
  <c r="DG42" i="14"/>
  <c r="DG41" i="14"/>
  <c r="DG40" i="14"/>
  <c r="DG39" i="14"/>
  <c r="DG38" i="14"/>
  <c r="DG37" i="14"/>
  <c r="DG36" i="14"/>
  <c r="DG35" i="14"/>
  <c r="DG34" i="14"/>
  <c r="DG33" i="14"/>
  <c r="DG32" i="14"/>
  <c r="DG31" i="14"/>
  <c r="DJ30" i="14"/>
  <c r="DJ12" i="14" s="1"/>
  <c r="DI30" i="14"/>
  <c r="DI12" i="14" s="1"/>
  <c r="DH30" i="14"/>
  <c r="DF30" i="14"/>
  <c r="DE30" i="14"/>
  <c r="DC30" i="14"/>
  <c r="DB30" i="14"/>
  <c r="DA30" i="14"/>
  <c r="DG29" i="14"/>
  <c r="DG28" i="14"/>
  <c r="DG27" i="14"/>
  <c r="DG26" i="14"/>
  <c r="DG25" i="14"/>
  <c r="DG24" i="14"/>
  <c r="DG23" i="14"/>
  <c r="DG22" i="14"/>
  <c r="DG21" i="14"/>
  <c r="DG20" i="14"/>
  <c r="DG19" i="14"/>
  <c r="DG18" i="14"/>
  <c r="DG17" i="14"/>
  <c r="DG16" i="14"/>
  <c r="DG15" i="14"/>
  <c r="DG14" i="14"/>
  <c r="DH13" i="14"/>
  <c r="DC13" i="14"/>
  <c r="DB13" i="14"/>
  <c r="DA13" i="14"/>
  <c r="P44" i="13"/>
  <c r="G147" i="13"/>
  <c r="H147" i="13"/>
  <c r="I147" i="13"/>
  <c r="K147" i="13"/>
  <c r="L147" i="13"/>
  <c r="N147" i="13"/>
  <c r="O147" i="13"/>
  <c r="R147" i="13"/>
  <c r="S147" i="13"/>
  <c r="U147" i="13"/>
  <c r="AO147" i="13" s="1"/>
  <c r="V147" i="13"/>
  <c r="W147" i="13"/>
  <c r="AP147" i="13" s="1"/>
  <c r="Y147" i="13"/>
  <c r="Z147" i="13"/>
  <c r="G133" i="13"/>
  <c r="H133" i="13"/>
  <c r="I133" i="13"/>
  <c r="K133" i="13"/>
  <c r="L133" i="13"/>
  <c r="N133" i="13"/>
  <c r="O133" i="13"/>
  <c r="P133" i="13"/>
  <c r="R133" i="13"/>
  <c r="S133" i="13"/>
  <c r="U133" i="13"/>
  <c r="AO133" i="13" s="1"/>
  <c r="V133" i="13"/>
  <c r="W133" i="13"/>
  <c r="AP133" i="13" s="1"/>
  <c r="X133" i="13"/>
  <c r="AQ133" i="13" s="1"/>
  <c r="Y133" i="13"/>
  <c r="Z133" i="13"/>
  <c r="U65" i="13"/>
  <c r="AO65" i="13" s="1"/>
  <c r="U56" i="13"/>
  <c r="AO56" i="13" s="1"/>
  <c r="U66" i="13"/>
  <c r="AO66" i="13" s="1"/>
  <c r="U64" i="13"/>
  <c r="AO64" i="13" s="1"/>
  <c r="U63" i="13"/>
  <c r="AO63" i="13" s="1"/>
  <c r="U62" i="13"/>
  <c r="AO62" i="13" s="1"/>
  <c r="U61" i="13"/>
  <c r="AO61" i="13" s="1"/>
  <c r="U60" i="13"/>
  <c r="AO60" i="13" s="1"/>
  <c r="U59" i="13"/>
  <c r="AO59" i="13" s="1"/>
  <c r="U58" i="13"/>
  <c r="AO58" i="13" s="1"/>
  <c r="U57" i="13"/>
  <c r="AO57" i="13" s="1"/>
  <c r="U55" i="13"/>
  <c r="AO55" i="13" s="1"/>
  <c r="U96" i="13"/>
  <c r="AO96" i="13" s="1"/>
  <c r="U106" i="13"/>
  <c r="AO106" i="13" s="1"/>
  <c r="U104" i="13"/>
  <c r="AO104" i="13" s="1"/>
  <c r="U97" i="13"/>
  <c r="AO97" i="13" s="1"/>
  <c r="U102" i="13"/>
  <c r="AO102" i="13" s="1"/>
  <c r="U98" i="13"/>
  <c r="AO98" i="13" s="1"/>
  <c r="U100" i="13"/>
  <c r="AO100" i="13" s="1"/>
  <c r="U105" i="13"/>
  <c r="AO105" i="13" s="1"/>
  <c r="U95" i="13"/>
  <c r="AO95" i="13" s="1"/>
  <c r="U103" i="13"/>
  <c r="AO103" i="13" s="1"/>
  <c r="U101" i="13"/>
  <c r="AO101" i="13" s="1"/>
  <c r="U94" i="13"/>
  <c r="AO94" i="13" s="1"/>
  <c r="U99" i="13"/>
  <c r="AO99" i="13" s="1"/>
  <c r="G44" i="13"/>
  <c r="H44" i="13"/>
  <c r="I44" i="13"/>
  <c r="K44" i="13"/>
  <c r="L44" i="13"/>
  <c r="N44" i="13"/>
  <c r="O44" i="13"/>
  <c r="R44" i="13"/>
  <c r="S44" i="13"/>
  <c r="U44" i="13"/>
  <c r="AO44" i="13" s="1"/>
  <c r="V44" i="13"/>
  <c r="W44" i="13"/>
  <c r="AP44" i="13" s="1"/>
  <c r="Y44" i="13"/>
  <c r="Z44" i="13"/>
  <c r="Q133" i="13"/>
  <c r="J133" i="13"/>
  <c r="M270" i="9" l="1"/>
  <c r="P270" i="9" s="1"/>
  <c r="S423" i="9"/>
  <c r="S427" i="9"/>
  <c r="S420" i="9"/>
  <c r="S424" i="9"/>
  <c r="S428" i="9"/>
  <c r="DH12" i="14"/>
  <c r="C9" i="15"/>
  <c r="C8" i="15" s="1"/>
  <c r="S418" i="9"/>
  <c r="S421" i="9"/>
  <c r="S425" i="9"/>
  <c r="S429" i="9"/>
  <c r="M417" i="9"/>
  <c r="S270" i="9"/>
  <c r="S422" i="9"/>
  <c r="S426" i="9"/>
  <c r="S430" i="9"/>
  <c r="S230" i="9"/>
  <c r="M402" i="9"/>
  <c r="P402" i="9" s="1"/>
  <c r="O128" i="9"/>
  <c r="O16" i="9" s="1"/>
  <c r="DG30" i="14"/>
  <c r="S142" i="9"/>
  <c r="S431" i="9"/>
  <c r="S218" i="9"/>
  <c r="S157" i="9"/>
  <c r="X230" i="9"/>
  <c r="W230" i="9"/>
  <c r="M196" i="9"/>
  <c r="P196" i="9" s="1"/>
  <c r="M431" i="9"/>
  <c r="M374" i="9"/>
  <c r="P374" i="9" s="1"/>
  <c r="M299" i="9"/>
  <c r="P299" i="9" s="1"/>
  <c r="M258" i="9"/>
  <c r="P258" i="9" s="1"/>
  <c r="M17" i="9"/>
  <c r="S49" i="9"/>
  <c r="S165" i="9"/>
  <c r="S184" i="9"/>
  <c r="U195" i="9"/>
  <c r="S329" i="9"/>
  <c r="S388" i="9"/>
  <c r="U417" i="9"/>
  <c r="M41" i="9"/>
  <c r="V18" i="9"/>
  <c r="M142" i="9"/>
  <c r="M147" i="9"/>
  <c r="P147" i="9" s="1"/>
  <c r="M218" i="9"/>
  <c r="P218" i="9" s="1"/>
  <c r="M329" i="9"/>
  <c r="P329" i="9" s="1"/>
  <c r="M344" i="9"/>
  <c r="P344" i="9" s="1"/>
  <c r="M242" i="9"/>
  <c r="P242" i="9" s="1"/>
  <c r="M360" i="9"/>
  <c r="P360" i="9" s="1"/>
  <c r="T269" i="9"/>
  <c r="M315" i="9"/>
  <c r="P315" i="9" s="1"/>
  <c r="M129" i="9"/>
  <c r="P129" i="9" s="1"/>
  <c r="M137" i="9"/>
  <c r="M184" i="9"/>
  <c r="M285" i="9"/>
  <c r="P285" i="9" s="1"/>
  <c r="O269" i="9"/>
  <c r="S59" i="9"/>
  <c r="U128" i="9"/>
  <c r="S419" i="9"/>
  <c r="N128" i="9"/>
  <c r="Q128" i="9" s="1"/>
  <c r="M165" i="9"/>
  <c r="P165" i="9" s="1"/>
  <c r="M209" i="9"/>
  <c r="P209" i="9" s="1"/>
  <c r="N269" i="9"/>
  <c r="Q269" i="9" s="1"/>
  <c r="M195" i="9"/>
  <c r="P195" i="9" s="1"/>
  <c r="K9" i="15"/>
  <c r="K8" i="15" s="1"/>
  <c r="G9" i="15"/>
  <c r="G8" i="15" s="1"/>
  <c r="DN13" i="14"/>
  <c r="DO13" i="14"/>
  <c r="DG13" i="14"/>
  <c r="CZ13" i="14"/>
  <c r="CZ30" i="14"/>
  <c r="DB12" i="14"/>
  <c r="DA12" i="14"/>
  <c r="DC12" i="14"/>
  <c r="O15" i="9" l="1"/>
  <c r="CZ12" i="14"/>
  <c r="M128" i="9"/>
  <c r="P128" i="9" s="1"/>
  <c r="DG12" i="14"/>
  <c r="S417" i="9"/>
  <c r="S128" i="9"/>
  <c r="S195" i="9"/>
  <c r="M269" i="9"/>
  <c r="P269" i="9" s="1"/>
  <c r="N16" i="9"/>
  <c r="G432" i="9"/>
  <c r="G433" i="9"/>
  <c r="G434" i="9"/>
  <c r="G435" i="9"/>
  <c r="G436" i="9"/>
  <c r="G437" i="9"/>
  <c r="G438" i="9"/>
  <c r="G439" i="9"/>
  <c r="G440" i="9"/>
  <c r="G441" i="9"/>
  <c r="G442" i="9"/>
  <c r="G443" i="9"/>
  <c r="G444" i="9"/>
  <c r="G445" i="9"/>
  <c r="G446" i="9"/>
  <c r="J447" i="9"/>
  <c r="V447" i="9" s="1"/>
  <c r="V93" i="13"/>
  <c r="W93" i="13"/>
  <c r="AP93" i="13" s="1"/>
  <c r="X93" i="13"/>
  <c r="AQ93" i="13" s="1"/>
  <c r="Y93" i="13"/>
  <c r="Z93" i="13"/>
  <c r="G93" i="13"/>
  <c r="N93" i="13"/>
  <c r="U93" i="13"/>
  <c r="AO93" i="13" s="1"/>
  <c r="G67" i="13"/>
  <c r="H67" i="13"/>
  <c r="I67" i="13"/>
  <c r="J67" i="13"/>
  <c r="K67" i="13"/>
  <c r="L67" i="13"/>
  <c r="N67" i="13"/>
  <c r="O67" i="13"/>
  <c r="P67" i="13"/>
  <c r="Q67" i="13"/>
  <c r="R67" i="13"/>
  <c r="S67" i="13"/>
  <c r="V67" i="13"/>
  <c r="W67" i="13"/>
  <c r="AP67" i="13" s="1"/>
  <c r="X67" i="13"/>
  <c r="AQ67" i="13" s="1"/>
  <c r="Y67" i="13"/>
  <c r="Z67" i="13"/>
  <c r="N26" i="13"/>
  <c r="N25" i="13"/>
  <c r="N24" i="13"/>
  <c r="N27" i="13"/>
  <c r="Y15" i="13"/>
  <c r="Y19" i="13"/>
  <c r="Z19" i="13"/>
  <c r="G30" i="13"/>
  <c r="N15" i="9" l="1"/>
  <c r="Q15" i="9" s="1"/>
  <c r="Z15" i="9" s="1"/>
  <c r="Q16" i="9"/>
  <c r="U67" i="13"/>
  <c r="AO67" i="13" s="1"/>
  <c r="T41" i="13"/>
  <c r="AN41" i="13" s="1"/>
  <c r="M41" i="13"/>
  <c r="F41" i="13"/>
  <c r="X181" i="13"/>
  <c r="AQ181" i="13" s="1"/>
  <c r="G28" i="13"/>
  <c r="X189" i="13"/>
  <c r="AQ189" i="13" s="1"/>
  <c r="T189" i="13"/>
  <c r="AN189" i="13" s="1"/>
  <c r="M189" i="13"/>
  <c r="F189" i="13"/>
  <c r="F24" i="13"/>
  <c r="G107" i="13"/>
  <c r="T27" i="13"/>
  <c r="AN27" i="13" s="1"/>
  <c r="T76" i="13"/>
  <c r="AN76" i="13" s="1"/>
  <c r="H23" i="13"/>
  <c r="I23" i="13"/>
  <c r="J23" i="13"/>
  <c r="K23" i="13"/>
  <c r="L23" i="13"/>
  <c r="N23" i="13"/>
  <c r="O23" i="13"/>
  <c r="P23" i="13"/>
  <c r="Q23" i="13"/>
  <c r="R23" i="13"/>
  <c r="S23" i="13"/>
  <c r="AP23" i="13"/>
  <c r="AQ23" i="13"/>
  <c r="T79" i="13" l="1"/>
  <c r="AN79" i="13" s="1"/>
  <c r="T78" i="13"/>
  <c r="AN78" i="13" s="1"/>
  <c r="T80" i="13"/>
  <c r="AN80" i="13" s="1"/>
  <c r="T77" i="13"/>
  <c r="AN77" i="13" s="1"/>
  <c r="T75" i="13"/>
  <c r="AN75" i="13" s="1"/>
  <c r="T74" i="13"/>
  <c r="AN74" i="13" s="1"/>
  <c r="T72" i="13"/>
  <c r="AN72" i="13" s="1"/>
  <c r="T73" i="13"/>
  <c r="AN73" i="13" s="1"/>
  <c r="T71" i="13"/>
  <c r="AN71" i="13" s="1"/>
  <c r="T69" i="13"/>
  <c r="AN69" i="13" s="1"/>
  <c r="T68" i="13"/>
  <c r="AN68" i="13" s="1"/>
  <c r="CS69" i="14"/>
  <c r="CS68" i="14"/>
  <c r="CS67" i="14"/>
  <c r="CS66" i="14"/>
  <c r="CS65" i="14"/>
  <c r="CS64" i="14"/>
  <c r="CS63" i="14"/>
  <c r="CS62" i="14"/>
  <c r="CS61" i="14"/>
  <c r="CS60" i="14"/>
  <c r="CS59" i="14"/>
  <c r="CS58" i="14"/>
  <c r="CS57" i="14"/>
  <c r="CS56" i="14"/>
  <c r="CS55" i="14"/>
  <c r="CS54" i="14"/>
  <c r="CS53" i="14"/>
  <c r="CS52" i="14"/>
  <c r="CS51" i="14"/>
  <c r="CS50" i="14"/>
  <c r="CS49" i="14"/>
  <c r="CS48" i="14"/>
  <c r="CS47" i="14"/>
  <c r="CS46" i="14"/>
  <c r="CS45" i="14"/>
  <c r="CS44" i="14"/>
  <c r="CS43" i="14"/>
  <c r="CS42" i="14"/>
  <c r="CS41" i="14"/>
  <c r="CS40" i="14"/>
  <c r="CS39" i="14"/>
  <c r="CS38" i="14"/>
  <c r="CS37" i="14"/>
  <c r="CS36" i="14"/>
  <c r="CS35" i="14"/>
  <c r="CS34" i="14"/>
  <c r="CS33" i="14"/>
  <c r="CS32" i="14"/>
  <c r="CS31" i="14"/>
  <c r="CV30" i="14"/>
  <c r="CU30" i="14"/>
  <c r="DO30" i="14" s="1"/>
  <c r="DO12" i="14" s="1"/>
  <c r="CT30" i="14"/>
  <c r="DN30" i="14" s="1"/>
  <c r="DN12" i="14" s="1"/>
  <c r="CS29" i="14"/>
  <c r="CS28" i="14"/>
  <c r="CS27" i="14"/>
  <c r="CS26" i="14"/>
  <c r="CS25" i="14"/>
  <c r="CS24" i="14"/>
  <c r="CS23" i="14"/>
  <c r="CS22" i="14"/>
  <c r="CS21" i="14"/>
  <c r="CS20" i="14"/>
  <c r="CS19" i="14"/>
  <c r="CS18" i="14"/>
  <c r="CS17" i="14"/>
  <c r="CS16" i="14"/>
  <c r="CS15" i="14"/>
  <c r="CS14" i="14"/>
  <c r="CV13" i="14"/>
  <c r="CV12" i="14" s="1"/>
  <c r="CU13" i="14"/>
  <c r="CT13" i="14"/>
  <c r="CT12" i="14" s="1"/>
  <c r="CL69" i="14"/>
  <c r="CL68" i="14"/>
  <c r="CL67" i="14"/>
  <c r="CL66" i="14"/>
  <c r="CL65" i="14"/>
  <c r="CL64" i="14"/>
  <c r="CL63" i="14"/>
  <c r="CL62" i="14"/>
  <c r="CL61" i="14"/>
  <c r="CL60" i="14"/>
  <c r="CL59" i="14"/>
  <c r="CL58" i="14"/>
  <c r="CL57" i="14"/>
  <c r="CL56" i="14"/>
  <c r="CL55" i="14"/>
  <c r="CL54" i="14"/>
  <c r="CL53" i="14"/>
  <c r="CL52" i="14"/>
  <c r="CL51" i="14"/>
  <c r="CL50" i="14"/>
  <c r="CL49" i="14"/>
  <c r="CL48" i="14"/>
  <c r="CL47" i="14"/>
  <c r="CL46" i="14"/>
  <c r="CL45" i="14"/>
  <c r="CL44" i="14"/>
  <c r="CL43" i="14"/>
  <c r="CL42" i="14"/>
  <c r="CL41" i="14"/>
  <c r="CL40" i="14"/>
  <c r="CL39" i="14"/>
  <c r="CL38" i="14"/>
  <c r="CL37" i="14"/>
  <c r="CL36" i="14"/>
  <c r="CL35" i="14"/>
  <c r="CL34" i="14"/>
  <c r="CL33" i="14"/>
  <c r="CL32" i="14"/>
  <c r="CL31" i="14"/>
  <c r="CR30" i="14"/>
  <c r="CQ30" i="14"/>
  <c r="CO30" i="14"/>
  <c r="CN30" i="14"/>
  <c r="CM30" i="14"/>
  <c r="CL29" i="14"/>
  <c r="CL28" i="14"/>
  <c r="CL27" i="14"/>
  <c r="CL26" i="14"/>
  <c r="CL25" i="14"/>
  <c r="CL24" i="14"/>
  <c r="CL23" i="14"/>
  <c r="CL22" i="14"/>
  <c r="CL21" i="14"/>
  <c r="CL20" i="14"/>
  <c r="CL19" i="14"/>
  <c r="CL18" i="14"/>
  <c r="CL17" i="14"/>
  <c r="CL16" i="14"/>
  <c r="CL15" i="14"/>
  <c r="CL14" i="14"/>
  <c r="CO13" i="14"/>
  <c r="CN13" i="14"/>
  <c r="CN12" i="14" s="1"/>
  <c r="CM13" i="14"/>
  <c r="CE69" i="14"/>
  <c r="CB69" i="14"/>
  <c r="BX69" i="14"/>
  <c r="BQ69" i="14"/>
  <c r="BN69" i="14"/>
  <c r="BH69" i="14"/>
  <c r="BB69" i="14"/>
  <c r="AZ69" i="14"/>
  <c r="AY69" i="14"/>
  <c r="AW69" i="14"/>
  <c r="AV69" i="14"/>
  <c r="AU69" i="14"/>
  <c r="AK69" i="14"/>
  <c r="AH69" i="14"/>
  <c r="AG69" i="14"/>
  <c r="AF69" i="14"/>
  <c r="AE69" i="14"/>
  <c r="V69" i="14"/>
  <c r="U69" i="14" s="1"/>
  <c r="S69" i="14"/>
  <c r="O69" i="14"/>
  <c r="N69" i="14"/>
  <c r="K69" i="14"/>
  <c r="G69" i="14"/>
  <c r="F69" i="14"/>
  <c r="CE68" i="14"/>
  <c r="CB68" i="14"/>
  <c r="BX68" i="14"/>
  <c r="BQ68" i="14"/>
  <c r="BN68" i="14"/>
  <c r="BH68" i="14"/>
  <c r="BB68" i="14"/>
  <c r="AZ68" i="14"/>
  <c r="AY68" i="14"/>
  <c r="AW68" i="14"/>
  <c r="AV68" i="14"/>
  <c r="AU68" i="14"/>
  <c r="AK68" i="14"/>
  <c r="AH68" i="14"/>
  <c r="AG68" i="14"/>
  <c r="AF68" i="14"/>
  <c r="AE68" i="14"/>
  <c r="V68" i="14"/>
  <c r="U68" i="14" s="1"/>
  <c r="S68" i="14"/>
  <c r="O68" i="14"/>
  <c r="N68" i="14"/>
  <c r="K68" i="14"/>
  <c r="G68" i="14"/>
  <c r="F68" i="14"/>
  <c r="CE67" i="14"/>
  <c r="CB67" i="14"/>
  <c r="BX67" i="14"/>
  <c r="BQ67" i="14"/>
  <c r="BN67" i="14"/>
  <c r="BH67" i="14"/>
  <c r="BB67" i="14"/>
  <c r="AZ67" i="14"/>
  <c r="AY67" i="14"/>
  <c r="AW67" i="14"/>
  <c r="AV67" i="14"/>
  <c r="AU67" i="14"/>
  <c r="AK67" i="14"/>
  <c r="AH67" i="14"/>
  <c r="AG67" i="14"/>
  <c r="AF67" i="14"/>
  <c r="AE67" i="14"/>
  <c r="V67" i="14"/>
  <c r="U67" i="14" s="1"/>
  <c r="S67" i="14"/>
  <c r="O67" i="14"/>
  <c r="N67" i="14"/>
  <c r="K67" i="14"/>
  <c r="G67" i="14"/>
  <c r="F67" i="14"/>
  <c r="CE66" i="14"/>
  <c r="CB66" i="14"/>
  <c r="BX66" i="14"/>
  <c r="BQ66" i="14"/>
  <c r="BN66" i="14"/>
  <c r="BH66" i="14"/>
  <c r="BB66" i="14"/>
  <c r="AZ66" i="14"/>
  <c r="AY66" i="14"/>
  <c r="AW66" i="14"/>
  <c r="AV66" i="14"/>
  <c r="AU66" i="14"/>
  <c r="AK66" i="14"/>
  <c r="AH66" i="14"/>
  <c r="AG66" i="14"/>
  <c r="AF66" i="14"/>
  <c r="AE66" i="14"/>
  <c r="V66" i="14"/>
  <c r="U66" i="14" s="1"/>
  <c r="S66" i="14"/>
  <c r="O66" i="14"/>
  <c r="N66" i="14"/>
  <c r="K66" i="14"/>
  <c r="G66" i="14"/>
  <c r="F66" i="14"/>
  <c r="CE65" i="14"/>
  <c r="CB65" i="14"/>
  <c r="BX65" i="14"/>
  <c r="BQ65" i="14"/>
  <c r="BN65" i="14"/>
  <c r="BH65" i="14"/>
  <c r="BB65" i="14"/>
  <c r="AZ65" i="14"/>
  <c r="AY65" i="14"/>
  <c r="AW65" i="14"/>
  <c r="AV65" i="14"/>
  <c r="AU65" i="14"/>
  <c r="AK65" i="14"/>
  <c r="AH65" i="14"/>
  <c r="AG65" i="14"/>
  <c r="AF65" i="14"/>
  <c r="AE65" i="14"/>
  <c r="V65" i="14"/>
  <c r="U65" i="14" s="1"/>
  <c r="S65" i="14"/>
  <c r="O65" i="14"/>
  <c r="N65" i="14"/>
  <c r="K65" i="14"/>
  <c r="G65" i="14"/>
  <c r="F65" i="14"/>
  <c r="CE64" i="14"/>
  <c r="CB64" i="14"/>
  <c r="BX64" i="14"/>
  <c r="BQ64" i="14"/>
  <c r="BN64" i="14"/>
  <c r="BH64" i="14"/>
  <c r="BB64" i="14"/>
  <c r="AZ64" i="14"/>
  <c r="AY64" i="14"/>
  <c r="AW64" i="14"/>
  <c r="AV64" i="14"/>
  <c r="AU64" i="14"/>
  <c r="AK64" i="14"/>
  <c r="AH64" i="14"/>
  <c r="AG64" i="14"/>
  <c r="AF64" i="14"/>
  <c r="AE64" i="14"/>
  <c r="V64" i="14"/>
  <c r="U64" i="14" s="1"/>
  <c r="S64" i="14"/>
  <c r="O64" i="14"/>
  <c r="K64" i="14"/>
  <c r="G64" i="14"/>
  <c r="F64" i="14"/>
  <c r="CE63" i="14"/>
  <c r="CB63" i="14"/>
  <c r="BX63" i="14"/>
  <c r="BQ63" i="14"/>
  <c r="BN63" i="14"/>
  <c r="BH63" i="14"/>
  <c r="BB63" i="14"/>
  <c r="AZ63" i="14"/>
  <c r="AY63" i="14"/>
  <c r="AW63" i="14"/>
  <c r="AV63" i="14"/>
  <c r="AU63" i="14"/>
  <c r="AK63" i="14"/>
  <c r="AH63" i="14"/>
  <c r="AG63" i="14"/>
  <c r="AF63" i="14"/>
  <c r="AE63" i="14"/>
  <c r="V63" i="14"/>
  <c r="U63" i="14" s="1"/>
  <c r="S63" i="14"/>
  <c r="O63" i="14"/>
  <c r="N63" i="14"/>
  <c r="K63" i="14"/>
  <c r="G63" i="14"/>
  <c r="F63" i="14"/>
  <c r="CE62" i="14"/>
  <c r="CB62" i="14"/>
  <c r="BX62" i="14"/>
  <c r="BQ62" i="14"/>
  <c r="BN62" i="14"/>
  <c r="BH62" i="14"/>
  <c r="BB62" i="14"/>
  <c r="AZ62" i="14"/>
  <c r="AY62" i="14"/>
  <c r="AW62" i="14"/>
  <c r="AV62" i="14"/>
  <c r="AU62" i="14"/>
  <c r="AK62" i="14"/>
  <c r="AH62" i="14"/>
  <c r="AG62" i="14"/>
  <c r="AF62" i="14"/>
  <c r="AE62" i="14"/>
  <c r="V62" i="14"/>
  <c r="S62" i="14"/>
  <c r="O62" i="14"/>
  <c r="N62" i="14"/>
  <c r="K62" i="14"/>
  <c r="G62" i="14"/>
  <c r="F62" i="14"/>
  <c r="CE61" i="14"/>
  <c r="CB61" i="14"/>
  <c r="BX61" i="14"/>
  <c r="BQ61" i="14"/>
  <c r="BN61" i="14"/>
  <c r="BH61" i="14"/>
  <c r="BB61" i="14"/>
  <c r="AZ61" i="14"/>
  <c r="AY61" i="14"/>
  <c r="AW61" i="14"/>
  <c r="AV61" i="14"/>
  <c r="AU61" i="14"/>
  <c r="AK61" i="14"/>
  <c r="AH61" i="14"/>
  <c r="AG61" i="14"/>
  <c r="AF61" i="14"/>
  <c r="AE61" i="14"/>
  <c r="V61" i="14"/>
  <c r="U61" i="14" s="1"/>
  <c r="S61" i="14"/>
  <c r="O61" i="14"/>
  <c r="N61" i="14"/>
  <c r="K61" i="14"/>
  <c r="G61" i="14"/>
  <c r="F61" i="14"/>
  <c r="CE60" i="14"/>
  <c r="CB60" i="14"/>
  <c r="BX60" i="14"/>
  <c r="BQ60" i="14"/>
  <c r="BN60" i="14"/>
  <c r="BH60" i="14"/>
  <c r="BB60" i="14"/>
  <c r="AZ60" i="14"/>
  <c r="AY60" i="14"/>
  <c r="AW60" i="14"/>
  <c r="AV60" i="14"/>
  <c r="AU60" i="14"/>
  <c r="AK60" i="14"/>
  <c r="AH60" i="14"/>
  <c r="AG60" i="14"/>
  <c r="AF60" i="14"/>
  <c r="AE60" i="14"/>
  <c r="V60" i="14"/>
  <c r="S60" i="14"/>
  <c r="O60" i="14"/>
  <c r="N60" i="14"/>
  <c r="K60" i="14"/>
  <c r="G60" i="14"/>
  <c r="F60" i="14"/>
  <c r="CE59" i="14"/>
  <c r="CB59" i="14"/>
  <c r="BX59" i="14"/>
  <c r="BQ59" i="14"/>
  <c r="BN59" i="14"/>
  <c r="BH59" i="14"/>
  <c r="BB59" i="14"/>
  <c r="AZ59" i="14"/>
  <c r="AY59" i="14"/>
  <c r="AW59" i="14"/>
  <c r="AV59" i="14"/>
  <c r="AU59" i="14"/>
  <c r="AK59" i="14"/>
  <c r="AH59" i="14"/>
  <c r="AG59" i="14"/>
  <c r="AF59" i="14"/>
  <c r="AE59" i="14"/>
  <c r="V59" i="14"/>
  <c r="U59" i="14" s="1"/>
  <c r="S59" i="14"/>
  <c r="O59" i="14"/>
  <c r="N59" i="14"/>
  <c r="K59" i="14"/>
  <c r="G59" i="14"/>
  <c r="F59" i="14"/>
  <c r="CE58" i="14"/>
  <c r="CB58" i="14"/>
  <c r="BX58" i="14"/>
  <c r="BQ58" i="14"/>
  <c r="BH58" i="14"/>
  <c r="BB58" i="14"/>
  <c r="AW58" i="14"/>
  <c r="AK58" i="14"/>
  <c r="AE58" i="14"/>
  <c r="U58" i="14"/>
  <c r="CE57" i="14"/>
  <c r="CB57" i="14"/>
  <c r="BX57" i="14"/>
  <c r="BQ57" i="14"/>
  <c r="BN57" i="14"/>
  <c r="BH57" i="14"/>
  <c r="BB57" i="14"/>
  <c r="AZ57" i="14"/>
  <c r="AY57" i="14"/>
  <c r="AW57" i="14"/>
  <c r="AV57" i="14"/>
  <c r="AU57" i="14"/>
  <c r="AK57" i="14"/>
  <c r="AH57" i="14"/>
  <c r="AG57" i="14"/>
  <c r="AF57" i="14"/>
  <c r="AE57" i="14"/>
  <c r="V57" i="14"/>
  <c r="U57" i="14" s="1"/>
  <c r="S57" i="14"/>
  <c r="O57" i="14"/>
  <c r="N57" i="14"/>
  <c r="K57" i="14"/>
  <c r="G57" i="14"/>
  <c r="F57" i="14"/>
  <c r="CE56" i="14"/>
  <c r="CB56" i="14"/>
  <c r="BX56" i="14"/>
  <c r="BQ56" i="14"/>
  <c r="BN56" i="14"/>
  <c r="BH56" i="14"/>
  <c r="BB56" i="14"/>
  <c r="AZ56" i="14"/>
  <c r="AY56" i="14"/>
  <c r="AW56" i="14"/>
  <c r="AV56" i="14"/>
  <c r="AU56" i="14"/>
  <c r="AK56" i="14"/>
  <c r="AH56" i="14"/>
  <c r="AG56" i="14"/>
  <c r="AF56" i="14"/>
  <c r="AE56" i="14"/>
  <c r="V56" i="14"/>
  <c r="U56" i="14" s="1"/>
  <c r="S56" i="14"/>
  <c r="O56" i="14"/>
  <c r="N56" i="14"/>
  <c r="K56" i="14"/>
  <c r="G56" i="14"/>
  <c r="F56" i="14"/>
  <c r="CE55" i="14"/>
  <c r="CB55" i="14"/>
  <c r="BX55" i="14"/>
  <c r="BQ55" i="14"/>
  <c r="BN55" i="14"/>
  <c r="BH55" i="14"/>
  <c r="BB55" i="14"/>
  <c r="AZ55" i="14"/>
  <c r="AY55" i="14"/>
  <c r="AW55" i="14"/>
  <c r="AV55" i="14"/>
  <c r="AU55" i="14"/>
  <c r="AK55" i="14"/>
  <c r="AH55" i="14"/>
  <c r="AG55" i="14"/>
  <c r="AF55" i="14"/>
  <c r="AE55" i="14"/>
  <c r="V55" i="14"/>
  <c r="U55" i="14" s="1"/>
  <c r="S55" i="14"/>
  <c r="O55" i="14"/>
  <c r="N55" i="14"/>
  <c r="K55" i="14"/>
  <c r="G55" i="14"/>
  <c r="F55" i="14"/>
  <c r="CE54" i="14"/>
  <c r="CB54" i="14"/>
  <c r="BX54" i="14"/>
  <c r="BQ54" i="14"/>
  <c r="BN54" i="14"/>
  <c r="BH54" i="14"/>
  <c r="BB54" i="14"/>
  <c r="AZ54" i="14"/>
  <c r="AY54" i="14"/>
  <c r="AW54" i="14"/>
  <c r="AV54" i="14"/>
  <c r="AU54" i="14"/>
  <c r="AK54" i="14"/>
  <c r="AH54" i="14"/>
  <c r="AG54" i="14"/>
  <c r="AF54" i="14"/>
  <c r="AE54" i="14"/>
  <c r="V54" i="14"/>
  <c r="U54" i="14" s="1"/>
  <c r="S54" i="14"/>
  <c r="O54" i="14"/>
  <c r="N54" i="14"/>
  <c r="K54" i="14"/>
  <c r="G54" i="14"/>
  <c r="F54" i="14"/>
  <c r="CE53" i="14"/>
  <c r="CB53" i="14"/>
  <c r="BX53" i="14"/>
  <c r="BQ53" i="14"/>
  <c r="BN53" i="14"/>
  <c r="BH53" i="14"/>
  <c r="BB53" i="14"/>
  <c r="AZ53" i="14"/>
  <c r="AY53" i="14"/>
  <c r="AW53" i="14"/>
  <c r="AV53" i="14"/>
  <c r="AU53" i="14"/>
  <c r="AK53" i="14"/>
  <c r="AH53" i="14"/>
  <c r="AG53" i="14"/>
  <c r="AF53" i="14"/>
  <c r="AE53" i="14"/>
  <c r="V53" i="14"/>
  <c r="U53" i="14" s="1"/>
  <c r="S53" i="14"/>
  <c r="O53" i="14"/>
  <c r="N53" i="14"/>
  <c r="K53" i="14"/>
  <c r="G53" i="14"/>
  <c r="F53" i="14"/>
  <c r="CE52" i="14"/>
  <c r="CB52" i="14"/>
  <c r="BX52" i="14"/>
  <c r="BQ52" i="14"/>
  <c r="BN52" i="14"/>
  <c r="BH52" i="14"/>
  <c r="BB52" i="14"/>
  <c r="AZ52" i="14"/>
  <c r="AY52" i="14"/>
  <c r="AW52" i="14"/>
  <c r="AV52" i="14"/>
  <c r="AU52" i="14"/>
  <c r="AK52" i="14"/>
  <c r="AH52" i="14"/>
  <c r="AG52" i="14"/>
  <c r="AF52" i="14"/>
  <c r="AE52" i="14"/>
  <c r="V52" i="14"/>
  <c r="U52" i="14" s="1"/>
  <c r="S52" i="14"/>
  <c r="O52" i="14"/>
  <c r="N52" i="14"/>
  <c r="K52" i="14"/>
  <c r="G52" i="14"/>
  <c r="F52" i="14"/>
  <c r="CE51" i="14"/>
  <c r="CB51" i="14"/>
  <c r="BX51" i="14"/>
  <c r="BQ51" i="14"/>
  <c r="BN51" i="14"/>
  <c r="BH51" i="14"/>
  <c r="BB51" i="14"/>
  <c r="AZ51" i="14"/>
  <c r="AY51" i="14"/>
  <c r="AW51" i="14"/>
  <c r="AV51" i="14"/>
  <c r="AU51" i="14"/>
  <c r="AK51" i="14"/>
  <c r="AH51" i="14"/>
  <c r="AG51" i="14"/>
  <c r="AF51" i="14"/>
  <c r="AE51" i="14"/>
  <c r="V51" i="14"/>
  <c r="U51" i="14" s="1"/>
  <c r="S51" i="14"/>
  <c r="O51" i="14"/>
  <c r="N51" i="14"/>
  <c r="K51" i="14"/>
  <c r="G51" i="14"/>
  <c r="F51" i="14"/>
  <c r="CE50" i="14"/>
  <c r="CB50" i="14"/>
  <c r="BX50" i="14"/>
  <c r="BQ50" i="14"/>
  <c r="BN50" i="14"/>
  <c r="BH50" i="14"/>
  <c r="BB50" i="14"/>
  <c r="AZ50" i="14"/>
  <c r="AY50" i="14"/>
  <c r="AW50" i="14"/>
  <c r="AV50" i="14"/>
  <c r="AU50" i="14"/>
  <c r="AK50" i="14"/>
  <c r="AH50" i="14"/>
  <c r="AG50" i="14"/>
  <c r="AF50" i="14"/>
  <c r="AE50" i="14"/>
  <c r="V50" i="14"/>
  <c r="U50" i="14" s="1"/>
  <c r="S50" i="14"/>
  <c r="O50" i="14"/>
  <c r="N50" i="14"/>
  <c r="K50" i="14"/>
  <c r="G50" i="14"/>
  <c r="F50" i="14"/>
  <c r="CE49" i="14"/>
  <c r="CB49" i="14"/>
  <c r="BX49" i="14"/>
  <c r="BQ49" i="14"/>
  <c r="BN49" i="14"/>
  <c r="BH49" i="14"/>
  <c r="BB49" i="14"/>
  <c r="AZ49" i="14"/>
  <c r="AY49" i="14"/>
  <c r="AW49" i="14"/>
  <c r="AV49" i="14"/>
  <c r="AU49" i="14"/>
  <c r="AK49" i="14"/>
  <c r="AH49" i="14"/>
  <c r="AG49" i="14"/>
  <c r="AF49" i="14"/>
  <c r="AE49" i="14"/>
  <c r="V49" i="14"/>
  <c r="U49" i="14" s="1"/>
  <c r="S49" i="14"/>
  <c r="O49" i="14"/>
  <c r="N49" i="14"/>
  <c r="K49" i="14"/>
  <c r="G49" i="14"/>
  <c r="F49" i="14"/>
  <c r="CE48" i="14"/>
  <c r="CB48" i="14"/>
  <c r="BX48" i="14"/>
  <c r="BQ48" i="14"/>
  <c r="BN48" i="14"/>
  <c r="BH48" i="14"/>
  <c r="BB48" i="14"/>
  <c r="AZ48" i="14"/>
  <c r="AY48" i="14"/>
  <c r="AW48" i="14"/>
  <c r="AV48" i="14"/>
  <c r="AU48" i="14"/>
  <c r="AK48" i="14"/>
  <c r="AH48" i="14"/>
  <c r="AG48" i="14"/>
  <c r="AF48" i="14"/>
  <c r="AE48" i="14"/>
  <c r="V48" i="14"/>
  <c r="U48" i="14" s="1"/>
  <c r="S48" i="14"/>
  <c r="O48" i="14"/>
  <c r="N48" i="14"/>
  <c r="K48" i="14"/>
  <c r="G48" i="14"/>
  <c r="F48" i="14"/>
  <c r="CE47" i="14"/>
  <c r="CB47" i="14"/>
  <c r="BX47" i="14"/>
  <c r="BQ47" i="14"/>
  <c r="BN47" i="14"/>
  <c r="BH47" i="14"/>
  <c r="BB47" i="14"/>
  <c r="AZ47" i="14"/>
  <c r="AY47" i="14"/>
  <c r="AW47" i="14"/>
  <c r="AV47" i="14"/>
  <c r="AU47" i="14"/>
  <c r="AK47" i="14"/>
  <c r="AH47" i="14"/>
  <c r="AG47" i="14"/>
  <c r="AF47" i="14"/>
  <c r="AE47" i="14"/>
  <c r="V47" i="14"/>
  <c r="U47" i="14" s="1"/>
  <c r="S47" i="14"/>
  <c r="O47" i="14"/>
  <c r="N47" i="14"/>
  <c r="K47" i="14"/>
  <c r="G47" i="14"/>
  <c r="F47" i="14"/>
  <c r="CE46" i="14"/>
  <c r="CB46" i="14"/>
  <c r="BX46" i="14"/>
  <c r="BQ46" i="14"/>
  <c r="BN46" i="14"/>
  <c r="BH46" i="14"/>
  <c r="BB46" i="14"/>
  <c r="AZ46" i="14"/>
  <c r="AY46" i="14"/>
  <c r="AW46" i="14"/>
  <c r="AV46" i="14"/>
  <c r="AU46" i="14"/>
  <c r="AK46" i="14"/>
  <c r="AH46" i="14"/>
  <c r="AG46" i="14"/>
  <c r="AF46" i="14"/>
  <c r="AE46" i="14"/>
  <c r="V46" i="14"/>
  <c r="S46" i="14"/>
  <c r="O46" i="14"/>
  <c r="N46" i="14"/>
  <c r="K46" i="14"/>
  <c r="G46" i="14"/>
  <c r="F46" i="14"/>
  <c r="CE45" i="14"/>
  <c r="CB45" i="14"/>
  <c r="BX45" i="14"/>
  <c r="BQ45" i="14"/>
  <c r="BH45" i="14"/>
  <c r="BB45" i="14"/>
  <c r="AW45" i="14"/>
  <c r="AK45" i="14"/>
  <c r="AE45" i="14"/>
  <c r="U45" i="14"/>
  <c r="CE44" i="14"/>
  <c r="CB44" i="14"/>
  <c r="BX44" i="14"/>
  <c r="BQ44" i="14"/>
  <c r="BN44" i="14"/>
  <c r="BH44" i="14"/>
  <c r="BB44" i="14"/>
  <c r="AZ44" i="14"/>
  <c r="AY44" i="14"/>
  <c r="AW44" i="14"/>
  <c r="AV44" i="14"/>
  <c r="AU44" i="14"/>
  <c r="AK44" i="14"/>
  <c r="AH44" i="14"/>
  <c r="AG44" i="14"/>
  <c r="AF44" i="14"/>
  <c r="AE44" i="14"/>
  <c r="V44" i="14"/>
  <c r="S44" i="14"/>
  <c r="O44" i="14"/>
  <c r="N44" i="14"/>
  <c r="K44" i="14"/>
  <c r="G44" i="14"/>
  <c r="F44" i="14"/>
  <c r="CE43" i="14"/>
  <c r="CB43" i="14"/>
  <c r="BX43" i="14"/>
  <c r="BQ43" i="14"/>
  <c r="BN43" i="14"/>
  <c r="BH43" i="14"/>
  <c r="BB43" i="14"/>
  <c r="AZ43" i="14"/>
  <c r="AY43" i="14"/>
  <c r="AW43" i="14"/>
  <c r="AV43" i="14"/>
  <c r="AU43" i="14"/>
  <c r="AK43" i="14"/>
  <c r="AH43" i="14"/>
  <c r="AG43" i="14"/>
  <c r="AF43" i="14"/>
  <c r="AE43" i="14"/>
  <c r="V43" i="14"/>
  <c r="S43" i="14"/>
  <c r="O43" i="14"/>
  <c r="N43" i="14"/>
  <c r="K43" i="14"/>
  <c r="G43" i="14"/>
  <c r="F43" i="14"/>
  <c r="CE42" i="14"/>
  <c r="CB42" i="14"/>
  <c r="BX42" i="14"/>
  <c r="BQ42" i="14"/>
  <c r="BN42" i="14"/>
  <c r="BH42" i="14"/>
  <c r="BB42" i="14"/>
  <c r="AZ42" i="14"/>
  <c r="AY42" i="14"/>
  <c r="AW42" i="14"/>
  <c r="AV42" i="14"/>
  <c r="AU42" i="14"/>
  <c r="AK42" i="14"/>
  <c r="AH42" i="14"/>
  <c r="AG42" i="14"/>
  <c r="AF42" i="14"/>
  <c r="AE42" i="14"/>
  <c r="V42" i="14"/>
  <c r="S42" i="14"/>
  <c r="O42" i="14"/>
  <c r="N42" i="14"/>
  <c r="K42" i="14"/>
  <c r="G42" i="14"/>
  <c r="F42" i="14"/>
  <c r="CE41" i="14"/>
  <c r="CB41" i="14"/>
  <c r="BX41" i="14"/>
  <c r="BQ41" i="14"/>
  <c r="BN41" i="14"/>
  <c r="BH41" i="14"/>
  <c r="BB41" i="14"/>
  <c r="AZ41" i="14"/>
  <c r="AY41" i="14"/>
  <c r="AW41" i="14"/>
  <c r="AV41" i="14"/>
  <c r="AU41" i="14"/>
  <c r="AK41" i="14"/>
  <c r="AH41" i="14"/>
  <c r="AG41" i="14"/>
  <c r="AF41" i="14"/>
  <c r="AE41" i="14"/>
  <c r="V41" i="14"/>
  <c r="S41" i="14"/>
  <c r="O41" i="14"/>
  <c r="N41" i="14"/>
  <c r="K41" i="14"/>
  <c r="G41" i="14"/>
  <c r="F41" i="14"/>
  <c r="CE40" i="14"/>
  <c r="CB40" i="14"/>
  <c r="BX40" i="14"/>
  <c r="BQ40" i="14"/>
  <c r="BN40" i="14"/>
  <c r="BH40" i="14"/>
  <c r="BB40" i="14"/>
  <c r="AZ40" i="14"/>
  <c r="AY40" i="14"/>
  <c r="AW40" i="14"/>
  <c r="AV40" i="14"/>
  <c r="AU40" i="14"/>
  <c r="AK40" i="14"/>
  <c r="AH40" i="14"/>
  <c r="AG40" i="14"/>
  <c r="AF40" i="14"/>
  <c r="AE40" i="14"/>
  <c r="V40" i="14"/>
  <c r="S40" i="14"/>
  <c r="O40" i="14"/>
  <c r="N40" i="14"/>
  <c r="K40" i="14"/>
  <c r="G40" i="14"/>
  <c r="F40" i="14"/>
  <c r="CE39" i="14"/>
  <c r="CB39" i="14"/>
  <c r="BX39" i="14"/>
  <c r="BQ39" i="14"/>
  <c r="BN39" i="14"/>
  <c r="BH39" i="14"/>
  <c r="BB39" i="14"/>
  <c r="AZ39" i="14"/>
  <c r="AY39" i="14"/>
  <c r="AW39" i="14"/>
  <c r="AV39" i="14"/>
  <c r="AU39" i="14"/>
  <c r="AK39" i="14"/>
  <c r="AH39" i="14"/>
  <c r="AG39" i="14"/>
  <c r="AF39" i="14"/>
  <c r="AE39" i="14"/>
  <c r="V39" i="14"/>
  <c r="S39" i="14"/>
  <c r="O39" i="14"/>
  <c r="N39" i="14"/>
  <c r="K39" i="14"/>
  <c r="G39" i="14"/>
  <c r="F39" i="14"/>
  <c r="CE38" i="14"/>
  <c r="CB38" i="14"/>
  <c r="BX38" i="14"/>
  <c r="BQ38" i="14"/>
  <c r="BN38" i="14"/>
  <c r="BH38" i="14"/>
  <c r="BB38" i="14"/>
  <c r="AZ38" i="14"/>
  <c r="AY38" i="14"/>
  <c r="AW38" i="14"/>
  <c r="AV38" i="14"/>
  <c r="AU38" i="14"/>
  <c r="AK38" i="14"/>
  <c r="AH38" i="14"/>
  <c r="AG38" i="14"/>
  <c r="AF38" i="14"/>
  <c r="AE38" i="14"/>
  <c r="V38" i="14"/>
  <c r="S38" i="14"/>
  <c r="O38" i="14"/>
  <c r="N38" i="14"/>
  <c r="K38" i="14"/>
  <c r="G38" i="14"/>
  <c r="F38" i="14"/>
  <c r="CE37" i="14"/>
  <c r="CB37" i="14"/>
  <c r="BX37" i="14"/>
  <c r="BQ37" i="14"/>
  <c r="BN37" i="14"/>
  <c r="BH37" i="14"/>
  <c r="BB37" i="14"/>
  <c r="AZ37" i="14"/>
  <c r="AY37" i="14"/>
  <c r="AW37" i="14"/>
  <c r="AV37" i="14"/>
  <c r="AU37" i="14"/>
  <c r="AK37" i="14"/>
  <c r="AH37" i="14"/>
  <c r="AG37" i="14"/>
  <c r="AF37" i="14"/>
  <c r="AE37" i="14"/>
  <c r="V37" i="14"/>
  <c r="S37" i="14"/>
  <c r="O37" i="14"/>
  <c r="N37" i="14"/>
  <c r="K37" i="14"/>
  <c r="G37" i="14"/>
  <c r="F37" i="14"/>
  <c r="CE36" i="14"/>
  <c r="CB36" i="14"/>
  <c r="BX36" i="14"/>
  <c r="BQ36" i="14"/>
  <c r="BN36" i="14"/>
  <c r="BH36" i="14"/>
  <c r="BB36" i="14"/>
  <c r="AZ36" i="14"/>
  <c r="AY36" i="14"/>
  <c r="AW36" i="14"/>
  <c r="AV36" i="14"/>
  <c r="AU36" i="14"/>
  <c r="AK36" i="14"/>
  <c r="AH36" i="14"/>
  <c r="AG36" i="14"/>
  <c r="AF36" i="14"/>
  <c r="AE36" i="14"/>
  <c r="V36" i="14"/>
  <c r="S36" i="14"/>
  <c r="O36" i="14"/>
  <c r="K36" i="14"/>
  <c r="G36" i="14"/>
  <c r="F36" i="14"/>
  <c r="CE35" i="14"/>
  <c r="CB35" i="14"/>
  <c r="BX35" i="14"/>
  <c r="BQ35" i="14"/>
  <c r="BN35" i="14"/>
  <c r="BH35" i="14"/>
  <c r="BB35" i="14"/>
  <c r="AZ35" i="14"/>
  <c r="AY35" i="14"/>
  <c r="AW35" i="14"/>
  <c r="AV35" i="14"/>
  <c r="AU35" i="14"/>
  <c r="AK35" i="14"/>
  <c r="AH35" i="14"/>
  <c r="AG35" i="14"/>
  <c r="AF35" i="14"/>
  <c r="AE35" i="14"/>
  <c r="V35" i="14"/>
  <c r="U35" i="14" s="1"/>
  <c r="S35" i="14"/>
  <c r="O35" i="14"/>
  <c r="N35" i="14"/>
  <c r="K35" i="14"/>
  <c r="G35" i="14"/>
  <c r="F35" i="14"/>
  <c r="CE34" i="14"/>
  <c r="CB34" i="14"/>
  <c r="BX34" i="14"/>
  <c r="BQ34" i="14"/>
  <c r="BN34" i="14"/>
  <c r="BH34" i="14"/>
  <c r="BB34" i="14"/>
  <c r="AZ34" i="14"/>
  <c r="AY34" i="14"/>
  <c r="AW34" i="14"/>
  <c r="AV34" i="14"/>
  <c r="AU34" i="14"/>
  <c r="AK34" i="14"/>
  <c r="AH34" i="14"/>
  <c r="AG34" i="14"/>
  <c r="AF34" i="14"/>
  <c r="AE34" i="14"/>
  <c r="V34" i="14"/>
  <c r="S34" i="14"/>
  <c r="O34" i="14"/>
  <c r="N34" i="14"/>
  <c r="K34" i="14"/>
  <c r="G34" i="14"/>
  <c r="F34" i="14"/>
  <c r="CE33" i="14"/>
  <c r="CB33" i="14"/>
  <c r="BX33" i="14"/>
  <c r="BQ33" i="14"/>
  <c r="BN33" i="14"/>
  <c r="BH33" i="14"/>
  <c r="BB33" i="14"/>
  <c r="AZ33" i="14"/>
  <c r="AY33" i="14"/>
  <c r="AW33" i="14"/>
  <c r="AV33" i="14"/>
  <c r="AU33" i="14"/>
  <c r="AK33" i="14"/>
  <c r="AH33" i="14"/>
  <c r="AG33" i="14"/>
  <c r="AF33" i="14"/>
  <c r="AE33" i="14"/>
  <c r="V33" i="14"/>
  <c r="U33" i="14" s="1"/>
  <c r="S33" i="14"/>
  <c r="O33" i="14"/>
  <c r="N33" i="14"/>
  <c r="K33" i="14"/>
  <c r="G33" i="14"/>
  <c r="F33" i="14"/>
  <c r="CE32" i="14"/>
  <c r="CB32" i="14"/>
  <c r="BX32" i="14"/>
  <c r="BQ32" i="14"/>
  <c r="BH32" i="14"/>
  <c r="BB32" i="14"/>
  <c r="AW32" i="14"/>
  <c r="AK32" i="14"/>
  <c r="AE32" i="14"/>
  <c r="U32" i="14"/>
  <c r="CE31" i="14"/>
  <c r="CB31" i="14"/>
  <c r="BX31" i="14"/>
  <c r="BQ31" i="14"/>
  <c r="BN31" i="14"/>
  <c r="BH31" i="14"/>
  <c r="BB31" i="14"/>
  <c r="AZ31" i="14"/>
  <c r="AY31" i="14"/>
  <c r="AW31" i="14"/>
  <c r="AV31" i="14"/>
  <c r="AU31" i="14"/>
  <c r="AK31" i="14"/>
  <c r="AH31" i="14"/>
  <c r="AG31" i="14"/>
  <c r="AF31" i="14"/>
  <c r="AE31" i="14"/>
  <c r="V31" i="14"/>
  <c r="S31" i="14"/>
  <c r="O31" i="14"/>
  <c r="N31" i="14"/>
  <c r="K31" i="14"/>
  <c r="G31" i="14"/>
  <c r="F31" i="14"/>
  <c r="CH30" i="14"/>
  <c r="CG30" i="14"/>
  <c r="CF30" i="14"/>
  <c r="CD30" i="14"/>
  <c r="CC30" i="14"/>
  <c r="CA30" i="14"/>
  <c r="BZ30" i="14"/>
  <c r="BY30" i="14"/>
  <c r="BW30" i="14"/>
  <c r="BV30" i="14"/>
  <c r="BU30" i="14"/>
  <c r="BT30" i="14"/>
  <c r="BS30" i="14"/>
  <c r="BR30" i="14"/>
  <c r="CE29" i="14"/>
  <c r="CB29" i="14"/>
  <c r="BX29" i="14"/>
  <c r="BQ29" i="14"/>
  <c r="BN29" i="14"/>
  <c r="BH29" i="14"/>
  <c r="BB29" i="14"/>
  <c r="AZ29" i="14"/>
  <c r="AY29" i="14"/>
  <c r="AW29" i="14"/>
  <c r="AV29" i="14"/>
  <c r="AU29" i="14"/>
  <c r="AK29" i="14"/>
  <c r="AH29" i="14"/>
  <c r="AG29" i="14"/>
  <c r="AF29" i="14"/>
  <c r="AE29" i="14"/>
  <c r="V29" i="14"/>
  <c r="S29" i="14"/>
  <c r="O29" i="14"/>
  <c r="N29" i="14"/>
  <c r="K29" i="14"/>
  <c r="G29" i="14"/>
  <c r="F29" i="14"/>
  <c r="CE28" i="14"/>
  <c r="CB28" i="14"/>
  <c r="BX28" i="14"/>
  <c r="BQ28" i="14"/>
  <c r="BN28" i="14"/>
  <c r="BH28" i="14"/>
  <c r="BB28" i="14"/>
  <c r="AZ28" i="14"/>
  <c r="AY28" i="14"/>
  <c r="AW28" i="14"/>
  <c r="AV28" i="14"/>
  <c r="AU28" i="14"/>
  <c r="AK28" i="14"/>
  <c r="AH28" i="14"/>
  <c r="AG28" i="14"/>
  <c r="AF28" i="14"/>
  <c r="AE28" i="14"/>
  <c r="V28" i="14"/>
  <c r="U28" i="14" s="1"/>
  <c r="S28" i="14"/>
  <c r="O28" i="14"/>
  <c r="N28" i="14"/>
  <c r="K28" i="14"/>
  <c r="G28" i="14"/>
  <c r="F28" i="14"/>
  <c r="CE27" i="14"/>
  <c r="CB27" i="14"/>
  <c r="BX27" i="14"/>
  <c r="BQ27" i="14"/>
  <c r="BN27" i="14"/>
  <c r="BH27" i="14"/>
  <c r="BB27" i="14"/>
  <c r="AZ27" i="14"/>
  <c r="AY27" i="14"/>
  <c r="AW27" i="14"/>
  <c r="AV27" i="14"/>
  <c r="AU27" i="14"/>
  <c r="AK27" i="14"/>
  <c r="AH27" i="14"/>
  <c r="AG27" i="14"/>
  <c r="AF27" i="14"/>
  <c r="AE27" i="14"/>
  <c r="V27" i="14"/>
  <c r="S27" i="14"/>
  <c r="O27" i="14"/>
  <c r="N27" i="14"/>
  <c r="K27" i="14"/>
  <c r="G27" i="14"/>
  <c r="F27" i="14"/>
  <c r="CE26" i="14"/>
  <c r="CB26" i="14"/>
  <c r="BX26" i="14"/>
  <c r="BQ26" i="14"/>
  <c r="BN26" i="14"/>
  <c r="BH26" i="14"/>
  <c r="BB26" i="14"/>
  <c r="AZ26" i="14"/>
  <c r="AY26" i="14"/>
  <c r="AW26" i="14"/>
  <c r="AV26" i="14"/>
  <c r="AU26" i="14"/>
  <c r="AK26" i="14"/>
  <c r="AH26" i="14"/>
  <c r="AG26" i="14"/>
  <c r="AF26" i="14"/>
  <c r="AE26" i="14"/>
  <c r="V26" i="14"/>
  <c r="U26" i="14" s="1"/>
  <c r="S26" i="14"/>
  <c r="O26" i="14"/>
  <c r="N26" i="14"/>
  <c r="K26" i="14"/>
  <c r="G26" i="14"/>
  <c r="F26" i="14"/>
  <c r="CE25" i="14"/>
  <c r="CB25" i="14"/>
  <c r="BX25" i="14"/>
  <c r="BQ25" i="14"/>
  <c r="BN25" i="14"/>
  <c r="BH25" i="14"/>
  <c r="BB25" i="14"/>
  <c r="AZ25" i="14"/>
  <c r="AY25" i="14"/>
  <c r="AW25" i="14"/>
  <c r="AV25" i="14"/>
  <c r="AU25" i="14"/>
  <c r="AK25" i="14"/>
  <c r="AH25" i="14"/>
  <c r="AG25" i="14"/>
  <c r="AF25" i="14"/>
  <c r="AE25" i="14"/>
  <c r="V25" i="14"/>
  <c r="S25" i="14"/>
  <c r="O25" i="14"/>
  <c r="N25" i="14"/>
  <c r="K25" i="14"/>
  <c r="G25" i="14"/>
  <c r="F25" i="14"/>
  <c r="CE24" i="14"/>
  <c r="CB24" i="14"/>
  <c r="BX24" i="14"/>
  <c r="BQ24" i="14"/>
  <c r="BN24" i="14"/>
  <c r="BH24" i="14"/>
  <c r="BB24" i="14"/>
  <c r="AZ24" i="14"/>
  <c r="AY24" i="14"/>
  <c r="AW24" i="14"/>
  <c r="AV24" i="14"/>
  <c r="AU24" i="14"/>
  <c r="AK24" i="14"/>
  <c r="AH24" i="14"/>
  <c r="AG24" i="14"/>
  <c r="AF24" i="14"/>
  <c r="AE24" i="14"/>
  <c r="V24" i="14"/>
  <c r="U24" i="14" s="1"/>
  <c r="S24" i="14"/>
  <c r="O24" i="14"/>
  <c r="K24" i="14"/>
  <c r="G24" i="14"/>
  <c r="F24" i="14"/>
  <c r="CE23" i="14"/>
  <c r="CB23" i="14"/>
  <c r="BX23" i="14"/>
  <c r="BQ23" i="14"/>
  <c r="BN23" i="14"/>
  <c r="BH23" i="14"/>
  <c r="BB23" i="14"/>
  <c r="AZ23" i="14"/>
  <c r="AY23" i="14"/>
  <c r="AW23" i="14"/>
  <c r="AV23" i="14"/>
  <c r="AU23" i="14"/>
  <c r="AK23" i="14"/>
  <c r="AH23" i="14"/>
  <c r="AG23" i="14"/>
  <c r="AE23" i="14"/>
  <c r="Z23" i="14"/>
  <c r="AF23" i="14" s="1"/>
  <c r="V23" i="14"/>
  <c r="U23" i="14" s="1"/>
  <c r="S23" i="14"/>
  <c r="O23" i="14"/>
  <c r="N23" i="14"/>
  <c r="K23" i="14"/>
  <c r="G23" i="14"/>
  <c r="F23" i="14"/>
  <c r="CE22" i="14"/>
  <c r="CB22" i="14"/>
  <c r="BX22" i="14"/>
  <c r="BQ22" i="14"/>
  <c r="BN22" i="14"/>
  <c r="BH22" i="14"/>
  <c r="BB22" i="14"/>
  <c r="AZ22" i="14"/>
  <c r="AY22" i="14"/>
  <c r="AW22" i="14"/>
  <c r="AV22" i="14"/>
  <c r="AU22" i="14"/>
  <c r="AK22" i="14"/>
  <c r="AH22" i="14"/>
  <c r="AG22" i="14"/>
  <c r="AF22" i="14"/>
  <c r="AE22" i="14"/>
  <c r="V22" i="14"/>
  <c r="S22" i="14"/>
  <c r="O22" i="14"/>
  <c r="N22" i="14"/>
  <c r="K22" i="14"/>
  <c r="G22" i="14"/>
  <c r="F22" i="14"/>
  <c r="CE21" i="14"/>
  <c r="CB21" i="14"/>
  <c r="BX21" i="14"/>
  <c r="BQ21" i="14"/>
  <c r="BN21" i="14"/>
  <c r="BH21" i="14"/>
  <c r="BB21" i="14"/>
  <c r="AZ21" i="14"/>
  <c r="AY21" i="14"/>
  <c r="AW21" i="14"/>
  <c r="AV21" i="14"/>
  <c r="AU21" i="14"/>
  <c r="AK21" i="14"/>
  <c r="AH21" i="14"/>
  <c r="AG21" i="14"/>
  <c r="AE21" i="14"/>
  <c r="Z21" i="14"/>
  <c r="AF21" i="14" s="1"/>
  <c r="V21" i="14"/>
  <c r="S21" i="14"/>
  <c r="O21" i="14"/>
  <c r="N21" i="14"/>
  <c r="K21" i="14"/>
  <c r="G21" i="14"/>
  <c r="F21" i="14"/>
  <c r="CE20" i="14"/>
  <c r="CB20" i="14"/>
  <c r="BX20" i="14"/>
  <c r="BQ20" i="14"/>
  <c r="BN20" i="14"/>
  <c r="BH20" i="14"/>
  <c r="BB20" i="14"/>
  <c r="AZ20" i="14"/>
  <c r="AY20" i="14"/>
  <c r="AW20" i="14"/>
  <c r="AV20" i="14"/>
  <c r="AU20" i="14"/>
  <c r="AK20" i="14"/>
  <c r="AH20" i="14"/>
  <c r="AG20" i="14"/>
  <c r="AF20" i="14"/>
  <c r="AE20" i="14"/>
  <c r="V20" i="14"/>
  <c r="S20" i="14"/>
  <c r="O20" i="14"/>
  <c r="N20" i="14"/>
  <c r="K20" i="14"/>
  <c r="G20" i="14"/>
  <c r="F20" i="14"/>
  <c r="CE19" i="14"/>
  <c r="CB19" i="14"/>
  <c r="BX19" i="14"/>
  <c r="BQ19" i="14"/>
  <c r="BN19" i="14"/>
  <c r="BH19" i="14"/>
  <c r="BB19" i="14"/>
  <c r="AZ19" i="14"/>
  <c r="AY19" i="14"/>
  <c r="AW19" i="14"/>
  <c r="AV19" i="14"/>
  <c r="AU19" i="14"/>
  <c r="AK19" i="14"/>
  <c r="AH19" i="14"/>
  <c r="AG19" i="14"/>
  <c r="AF19" i="14"/>
  <c r="AE19" i="14"/>
  <c r="V19" i="14"/>
  <c r="S19" i="14"/>
  <c r="O19" i="14"/>
  <c r="N19" i="14"/>
  <c r="K19" i="14"/>
  <c r="G19" i="14"/>
  <c r="F19" i="14"/>
  <c r="CE18" i="14"/>
  <c r="CB18" i="14"/>
  <c r="BX18" i="14"/>
  <c r="BQ18" i="14"/>
  <c r="BN18" i="14"/>
  <c r="BH18" i="14"/>
  <c r="BB18" i="14"/>
  <c r="AZ18" i="14"/>
  <c r="AY18" i="14"/>
  <c r="AW18" i="14"/>
  <c r="AV18" i="14"/>
  <c r="AU18" i="14"/>
  <c r="AK18" i="14"/>
  <c r="AH18" i="14"/>
  <c r="AG18" i="14"/>
  <c r="AF18" i="14"/>
  <c r="AE18" i="14"/>
  <c r="V18" i="14"/>
  <c r="S18" i="14"/>
  <c r="O18" i="14"/>
  <c r="N18" i="14"/>
  <c r="K18" i="14"/>
  <c r="G18" i="14"/>
  <c r="F18" i="14"/>
  <c r="CE17" i="14"/>
  <c r="CB17" i="14"/>
  <c r="BX17" i="14"/>
  <c r="BQ17" i="14"/>
  <c r="BN17" i="14"/>
  <c r="BH17" i="14"/>
  <c r="BB17" i="14"/>
  <c r="AZ17" i="14"/>
  <c r="AY17" i="14"/>
  <c r="AW17" i="14"/>
  <c r="AV17" i="14"/>
  <c r="AU17" i="14"/>
  <c r="AK17" i="14"/>
  <c r="AH17" i="14"/>
  <c r="AG17" i="14"/>
  <c r="AF17" i="14"/>
  <c r="AE17" i="14"/>
  <c r="V17" i="14"/>
  <c r="S17" i="14"/>
  <c r="O17" i="14"/>
  <c r="N17" i="14"/>
  <c r="K17" i="14"/>
  <c r="G17" i="14"/>
  <c r="F17" i="14"/>
  <c r="CE16" i="14"/>
  <c r="CB16" i="14"/>
  <c r="BX16" i="14"/>
  <c r="BQ16" i="14"/>
  <c r="BN16" i="14"/>
  <c r="BH16" i="14"/>
  <c r="BB16" i="14"/>
  <c r="AZ16" i="14"/>
  <c r="AY16" i="14"/>
  <c r="AW16" i="14"/>
  <c r="AV16" i="14"/>
  <c r="AU16" i="14"/>
  <c r="AK16" i="14"/>
  <c r="AH16" i="14"/>
  <c r="AG16" i="14"/>
  <c r="AF16" i="14"/>
  <c r="AE16" i="14"/>
  <c r="V16" i="14"/>
  <c r="S16" i="14"/>
  <c r="O16" i="14"/>
  <c r="N16" i="14"/>
  <c r="K16" i="14"/>
  <c r="G16" i="14"/>
  <c r="F16" i="14"/>
  <c r="CE15" i="14"/>
  <c r="CB15" i="14"/>
  <c r="BX15" i="14"/>
  <c r="BQ15" i="14"/>
  <c r="BN15" i="14"/>
  <c r="BH15" i="14"/>
  <c r="BB15" i="14"/>
  <c r="AZ15" i="14"/>
  <c r="AY15" i="14"/>
  <c r="AW15" i="14"/>
  <c r="AV15" i="14"/>
  <c r="AU15" i="14"/>
  <c r="AK15" i="14"/>
  <c r="AH15" i="14"/>
  <c r="AG15" i="14"/>
  <c r="AF15" i="14"/>
  <c r="AE15" i="14"/>
  <c r="V15" i="14"/>
  <c r="U15" i="14" s="1"/>
  <c r="S15" i="14"/>
  <c r="O15" i="14"/>
  <c r="N15" i="14"/>
  <c r="K15" i="14"/>
  <c r="G15" i="14"/>
  <c r="F15" i="14"/>
  <c r="CE14" i="14"/>
  <c r="CB14" i="14"/>
  <c r="BX14" i="14"/>
  <c r="BQ14" i="14"/>
  <c r="BN14" i="14"/>
  <c r="BH14" i="14"/>
  <c r="BB14" i="14"/>
  <c r="AZ14" i="14"/>
  <c r="AY14" i="14"/>
  <c r="AW14" i="14"/>
  <c r="AV14" i="14"/>
  <c r="AU14" i="14"/>
  <c r="AK14" i="14"/>
  <c r="AH14" i="14"/>
  <c r="AG14" i="14"/>
  <c r="AF14" i="14"/>
  <c r="AE14" i="14"/>
  <c r="V14" i="14"/>
  <c r="U14" i="14" s="1"/>
  <c r="S14" i="14"/>
  <c r="O14" i="14"/>
  <c r="N14" i="14"/>
  <c r="K14" i="14"/>
  <c r="G14" i="14"/>
  <c r="F14" i="14"/>
  <c r="CH13" i="14"/>
  <c r="CG13" i="14"/>
  <c r="CF13" i="14"/>
  <c r="CF12" i="14" s="1"/>
  <c r="CD13" i="14"/>
  <c r="CC13" i="14"/>
  <c r="CA13" i="14"/>
  <c r="BZ13" i="14"/>
  <c r="BY13" i="14"/>
  <c r="BW13" i="14"/>
  <c r="BV13" i="14"/>
  <c r="BU13" i="14"/>
  <c r="BT13" i="14"/>
  <c r="BS13" i="14"/>
  <c r="BR13" i="14"/>
  <c r="BP12" i="14"/>
  <c r="BO12" i="14"/>
  <c r="BM12" i="14"/>
  <c r="BL12" i="14"/>
  <c r="BK12" i="14"/>
  <c r="BJ12" i="14"/>
  <c r="BI12" i="14"/>
  <c r="BG12" i="14"/>
  <c r="BF12" i="14"/>
  <c r="BE12" i="14"/>
  <c r="BD12" i="14"/>
  <c r="BC12" i="14"/>
  <c r="AB12" i="14"/>
  <c r="AA12" i="14"/>
  <c r="Y12" i="14"/>
  <c r="X12" i="14"/>
  <c r="W12" i="14"/>
  <c r="T12" i="14"/>
  <c r="S12" i="14"/>
  <c r="R12" i="14"/>
  <c r="Q12" i="14"/>
  <c r="P12" i="14"/>
  <c r="M12" i="14"/>
  <c r="L12" i="14"/>
  <c r="J12" i="14"/>
  <c r="I12" i="14"/>
  <c r="H12" i="14"/>
  <c r="H43" i="13"/>
  <c r="K43" i="13"/>
  <c r="L43" i="13"/>
  <c r="V43" i="13"/>
  <c r="Y43" i="13"/>
  <c r="Z43" i="13"/>
  <c r="O43" i="13"/>
  <c r="G54" i="13"/>
  <c r="H54" i="13"/>
  <c r="I54" i="13"/>
  <c r="K54" i="13"/>
  <c r="L54" i="13"/>
  <c r="N54" i="13"/>
  <c r="O54" i="13"/>
  <c r="P54" i="13"/>
  <c r="R54" i="13"/>
  <c r="S54" i="13"/>
  <c r="U54" i="13"/>
  <c r="AO54" i="13" s="1"/>
  <c r="V54" i="13"/>
  <c r="W54" i="13"/>
  <c r="AP54" i="13" s="1"/>
  <c r="Y54" i="13"/>
  <c r="Z54" i="13"/>
  <c r="H107" i="13"/>
  <c r="I107" i="13"/>
  <c r="K107" i="13"/>
  <c r="L107" i="13"/>
  <c r="N107" i="13"/>
  <c r="O107" i="13"/>
  <c r="P107" i="13"/>
  <c r="R107" i="13"/>
  <c r="S107" i="13"/>
  <c r="U107" i="13"/>
  <c r="AO107" i="13" s="1"/>
  <c r="W107" i="13"/>
  <c r="AP107" i="13" s="1"/>
  <c r="Y107" i="13"/>
  <c r="Z107" i="13"/>
  <c r="T188" i="13"/>
  <c r="AN188" i="13" s="1"/>
  <c r="T187" i="13"/>
  <c r="AN187" i="13" s="1"/>
  <c r="T186" i="13"/>
  <c r="AN186" i="13" s="1"/>
  <c r="M188" i="13"/>
  <c r="M187" i="13"/>
  <c r="M186" i="13"/>
  <c r="X18" i="13"/>
  <c r="AQ18" i="13" s="1"/>
  <c r="T18" i="13"/>
  <c r="AN18" i="13" s="1"/>
  <c r="M18" i="13"/>
  <c r="T17" i="13"/>
  <c r="AN17" i="13" s="1"/>
  <c r="M17" i="13"/>
  <c r="T14" i="13"/>
  <c r="AN14" i="13" s="1"/>
  <c r="M14" i="13"/>
  <c r="T16" i="13"/>
  <c r="AN16" i="13" s="1"/>
  <c r="M16" i="13"/>
  <c r="CE30" i="14" l="1"/>
  <c r="BQ30" i="14"/>
  <c r="BR12" i="14"/>
  <c r="BV12" i="14"/>
  <c r="BT12" i="14"/>
  <c r="CD12" i="14"/>
  <c r="CH12" i="14"/>
  <c r="CU12" i="14"/>
  <c r="AS34" i="14"/>
  <c r="AS29" i="14"/>
  <c r="N12" i="14"/>
  <c r="AS28" i="14"/>
  <c r="AX42" i="14"/>
  <c r="AX46" i="14"/>
  <c r="AX48" i="14"/>
  <c r="AX50" i="14"/>
  <c r="AX52" i="14"/>
  <c r="AX54" i="14"/>
  <c r="AX56" i="14"/>
  <c r="CS30" i="14"/>
  <c r="CM12" i="14"/>
  <c r="CO12" i="14"/>
  <c r="CL30" i="14"/>
  <c r="CS13" i="14"/>
  <c r="G23" i="13"/>
  <c r="F27" i="13"/>
  <c r="BX13" i="14"/>
  <c r="CB13" i="14"/>
  <c r="AX18" i="14"/>
  <c r="BZ12" i="14"/>
  <c r="F12" i="14"/>
  <c r="K12" i="14"/>
  <c r="O12" i="14"/>
  <c r="BH12" i="14"/>
  <c r="AX15" i="14"/>
  <c r="AS16" i="14"/>
  <c r="AX19" i="14"/>
  <c r="AX23" i="14"/>
  <c r="CL13" i="14"/>
  <c r="AS27" i="14"/>
  <c r="AX34" i="14"/>
  <c r="AS62" i="14"/>
  <c r="BB12" i="14"/>
  <c r="BN12" i="14"/>
  <c r="AS25" i="14"/>
  <c r="AS46" i="14"/>
  <c r="AX47" i="14"/>
  <c r="AX49" i="14"/>
  <c r="AX51" i="14"/>
  <c r="AX53" i="14"/>
  <c r="AX55" i="14"/>
  <c r="AX57" i="14"/>
  <c r="AS60" i="14"/>
  <c r="AX62" i="14"/>
  <c r="AX64" i="14"/>
  <c r="AX66" i="14"/>
  <c r="AS69" i="14"/>
  <c r="AX14" i="14"/>
  <c r="CE13" i="14"/>
  <c r="CE12" i="14" s="1"/>
  <c r="AS17" i="14"/>
  <c r="AX20" i="14"/>
  <c r="AS21" i="14"/>
  <c r="AS22" i="14"/>
  <c r="AX22" i="14"/>
  <c r="AS23" i="14"/>
  <c r="AX25" i="14"/>
  <c r="AS26" i="14"/>
  <c r="AX31" i="14"/>
  <c r="CB30" i="14"/>
  <c r="AX37" i="14"/>
  <c r="AX39" i="14"/>
  <c r="AT40" i="14"/>
  <c r="AX43" i="14"/>
  <c r="AS47" i="14"/>
  <c r="AS48" i="14"/>
  <c r="AS49" i="14"/>
  <c r="AS50" i="14"/>
  <c r="AS51" i="14"/>
  <c r="AS52" i="14"/>
  <c r="AS53" i="14"/>
  <c r="AS54" i="14"/>
  <c r="AS55" i="14"/>
  <c r="AS56" i="14"/>
  <c r="AS57" i="14"/>
  <c r="AX60" i="14"/>
  <c r="AX67" i="14"/>
  <c r="BQ13" i="14"/>
  <c r="BQ12" i="14" s="1"/>
  <c r="G12" i="14"/>
  <c r="AT25" i="14"/>
  <c r="AX27" i="14"/>
  <c r="BY12" i="14"/>
  <c r="CA12" i="14"/>
  <c r="BX30" i="14"/>
  <c r="AX36" i="14"/>
  <c r="AT37" i="14"/>
  <c r="AX38" i="14"/>
  <c r="AT39" i="14"/>
  <c r="AX40" i="14"/>
  <c r="AT41" i="14"/>
  <c r="AT43" i="14"/>
  <c r="AX44" i="14"/>
  <c r="AS59" i="14"/>
  <c r="AS61" i="14"/>
  <c r="AS63" i="14"/>
  <c r="AX65" i="14"/>
  <c r="AX17" i="14"/>
  <c r="AS18" i="14"/>
  <c r="AS19" i="14"/>
  <c r="AS20" i="14"/>
  <c r="AS24" i="14"/>
  <c r="AX29" i="14"/>
  <c r="BS12" i="14"/>
  <c r="BU12" i="14"/>
  <c r="BW12" i="14"/>
  <c r="CC12" i="14"/>
  <c r="CG12" i="14"/>
  <c r="AS31" i="14"/>
  <c r="AS33" i="14"/>
  <c r="AS35" i="14"/>
  <c r="AT38" i="14"/>
  <c r="AX41" i="14"/>
  <c r="AT42" i="14"/>
  <c r="AT44" i="14"/>
  <c r="AX68" i="14"/>
  <c r="AW12" i="14"/>
  <c r="AT29" i="14"/>
  <c r="AT36" i="14"/>
  <c r="AT46" i="14"/>
  <c r="AT60" i="14"/>
  <c r="AT62" i="14"/>
  <c r="AU12" i="14"/>
  <c r="AY12" i="14"/>
  <c r="AT17" i="14"/>
  <c r="AT22" i="14"/>
  <c r="AT27" i="14"/>
  <c r="AT34" i="14"/>
  <c r="V12" i="14"/>
  <c r="AV12" i="14"/>
  <c r="Z12" i="14"/>
  <c r="AZ12" i="14"/>
  <c r="AS14" i="14"/>
  <c r="AS15" i="14"/>
  <c r="AX16" i="14"/>
  <c r="U17" i="14"/>
  <c r="AT18" i="14"/>
  <c r="AT19" i="14"/>
  <c r="AT20" i="14"/>
  <c r="AT21" i="14"/>
  <c r="AX21" i="14"/>
  <c r="U22" i="14"/>
  <c r="AT23" i="14"/>
  <c r="AD23" i="14"/>
  <c r="AL23" i="14" s="1"/>
  <c r="AJ23" i="14"/>
  <c r="AR23" i="14" s="1"/>
  <c r="AT24" i="14"/>
  <c r="AX24" i="14"/>
  <c r="U25" i="14"/>
  <c r="AT26" i="14"/>
  <c r="AX26" i="14"/>
  <c r="U27" i="14"/>
  <c r="AT28" i="14"/>
  <c r="AX28" i="14"/>
  <c r="U29" i="14"/>
  <c r="AT31" i="14"/>
  <c r="AT33" i="14"/>
  <c r="AX33" i="14"/>
  <c r="U34" i="14"/>
  <c r="AT35" i="14"/>
  <c r="AX35" i="14"/>
  <c r="AS36" i="14"/>
  <c r="AS37" i="14"/>
  <c r="AS38" i="14"/>
  <c r="AS39" i="14"/>
  <c r="AS40" i="14"/>
  <c r="AS41" i="14"/>
  <c r="AS42" i="14"/>
  <c r="AS43" i="14"/>
  <c r="AS44" i="14"/>
  <c r="U46" i="14"/>
  <c r="AT59" i="14"/>
  <c r="AX59" i="14"/>
  <c r="U60" i="14"/>
  <c r="AT61" i="14"/>
  <c r="AX61" i="14"/>
  <c r="U62" i="14"/>
  <c r="AT63" i="14"/>
  <c r="AX63" i="14"/>
  <c r="AS64" i="14"/>
  <c r="AS65" i="14"/>
  <c r="AS66" i="14"/>
  <c r="AS67" i="14"/>
  <c r="AS68" i="14"/>
  <c r="AT69" i="14"/>
  <c r="AX69" i="14"/>
  <c r="AT16" i="14"/>
  <c r="AJ16" i="14"/>
  <c r="AD16" i="14"/>
  <c r="AD14" i="14"/>
  <c r="AJ14" i="14"/>
  <c r="AT14" i="14"/>
  <c r="AD15" i="14"/>
  <c r="AJ15" i="14"/>
  <c r="AT15" i="14"/>
  <c r="U16" i="14"/>
  <c r="AD17" i="14"/>
  <c r="AJ17" i="14"/>
  <c r="U18" i="14"/>
  <c r="U19" i="14"/>
  <c r="U20" i="14"/>
  <c r="U21" i="14"/>
  <c r="AD21" i="14"/>
  <c r="AJ21" i="14"/>
  <c r="AD22" i="14"/>
  <c r="AJ22" i="14"/>
  <c r="AD24" i="14"/>
  <c r="AJ24" i="14"/>
  <c r="AD25" i="14"/>
  <c r="AJ25" i="14"/>
  <c r="AD26" i="14"/>
  <c r="AJ26" i="14"/>
  <c r="AD27" i="14"/>
  <c r="AJ27" i="14"/>
  <c r="AD28" i="14"/>
  <c r="AJ28" i="14"/>
  <c r="AD29" i="14"/>
  <c r="AJ29" i="14"/>
  <c r="U31" i="14"/>
  <c r="AD33" i="14"/>
  <c r="AJ33" i="14"/>
  <c r="AD34" i="14"/>
  <c r="AJ34" i="14"/>
  <c r="AD35" i="14"/>
  <c r="AJ35" i="14"/>
  <c r="U36" i="14"/>
  <c r="U37" i="14"/>
  <c r="U38" i="14"/>
  <c r="U39" i="14"/>
  <c r="U40" i="14"/>
  <c r="U41" i="14"/>
  <c r="U42" i="14"/>
  <c r="U43" i="14"/>
  <c r="U44" i="14"/>
  <c r="AD46" i="14"/>
  <c r="AJ46" i="14"/>
  <c r="AD47" i="14"/>
  <c r="AJ47" i="14"/>
  <c r="AT47" i="14"/>
  <c r="AD48" i="14"/>
  <c r="AJ48" i="14"/>
  <c r="AT48" i="14"/>
  <c r="AD49" i="14"/>
  <c r="AJ49" i="14"/>
  <c r="AT49" i="14"/>
  <c r="AD50" i="14"/>
  <c r="AJ50" i="14"/>
  <c r="AT50" i="14"/>
  <c r="AD51" i="14"/>
  <c r="AJ51" i="14"/>
  <c r="AT51" i="14"/>
  <c r="AD52" i="14"/>
  <c r="AJ52" i="14"/>
  <c r="AT52" i="14"/>
  <c r="AD53" i="14"/>
  <c r="AJ53" i="14"/>
  <c r="AT53" i="14"/>
  <c r="AD54" i="14"/>
  <c r="AJ54" i="14"/>
  <c r="AT54" i="14"/>
  <c r="AD55" i="14"/>
  <c r="AJ55" i="14"/>
  <c r="AT55" i="14"/>
  <c r="AD56" i="14"/>
  <c r="AJ56" i="14"/>
  <c r="AT56" i="14"/>
  <c r="AD57" i="14"/>
  <c r="AJ57" i="14"/>
  <c r="AT57" i="14"/>
  <c r="AD64" i="14"/>
  <c r="AJ64" i="14"/>
  <c r="AT64" i="14"/>
  <c r="AD65" i="14"/>
  <c r="AJ65" i="14"/>
  <c r="AT65" i="14"/>
  <c r="AD66" i="14"/>
  <c r="AJ66" i="14"/>
  <c r="AT66" i="14"/>
  <c r="AD67" i="14"/>
  <c r="AJ67" i="14"/>
  <c r="AT67" i="14"/>
  <c r="AD68" i="14"/>
  <c r="AJ68" i="14"/>
  <c r="AT68" i="14"/>
  <c r="AD69" i="14"/>
  <c r="AJ69" i="14"/>
  <c r="AD18" i="14"/>
  <c r="AJ18" i="14"/>
  <c r="AD19" i="14"/>
  <c r="AJ19" i="14"/>
  <c r="AD20" i="14"/>
  <c r="AJ20" i="14"/>
  <c r="AD31" i="14"/>
  <c r="AJ31" i="14"/>
  <c r="AD36" i="14"/>
  <c r="AJ36" i="14"/>
  <c r="AD37" i="14"/>
  <c r="AJ37" i="14"/>
  <c r="AD38" i="14"/>
  <c r="AJ38" i="14"/>
  <c r="AD39" i="14"/>
  <c r="AJ39" i="14"/>
  <c r="AD40" i="14"/>
  <c r="AJ40" i="14"/>
  <c r="AD41" i="14"/>
  <c r="AJ41" i="14"/>
  <c r="AD42" i="14"/>
  <c r="AJ42" i="14"/>
  <c r="AD43" i="14"/>
  <c r="AJ43" i="14"/>
  <c r="AD44" i="14"/>
  <c r="AJ44" i="14"/>
  <c r="AD59" i="14"/>
  <c r="AJ59" i="14"/>
  <c r="AD60" i="14"/>
  <c r="AJ60" i="14"/>
  <c r="AD61" i="14"/>
  <c r="AJ61" i="14"/>
  <c r="AD62" i="14"/>
  <c r="AJ62" i="14"/>
  <c r="AD63" i="14"/>
  <c r="AJ63" i="14"/>
  <c r="G130" i="13"/>
  <c r="I130" i="13"/>
  <c r="K130" i="13"/>
  <c r="L130" i="13"/>
  <c r="N130" i="13"/>
  <c r="R130" i="13"/>
  <c r="S130" i="13"/>
  <c r="W130" i="13"/>
  <c r="AP130" i="13" s="1"/>
  <c r="Y130" i="13"/>
  <c r="Z130" i="13"/>
  <c r="M148" i="13"/>
  <c r="G81" i="13"/>
  <c r="N81" i="13"/>
  <c r="U81" i="13"/>
  <c r="AO81" i="13" s="1"/>
  <c r="H53" i="13"/>
  <c r="H42" i="13" s="1"/>
  <c r="I53" i="13"/>
  <c r="K53" i="13"/>
  <c r="K42" i="13" s="1"/>
  <c r="L53" i="13"/>
  <c r="L42" i="13" s="1"/>
  <c r="O53" i="13"/>
  <c r="O42" i="13" s="1"/>
  <c r="P53" i="13"/>
  <c r="R53" i="13"/>
  <c r="S53" i="13"/>
  <c r="V53" i="13"/>
  <c r="W53" i="13"/>
  <c r="AP53" i="13" s="1"/>
  <c r="Y53" i="13"/>
  <c r="Y42" i="13" s="1"/>
  <c r="Z53" i="13"/>
  <c r="Z42" i="13" s="1"/>
  <c r="T66" i="13"/>
  <c r="AN66" i="13" s="1"/>
  <c r="T59" i="13"/>
  <c r="AN59" i="13" s="1"/>
  <c r="G49" i="13"/>
  <c r="G43" i="13" s="1"/>
  <c r="I49" i="13"/>
  <c r="I43" i="13" s="1"/>
  <c r="N49" i="13"/>
  <c r="N43" i="13" s="1"/>
  <c r="P49" i="13"/>
  <c r="P43" i="13" s="1"/>
  <c r="R49" i="13"/>
  <c r="R43" i="13" s="1"/>
  <c r="S49" i="13"/>
  <c r="S43" i="13" s="1"/>
  <c r="U49" i="13"/>
  <c r="AO49" i="13" s="1"/>
  <c r="W49" i="13"/>
  <c r="T50" i="13"/>
  <c r="AN50" i="13" s="1"/>
  <c r="M50" i="13"/>
  <c r="AC23" i="14" l="1"/>
  <c r="V42" i="13"/>
  <c r="W43" i="13"/>
  <c r="AP43" i="13" s="1"/>
  <c r="AP49" i="13"/>
  <c r="AP23" i="14"/>
  <c r="BX12" i="14"/>
  <c r="CB12" i="14"/>
  <c r="CL12" i="14"/>
  <c r="CS12" i="14"/>
  <c r="R42" i="13"/>
  <c r="S42" i="13"/>
  <c r="P42" i="13"/>
  <c r="I42" i="13"/>
  <c r="AS12" i="14"/>
  <c r="AI23" i="14"/>
  <c r="AX12" i="14"/>
  <c r="AT12" i="14"/>
  <c r="U12" i="14"/>
  <c r="AR63" i="14"/>
  <c r="AI63" i="14"/>
  <c r="AR62" i="14"/>
  <c r="AI62" i="14"/>
  <c r="AR61" i="14"/>
  <c r="AI61" i="14"/>
  <c r="AR59" i="14"/>
  <c r="AI59" i="14"/>
  <c r="AR44" i="14"/>
  <c r="AI44" i="14"/>
  <c r="AR42" i="14"/>
  <c r="AI42" i="14"/>
  <c r="AR41" i="14"/>
  <c r="AI41" i="14"/>
  <c r="AR39" i="14"/>
  <c r="AI39" i="14"/>
  <c r="AR38" i="14"/>
  <c r="AI38" i="14"/>
  <c r="AR36" i="14"/>
  <c r="AI36" i="14"/>
  <c r="AR31" i="14"/>
  <c r="AI31" i="14"/>
  <c r="AR19" i="14"/>
  <c r="AI19" i="14"/>
  <c r="AR18" i="14"/>
  <c r="AI18" i="14"/>
  <c r="AP68" i="14"/>
  <c r="AC68" i="14"/>
  <c r="AL68" i="14"/>
  <c r="AI67" i="14"/>
  <c r="AR67" i="14"/>
  <c r="AP66" i="14"/>
  <c r="AC66" i="14"/>
  <c r="AL66" i="14"/>
  <c r="AI65" i="14"/>
  <c r="AR65" i="14"/>
  <c r="AP64" i="14"/>
  <c r="AC64" i="14"/>
  <c r="AL64" i="14"/>
  <c r="AP56" i="14"/>
  <c r="AC56" i="14"/>
  <c r="AL56" i="14"/>
  <c r="AP54" i="14"/>
  <c r="AC54" i="14"/>
  <c r="AL54" i="14"/>
  <c r="AP52" i="14"/>
  <c r="AC52" i="14"/>
  <c r="AL52" i="14"/>
  <c r="AI49" i="14"/>
  <c r="AR49" i="14"/>
  <c r="AI46" i="14"/>
  <c r="AR46" i="14"/>
  <c r="AL63" i="14"/>
  <c r="AP63" i="14"/>
  <c r="AC63" i="14"/>
  <c r="AL62" i="14"/>
  <c r="AP62" i="14"/>
  <c r="AC62" i="14"/>
  <c r="AL61" i="14"/>
  <c r="AP61" i="14"/>
  <c r="AC61" i="14"/>
  <c r="AL60" i="14"/>
  <c r="AP60" i="14"/>
  <c r="AC60" i="14"/>
  <c r="AL59" i="14"/>
  <c r="AP59" i="14"/>
  <c r="AC59" i="14"/>
  <c r="AL44" i="14"/>
  <c r="AP44" i="14"/>
  <c r="AC44" i="14"/>
  <c r="AL43" i="14"/>
  <c r="AP43" i="14"/>
  <c r="AC43" i="14"/>
  <c r="AL42" i="14"/>
  <c r="AP42" i="14"/>
  <c r="AC42" i="14"/>
  <c r="AL41" i="14"/>
  <c r="AP41" i="14"/>
  <c r="AC41" i="14"/>
  <c r="AL40" i="14"/>
  <c r="AP40" i="14"/>
  <c r="AC40" i="14"/>
  <c r="AL39" i="14"/>
  <c r="AP39" i="14"/>
  <c r="AC39" i="14"/>
  <c r="AL38" i="14"/>
  <c r="AP38" i="14"/>
  <c r="AC38" i="14"/>
  <c r="AL37" i="14"/>
  <c r="AP37" i="14"/>
  <c r="AC37" i="14"/>
  <c r="AL36" i="14"/>
  <c r="AP36" i="14"/>
  <c r="AC36" i="14"/>
  <c r="AL31" i="14"/>
  <c r="AP31" i="14"/>
  <c r="AC31" i="14"/>
  <c r="AL20" i="14"/>
  <c r="AP20" i="14"/>
  <c r="AC20" i="14"/>
  <c r="AL19" i="14"/>
  <c r="AP19" i="14"/>
  <c r="AC19" i="14"/>
  <c r="AL18" i="14"/>
  <c r="AP18" i="14"/>
  <c r="AC18" i="14"/>
  <c r="AP69" i="14"/>
  <c r="AC69" i="14"/>
  <c r="AL69" i="14"/>
  <c r="AI68" i="14"/>
  <c r="AR68" i="14"/>
  <c r="AP67" i="14"/>
  <c r="AC67" i="14"/>
  <c r="AL67" i="14"/>
  <c r="AI66" i="14"/>
  <c r="AR66" i="14"/>
  <c r="AP65" i="14"/>
  <c r="AC65" i="14"/>
  <c r="AL65" i="14"/>
  <c r="AI64" i="14"/>
  <c r="AR64" i="14"/>
  <c r="AP57" i="14"/>
  <c r="AC57" i="14"/>
  <c r="AL57" i="14"/>
  <c r="AI56" i="14"/>
  <c r="AR56" i="14"/>
  <c r="AP55" i="14"/>
  <c r="AC55" i="14"/>
  <c r="AL55" i="14"/>
  <c r="AI54" i="14"/>
  <c r="AR54" i="14"/>
  <c r="AP53" i="14"/>
  <c r="AC53" i="14"/>
  <c r="AL53" i="14"/>
  <c r="AI52" i="14"/>
  <c r="AR52" i="14"/>
  <c r="AP51" i="14"/>
  <c r="AC51" i="14"/>
  <c r="AL51" i="14"/>
  <c r="AI50" i="14"/>
  <c r="AR50" i="14"/>
  <c r="AP49" i="14"/>
  <c r="AC49" i="14"/>
  <c r="AL49" i="14"/>
  <c r="AI48" i="14"/>
  <c r="AR48" i="14"/>
  <c r="AP47" i="14"/>
  <c r="AC47" i="14"/>
  <c r="AL47" i="14"/>
  <c r="AP46" i="14"/>
  <c r="AC46" i="14"/>
  <c r="AL46" i="14"/>
  <c r="AI35" i="14"/>
  <c r="AR35" i="14"/>
  <c r="AI34" i="14"/>
  <c r="AR34" i="14"/>
  <c r="AI33" i="14"/>
  <c r="AR33" i="14"/>
  <c r="AP29" i="14"/>
  <c r="AC29" i="14"/>
  <c r="AL29" i="14"/>
  <c r="AP28" i="14"/>
  <c r="AC28" i="14"/>
  <c r="AL28" i="14"/>
  <c r="AP27" i="14"/>
  <c r="AC27" i="14"/>
  <c r="AL27" i="14"/>
  <c r="AP26" i="14"/>
  <c r="AC26" i="14"/>
  <c r="AL26" i="14"/>
  <c r="AP25" i="14"/>
  <c r="AC25" i="14"/>
  <c r="AL25" i="14"/>
  <c r="AP24" i="14"/>
  <c r="AC24" i="14"/>
  <c r="AL24" i="14"/>
  <c r="AI22" i="14"/>
  <c r="AR22" i="14"/>
  <c r="AI21" i="14"/>
  <c r="AR21" i="14"/>
  <c r="AI17" i="14"/>
  <c r="AR17" i="14"/>
  <c r="AI15" i="14"/>
  <c r="AR15" i="14"/>
  <c r="AP14" i="14"/>
  <c r="AC14" i="14"/>
  <c r="AL14" i="14"/>
  <c r="AR16" i="14"/>
  <c r="AI16" i="14"/>
  <c r="AR60" i="14"/>
  <c r="AI60" i="14"/>
  <c r="AR43" i="14"/>
  <c r="AI43" i="14"/>
  <c r="AR40" i="14"/>
  <c r="AI40" i="14"/>
  <c r="AR37" i="14"/>
  <c r="AI37" i="14"/>
  <c r="AR20" i="14"/>
  <c r="AI20" i="14"/>
  <c r="AI69" i="14"/>
  <c r="AR69" i="14"/>
  <c r="AI57" i="14"/>
  <c r="AR57" i="14"/>
  <c r="AI55" i="14"/>
  <c r="AR55" i="14"/>
  <c r="AI53" i="14"/>
  <c r="AR53" i="14"/>
  <c r="AI51" i="14"/>
  <c r="AR51" i="14"/>
  <c r="AP50" i="14"/>
  <c r="AC50" i="14"/>
  <c r="AL50" i="14"/>
  <c r="AP48" i="14"/>
  <c r="AC48" i="14"/>
  <c r="AL48" i="14"/>
  <c r="AI47" i="14"/>
  <c r="AR47" i="14"/>
  <c r="AP35" i="14"/>
  <c r="AC35" i="14"/>
  <c r="AL35" i="14"/>
  <c r="AP34" i="14"/>
  <c r="AC34" i="14"/>
  <c r="AL34" i="14"/>
  <c r="AP33" i="14"/>
  <c r="AC33" i="14"/>
  <c r="AL33" i="14"/>
  <c r="AI29" i="14"/>
  <c r="AR29" i="14"/>
  <c r="AI28" i="14"/>
  <c r="AR28" i="14"/>
  <c r="AI27" i="14"/>
  <c r="AR27" i="14"/>
  <c r="AI26" i="14"/>
  <c r="AR26" i="14"/>
  <c r="AI25" i="14"/>
  <c r="AR25" i="14"/>
  <c r="AI24" i="14"/>
  <c r="AR24" i="14"/>
  <c r="AP22" i="14"/>
  <c r="AC22" i="14"/>
  <c r="AL22" i="14"/>
  <c r="AP21" i="14"/>
  <c r="AC21" i="14"/>
  <c r="AL21" i="14"/>
  <c r="AP17" i="14"/>
  <c r="AC17" i="14"/>
  <c r="AL17" i="14"/>
  <c r="AP15" i="14"/>
  <c r="AC15" i="14"/>
  <c r="AL15" i="14"/>
  <c r="AI14" i="14"/>
  <c r="AR14" i="14"/>
  <c r="AL16" i="14"/>
  <c r="AC16" i="14"/>
  <c r="AP16" i="14"/>
  <c r="F100" i="13"/>
  <c r="M100" i="13"/>
  <c r="T100" i="13"/>
  <c r="AN100" i="13" s="1"/>
  <c r="X120" i="13"/>
  <c r="AQ120" i="13" s="1"/>
  <c r="T120" i="13"/>
  <c r="AN120" i="13" s="1"/>
  <c r="F128" i="13"/>
  <c r="W42" i="13" l="1"/>
  <c r="AP42" i="13" s="1"/>
  <c r="X124" i="13"/>
  <c r="AQ124" i="13" s="1"/>
  <c r="T124" i="13"/>
  <c r="AN124" i="13" s="1"/>
  <c r="T181" i="13"/>
  <c r="AN181" i="13" s="1"/>
  <c r="Q181" i="13"/>
  <c r="M181" i="13"/>
  <c r="T180" i="13"/>
  <c r="AN180" i="13" s="1"/>
  <c r="M180" i="13"/>
  <c r="F180" i="13"/>
  <c r="T179" i="13"/>
  <c r="AN179" i="13" s="1"/>
  <c r="M179" i="13"/>
  <c r="J179" i="13"/>
  <c r="F179" i="13"/>
  <c r="Q115" i="13"/>
  <c r="M140" i="13"/>
  <c r="M141" i="13"/>
  <c r="M142" i="13"/>
  <c r="M143" i="13"/>
  <c r="M144" i="13"/>
  <c r="M145" i="13"/>
  <c r="M146" i="13"/>
  <c r="T134" i="13"/>
  <c r="AN134" i="13" s="1"/>
  <c r="T135" i="13"/>
  <c r="AN135" i="13" s="1"/>
  <c r="T136" i="13"/>
  <c r="AN136" i="13" s="1"/>
  <c r="T137" i="13"/>
  <c r="AN137" i="13" s="1"/>
  <c r="T138" i="13"/>
  <c r="AN138" i="13" s="1"/>
  <c r="T139" i="13"/>
  <c r="AN139" i="13" s="1"/>
  <c r="T140" i="13"/>
  <c r="AN140" i="13" s="1"/>
  <c r="T141" i="13"/>
  <c r="AN141" i="13" s="1"/>
  <c r="T142" i="13"/>
  <c r="AN142" i="13" s="1"/>
  <c r="T143" i="13"/>
  <c r="AN143" i="13" s="1"/>
  <c r="T144" i="13"/>
  <c r="AN144" i="13" s="1"/>
  <c r="T145" i="13"/>
  <c r="AN145" i="13" s="1"/>
  <c r="T146" i="13"/>
  <c r="AN146" i="13" s="1"/>
  <c r="M134" i="13"/>
  <c r="M135" i="13"/>
  <c r="M136" i="13"/>
  <c r="M138" i="13"/>
  <c r="M139" i="13"/>
  <c r="X186" i="13"/>
  <c r="AQ186" i="13" s="1"/>
  <c r="X187" i="13"/>
  <c r="AQ187" i="13" s="1"/>
  <c r="X188" i="13"/>
  <c r="AQ188" i="13" s="1"/>
  <c r="F186" i="13"/>
  <c r="F187" i="13"/>
  <c r="F188" i="13"/>
  <c r="X182" i="13"/>
  <c r="AQ182" i="13" s="1"/>
  <c r="X183" i="13"/>
  <c r="AQ183" i="13" s="1"/>
  <c r="X184" i="13"/>
  <c r="AQ184" i="13" s="1"/>
  <c r="X185" i="13"/>
  <c r="AQ185" i="13" s="1"/>
  <c r="T182" i="13"/>
  <c r="AN182" i="13" s="1"/>
  <c r="T183" i="13"/>
  <c r="AN183" i="13" s="1"/>
  <c r="T184" i="13"/>
  <c r="AN184" i="13" s="1"/>
  <c r="T185" i="13"/>
  <c r="AN185" i="13" s="1"/>
  <c r="Q182" i="13"/>
  <c r="Q183" i="13"/>
  <c r="Q184" i="13"/>
  <c r="Q185" i="13"/>
  <c r="M182" i="13"/>
  <c r="M183" i="13"/>
  <c r="M184" i="13"/>
  <c r="M185" i="13"/>
  <c r="J181" i="13"/>
  <c r="J182" i="13"/>
  <c r="J183" i="13"/>
  <c r="J184" i="13"/>
  <c r="J185" i="13"/>
  <c r="F181" i="13"/>
  <c r="F182" i="13"/>
  <c r="F183" i="13"/>
  <c r="F184" i="13"/>
  <c r="F185" i="13"/>
  <c r="X115" i="13"/>
  <c r="AQ115" i="13" s="1"/>
  <c r="X116" i="13"/>
  <c r="AQ116" i="13" s="1"/>
  <c r="X117" i="13"/>
  <c r="AQ117" i="13" s="1"/>
  <c r="X118" i="13"/>
  <c r="AQ118" i="13" s="1"/>
  <c r="X119" i="13"/>
  <c r="AQ119" i="13" s="1"/>
  <c r="X121" i="13"/>
  <c r="AQ121" i="13" s="1"/>
  <c r="X122" i="13"/>
  <c r="AQ122" i="13" s="1"/>
  <c r="X123" i="13"/>
  <c r="AQ123" i="13" s="1"/>
  <c r="X125" i="13"/>
  <c r="AQ125" i="13" s="1"/>
  <c r="X126" i="13"/>
  <c r="AQ126" i="13" s="1"/>
  <c r="X127" i="13"/>
  <c r="AQ127" i="13" s="1"/>
  <c r="X128" i="13"/>
  <c r="AQ128" i="13" s="1"/>
  <c r="X129" i="13"/>
  <c r="AQ129" i="13" s="1"/>
  <c r="T115" i="13"/>
  <c r="AN115" i="13" s="1"/>
  <c r="T116" i="13"/>
  <c r="AN116" i="13" s="1"/>
  <c r="T117" i="13"/>
  <c r="AN117" i="13" s="1"/>
  <c r="T118" i="13"/>
  <c r="AN118" i="13" s="1"/>
  <c r="T119" i="13"/>
  <c r="AN119" i="13" s="1"/>
  <c r="T121" i="13"/>
  <c r="AN121" i="13" s="1"/>
  <c r="T122" i="13"/>
  <c r="AN122" i="13" s="1"/>
  <c r="T123" i="13"/>
  <c r="AN123" i="13" s="1"/>
  <c r="T125" i="13"/>
  <c r="AN125" i="13" s="1"/>
  <c r="T126" i="13"/>
  <c r="AN126" i="13" s="1"/>
  <c r="T127" i="13"/>
  <c r="AN127" i="13" s="1"/>
  <c r="T128" i="13"/>
  <c r="AN128" i="13" s="1"/>
  <c r="T129" i="13"/>
  <c r="AN129" i="13" s="1"/>
  <c r="M115" i="13"/>
  <c r="M116" i="13"/>
  <c r="M117" i="13"/>
  <c r="M118" i="13"/>
  <c r="M119" i="13"/>
  <c r="M120" i="13"/>
  <c r="M121" i="13"/>
  <c r="M122" i="13"/>
  <c r="M123" i="13"/>
  <c r="M124" i="13"/>
  <c r="M125" i="13"/>
  <c r="M126" i="13"/>
  <c r="M127" i="13"/>
  <c r="M128" i="13"/>
  <c r="M129" i="13"/>
  <c r="J115" i="13"/>
  <c r="J116" i="13"/>
  <c r="J117" i="13"/>
  <c r="J118" i="13"/>
  <c r="J119" i="13"/>
  <c r="J120" i="13"/>
  <c r="J121" i="13"/>
  <c r="J122" i="13"/>
  <c r="J123" i="13"/>
  <c r="J124" i="13"/>
  <c r="J125" i="13"/>
  <c r="J126" i="13"/>
  <c r="J127" i="13"/>
  <c r="J128" i="13"/>
  <c r="J129" i="13"/>
  <c r="F115" i="13"/>
  <c r="F116" i="13"/>
  <c r="F117" i="13"/>
  <c r="F118" i="13"/>
  <c r="F119" i="13"/>
  <c r="F120" i="13"/>
  <c r="F121" i="13"/>
  <c r="F122" i="13"/>
  <c r="F123" i="13"/>
  <c r="F124" i="13"/>
  <c r="F125" i="13"/>
  <c r="F126" i="13"/>
  <c r="F127" i="13"/>
  <c r="F129" i="13"/>
  <c r="T70" i="13"/>
  <c r="T82" i="13"/>
  <c r="AN82" i="13" s="1"/>
  <c r="T83" i="13"/>
  <c r="AN83" i="13" s="1"/>
  <c r="T84" i="13"/>
  <c r="AN84" i="13" s="1"/>
  <c r="T85" i="13"/>
  <c r="AN85" i="13" s="1"/>
  <c r="T86" i="13"/>
  <c r="AN86" i="13" s="1"/>
  <c r="T87" i="13"/>
  <c r="AN87" i="13" s="1"/>
  <c r="T88" i="13"/>
  <c r="AN88" i="13" s="1"/>
  <c r="T89" i="13"/>
  <c r="AN89" i="13" s="1"/>
  <c r="T90" i="13"/>
  <c r="AN90" i="13" s="1"/>
  <c r="T91" i="13"/>
  <c r="AN91" i="13" s="1"/>
  <c r="T92" i="13"/>
  <c r="AN92" i="13" s="1"/>
  <c r="T102" i="13"/>
  <c r="AN102" i="13" s="1"/>
  <c r="T98" i="13"/>
  <c r="AN98" i="13" s="1"/>
  <c r="T99" i="13"/>
  <c r="AN99" i="13" s="1"/>
  <c r="T105" i="13"/>
  <c r="AN105" i="13" s="1"/>
  <c r="T106" i="13"/>
  <c r="AN106" i="13" s="1"/>
  <c r="T94" i="13"/>
  <c r="AN94" i="13" s="1"/>
  <c r="T95" i="13"/>
  <c r="AN95" i="13" s="1"/>
  <c r="T103" i="13"/>
  <c r="AN103" i="13" s="1"/>
  <c r="T101" i="13"/>
  <c r="AN101" i="13" s="1"/>
  <c r="T104" i="13"/>
  <c r="AN104" i="13" s="1"/>
  <c r="T96" i="13"/>
  <c r="AN96" i="13" s="1"/>
  <c r="T97" i="13"/>
  <c r="AN97" i="13" s="1"/>
  <c r="M68" i="13"/>
  <c r="M69" i="13"/>
  <c r="M70" i="13"/>
  <c r="M71" i="13"/>
  <c r="M72" i="13"/>
  <c r="M73" i="13"/>
  <c r="M74" i="13"/>
  <c r="M75" i="13"/>
  <c r="M76" i="13"/>
  <c r="M77" i="13"/>
  <c r="M78" i="13"/>
  <c r="M79" i="13"/>
  <c r="M80" i="13"/>
  <c r="M82" i="13"/>
  <c r="M83" i="13"/>
  <c r="M84" i="13"/>
  <c r="M85" i="13"/>
  <c r="M86" i="13"/>
  <c r="M87" i="13"/>
  <c r="M88" i="13"/>
  <c r="M89" i="13"/>
  <c r="M90" i="13"/>
  <c r="M91" i="13"/>
  <c r="M92" i="13"/>
  <c r="M102" i="13"/>
  <c r="M98" i="13"/>
  <c r="M99" i="13"/>
  <c r="M105" i="13"/>
  <c r="M106" i="13"/>
  <c r="M94" i="13"/>
  <c r="M95" i="13"/>
  <c r="M103" i="13"/>
  <c r="M101" i="13"/>
  <c r="M104" i="13"/>
  <c r="M96" i="13"/>
  <c r="M97" i="13"/>
  <c r="T32" i="13"/>
  <c r="AN32" i="13" s="1"/>
  <c r="T33" i="13"/>
  <c r="AN33" i="13" s="1"/>
  <c r="T34" i="13"/>
  <c r="AN34" i="13" s="1"/>
  <c r="T35" i="13"/>
  <c r="AN35" i="13" s="1"/>
  <c r="T36" i="13"/>
  <c r="AN36" i="13" s="1"/>
  <c r="T37" i="13"/>
  <c r="AN37" i="13" s="1"/>
  <c r="T38" i="13"/>
  <c r="AN38" i="13" s="1"/>
  <c r="T39" i="13"/>
  <c r="AN39" i="13" s="1"/>
  <c r="T40" i="13"/>
  <c r="AN40" i="13" s="1"/>
  <c r="T31" i="13"/>
  <c r="AN31" i="13" s="1"/>
  <c r="M32" i="13"/>
  <c r="M33" i="13"/>
  <c r="M34" i="13"/>
  <c r="M35" i="13"/>
  <c r="M36" i="13"/>
  <c r="M37" i="13"/>
  <c r="M38" i="13"/>
  <c r="M39" i="13"/>
  <c r="M40" i="13"/>
  <c r="J432" i="9"/>
  <c r="V432" i="9" s="1"/>
  <c r="J433" i="9"/>
  <c r="V433" i="9" s="1"/>
  <c r="J434" i="9"/>
  <c r="V434" i="9" s="1"/>
  <c r="J435" i="9"/>
  <c r="V435" i="9" s="1"/>
  <c r="J436" i="9"/>
  <c r="V436" i="9" s="1"/>
  <c r="J437" i="9"/>
  <c r="V437" i="9" s="1"/>
  <c r="J438" i="9"/>
  <c r="V438" i="9" s="1"/>
  <c r="J439" i="9"/>
  <c r="V439" i="9" s="1"/>
  <c r="J440" i="9"/>
  <c r="V440" i="9" s="1"/>
  <c r="J441" i="9"/>
  <c r="V441" i="9" s="1"/>
  <c r="J442" i="9"/>
  <c r="V442" i="9" s="1"/>
  <c r="J443" i="9"/>
  <c r="V443" i="9" s="1"/>
  <c r="J444" i="9"/>
  <c r="V444" i="9" s="1"/>
  <c r="J445" i="9"/>
  <c r="V445" i="9" s="1"/>
  <c r="J446" i="9"/>
  <c r="V446" i="9" s="1"/>
  <c r="D432" i="9"/>
  <c r="D433" i="9"/>
  <c r="D434" i="9"/>
  <c r="D435" i="9"/>
  <c r="D436" i="9"/>
  <c r="D437" i="9"/>
  <c r="D438" i="9"/>
  <c r="D439" i="9"/>
  <c r="D440" i="9"/>
  <c r="D441" i="9"/>
  <c r="D442" i="9"/>
  <c r="D443" i="9"/>
  <c r="D444" i="9"/>
  <c r="D445" i="9"/>
  <c r="D446" i="9"/>
  <c r="T67" i="13" l="1"/>
  <c r="AN67" i="13" s="1"/>
  <c r="AN70" i="13"/>
  <c r="T133" i="13"/>
  <c r="AN133" i="13" s="1"/>
  <c r="M93" i="13"/>
  <c r="T93" i="13"/>
  <c r="AN93" i="13" s="1"/>
  <c r="M67" i="13"/>
  <c r="M81" i="13"/>
  <c r="T81" i="13"/>
  <c r="AN81" i="13" s="1"/>
  <c r="M30" i="13"/>
  <c r="F134" i="13"/>
  <c r="F135" i="13"/>
  <c r="F136" i="13"/>
  <c r="F137" i="13"/>
  <c r="F138" i="13"/>
  <c r="F139" i="13"/>
  <c r="F140" i="13"/>
  <c r="F141" i="13"/>
  <c r="F142" i="13"/>
  <c r="F143" i="13"/>
  <c r="F144" i="13"/>
  <c r="F145" i="13"/>
  <c r="F146" i="13"/>
  <c r="F98" i="13"/>
  <c r="F99" i="13"/>
  <c r="F105" i="13"/>
  <c r="F106" i="13"/>
  <c r="F94" i="13"/>
  <c r="F95" i="13"/>
  <c r="F103" i="13"/>
  <c r="F101" i="13"/>
  <c r="F104" i="13"/>
  <c r="F96" i="13"/>
  <c r="F97" i="13"/>
  <c r="F82" i="13"/>
  <c r="F83" i="13"/>
  <c r="F84" i="13"/>
  <c r="F85" i="13"/>
  <c r="F86" i="13"/>
  <c r="F87" i="13"/>
  <c r="F88" i="13"/>
  <c r="F89" i="13"/>
  <c r="F90" i="13"/>
  <c r="F91" i="13"/>
  <c r="F92" i="13"/>
  <c r="F102" i="13"/>
  <c r="F70" i="13"/>
  <c r="F71" i="13"/>
  <c r="F72" i="13"/>
  <c r="F73" i="13"/>
  <c r="F74" i="13"/>
  <c r="F75" i="13"/>
  <c r="F76" i="13"/>
  <c r="F77" i="13"/>
  <c r="F78" i="13"/>
  <c r="F79" i="13"/>
  <c r="F80" i="13"/>
  <c r="F69" i="13"/>
  <c r="F68" i="13"/>
  <c r="H30" i="13"/>
  <c r="I30" i="13"/>
  <c r="J30" i="13"/>
  <c r="K30" i="13"/>
  <c r="L30" i="13"/>
  <c r="N30" i="13"/>
  <c r="O30" i="13"/>
  <c r="P30" i="13"/>
  <c r="Q30" i="13"/>
  <c r="R30" i="13"/>
  <c r="S30" i="13"/>
  <c r="T30" i="13"/>
  <c r="AN30" i="13" s="1"/>
  <c r="U30" i="13"/>
  <c r="AO30" i="13" s="1"/>
  <c r="AP30" i="13"/>
  <c r="AQ30" i="13"/>
  <c r="F31" i="13"/>
  <c r="F32" i="13"/>
  <c r="F33" i="13"/>
  <c r="F34" i="13"/>
  <c r="F35" i="13"/>
  <c r="F36" i="13"/>
  <c r="F37" i="13"/>
  <c r="F38" i="13"/>
  <c r="F39" i="13"/>
  <c r="F40" i="13"/>
  <c r="T22" i="13"/>
  <c r="AN22" i="13" s="1"/>
  <c r="T24" i="13"/>
  <c r="T25" i="13"/>
  <c r="AN25" i="13" s="1"/>
  <c r="T26" i="13"/>
  <c r="AN26" i="13" s="1"/>
  <c r="T28" i="13"/>
  <c r="AN28" i="13" s="1"/>
  <c r="M22" i="13"/>
  <c r="M24" i="13"/>
  <c r="M25" i="13"/>
  <c r="M26" i="13"/>
  <c r="M27" i="13"/>
  <c r="M28" i="13"/>
  <c r="F25" i="13"/>
  <c r="F26" i="13"/>
  <c r="F28" i="13"/>
  <c r="G19" i="13"/>
  <c r="H19" i="13"/>
  <c r="I19" i="13"/>
  <c r="K19" i="13"/>
  <c r="L19" i="13"/>
  <c r="N19" i="13"/>
  <c r="O19" i="13"/>
  <c r="R19" i="13"/>
  <c r="S19" i="13"/>
  <c r="U19" i="13"/>
  <c r="AO19" i="13" s="1"/>
  <c r="V19" i="13"/>
  <c r="W19" i="13"/>
  <c r="AP19" i="13" s="1"/>
  <c r="F22" i="13"/>
  <c r="G15" i="13"/>
  <c r="H15" i="13"/>
  <c r="I15" i="13"/>
  <c r="K15" i="13"/>
  <c r="L15" i="13"/>
  <c r="M15" i="13"/>
  <c r="N15" i="13"/>
  <c r="O15" i="13"/>
  <c r="P15" i="13"/>
  <c r="Q15" i="13"/>
  <c r="R15" i="13"/>
  <c r="R13" i="13" s="1"/>
  <c r="S15" i="13"/>
  <c r="T15" i="13"/>
  <c r="AN15" i="13" s="1"/>
  <c r="U15" i="13"/>
  <c r="AO15" i="13" s="1"/>
  <c r="V15" i="13"/>
  <c r="W15" i="13"/>
  <c r="AP15" i="13" s="1"/>
  <c r="X15" i="13"/>
  <c r="AQ15" i="13" s="1"/>
  <c r="Z13" i="13"/>
  <c r="J14" i="13"/>
  <c r="J16" i="13"/>
  <c r="J17" i="13"/>
  <c r="J18" i="13"/>
  <c r="F14" i="13"/>
  <c r="F16" i="13"/>
  <c r="F17" i="13"/>
  <c r="F18" i="13"/>
  <c r="F131" i="13"/>
  <c r="J131" i="13"/>
  <c r="M131" i="13"/>
  <c r="T131" i="13"/>
  <c r="AN131" i="13" s="1"/>
  <c r="R12" i="13" l="1"/>
  <c r="R11" i="13" s="1"/>
  <c r="T23" i="13"/>
  <c r="AN23" i="13" s="1"/>
  <c r="F133" i="13"/>
  <c r="N13" i="13"/>
  <c r="N12" i="13" s="1"/>
  <c r="F67" i="13"/>
  <c r="F93" i="13"/>
  <c r="F81" i="13"/>
  <c r="Z12" i="13"/>
  <c r="Z11" i="13" s="1"/>
  <c r="H13" i="13"/>
  <c r="H12" i="13" s="1"/>
  <c r="H11" i="13" s="1"/>
  <c r="F30" i="13"/>
  <c r="V13" i="13"/>
  <c r="I13" i="13"/>
  <c r="I12" i="13" s="1"/>
  <c r="I11" i="13" s="1"/>
  <c r="G13" i="13"/>
  <c r="G12" i="13" s="1"/>
  <c r="L13" i="13"/>
  <c r="L12" i="13" s="1"/>
  <c r="L11" i="13" s="1"/>
  <c r="M23" i="13"/>
  <c r="Y13" i="13"/>
  <c r="W13" i="13"/>
  <c r="U13" i="13"/>
  <c r="AO13" i="13" s="1"/>
  <c r="S13" i="13"/>
  <c r="S12" i="13" s="1"/>
  <c r="S11" i="13" s="1"/>
  <c r="O13" i="13"/>
  <c r="O12" i="13" s="1"/>
  <c r="O11" i="13" s="1"/>
  <c r="K13" i="13"/>
  <c r="F15" i="13"/>
  <c r="F23" i="13"/>
  <c r="J15" i="13"/>
  <c r="J403" i="9"/>
  <c r="V403" i="9" s="1"/>
  <c r="J404" i="9"/>
  <c r="V404" i="9" s="1"/>
  <c r="J405" i="9"/>
  <c r="V405" i="9" s="1"/>
  <c r="J406" i="9"/>
  <c r="V406" i="9" s="1"/>
  <c r="J407" i="9"/>
  <c r="V407" i="9" s="1"/>
  <c r="J408" i="9"/>
  <c r="V408" i="9" s="1"/>
  <c r="J409" i="9"/>
  <c r="V409" i="9" s="1"/>
  <c r="J410" i="9"/>
  <c r="V410" i="9" s="1"/>
  <c r="J411" i="9"/>
  <c r="V411" i="9" s="1"/>
  <c r="J412" i="9"/>
  <c r="V412" i="9" s="1"/>
  <c r="J413" i="9"/>
  <c r="V413" i="9" s="1"/>
  <c r="J414" i="9"/>
  <c r="V414" i="9" s="1"/>
  <c r="J415" i="9"/>
  <c r="V415" i="9" s="1"/>
  <c r="J416" i="9"/>
  <c r="V416" i="9" s="1"/>
  <c r="M177" i="13"/>
  <c r="T148" i="13"/>
  <c r="AN148" i="13" s="1"/>
  <c r="F148" i="13"/>
  <c r="U12" i="13" l="1"/>
  <c r="V12" i="13"/>
  <c r="W12" i="13"/>
  <c r="AP13" i="13"/>
  <c r="K12" i="13"/>
  <c r="K11" i="13" s="1"/>
  <c r="Y12" i="13"/>
  <c r="Y11" i="13" s="1"/>
  <c r="M162" i="13"/>
  <c r="M164" i="13"/>
  <c r="E59" i="9"/>
  <c r="F59" i="9"/>
  <c r="H59" i="9"/>
  <c r="I59" i="9"/>
  <c r="K59" i="9"/>
  <c r="W59" i="9" s="1"/>
  <c r="L59" i="9"/>
  <c r="X59" i="9" s="1"/>
  <c r="M176" i="13"/>
  <c r="Q20" i="13"/>
  <c r="P20" i="13" s="1"/>
  <c r="Q21" i="13"/>
  <c r="Q45" i="13"/>
  <c r="Q46" i="13"/>
  <c r="M46" i="13" s="1"/>
  <c r="Q47" i="13"/>
  <c r="M47" i="13" s="1"/>
  <c r="Q48" i="13"/>
  <c r="M48" i="13" s="1"/>
  <c r="Q51" i="13"/>
  <c r="M52" i="13"/>
  <c r="Q55" i="13"/>
  <c r="Q56" i="13"/>
  <c r="M56" i="13" s="1"/>
  <c r="Q57" i="13"/>
  <c r="M57" i="13" s="1"/>
  <c r="Q58" i="13"/>
  <c r="M58" i="13" s="1"/>
  <c r="Q59" i="13"/>
  <c r="M59" i="13" s="1"/>
  <c r="Q60" i="13"/>
  <c r="M60" i="13" s="1"/>
  <c r="Q61" i="13"/>
  <c r="M61" i="13" s="1"/>
  <c r="Q62" i="13"/>
  <c r="M62" i="13" s="1"/>
  <c r="Q63" i="13"/>
  <c r="M63" i="13" s="1"/>
  <c r="Q64" i="13"/>
  <c r="M64" i="13" s="1"/>
  <c r="Q65" i="13"/>
  <c r="M65" i="13" s="1"/>
  <c r="Q66" i="13"/>
  <c r="M66" i="13" s="1"/>
  <c r="Q108" i="13"/>
  <c r="Q109" i="13"/>
  <c r="Q110" i="13"/>
  <c r="Q111" i="13"/>
  <c r="Q112" i="13"/>
  <c r="Q113" i="13"/>
  <c r="Q114" i="13"/>
  <c r="Q132" i="13"/>
  <c r="Q149" i="13"/>
  <c r="Q150" i="13"/>
  <c r="Q154" i="13"/>
  <c r="Q155" i="13"/>
  <c r="Q156" i="13"/>
  <c r="Q157" i="13"/>
  <c r="Q158" i="13"/>
  <c r="Q159" i="13"/>
  <c r="Q160" i="13"/>
  <c r="Q161" i="13"/>
  <c r="Q162" i="13"/>
  <c r="Q164" i="13"/>
  <c r="Q165" i="13"/>
  <c r="P165" i="13" s="1"/>
  <c r="Q166" i="13"/>
  <c r="P166" i="13" s="1"/>
  <c r="M166" i="13" s="1"/>
  <c r="Q168" i="13"/>
  <c r="Q169" i="13"/>
  <c r="P169" i="13" s="1"/>
  <c r="M169" i="13" s="1"/>
  <c r="Q170" i="13"/>
  <c r="Q171" i="13"/>
  <c r="Q172" i="13"/>
  <c r="Q173" i="13"/>
  <c r="Q174" i="13"/>
  <c r="Q176" i="13"/>
  <c r="Q177" i="13"/>
  <c r="Q178" i="13"/>
  <c r="M21" i="13"/>
  <c r="M108" i="13"/>
  <c r="M170" i="13"/>
  <c r="M174" i="13"/>
  <c r="J20" i="13"/>
  <c r="J21" i="13"/>
  <c r="J45" i="13"/>
  <c r="J46" i="13"/>
  <c r="J47" i="13"/>
  <c r="J48" i="13"/>
  <c r="J51" i="13"/>
  <c r="J55" i="13"/>
  <c r="J56" i="13"/>
  <c r="J57" i="13"/>
  <c r="J58" i="13"/>
  <c r="J59" i="13"/>
  <c r="J60" i="13"/>
  <c r="J61" i="13"/>
  <c r="J62" i="13"/>
  <c r="J63" i="13"/>
  <c r="J64" i="13"/>
  <c r="J65" i="13"/>
  <c r="J66" i="13"/>
  <c r="J108" i="13"/>
  <c r="J109" i="13"/>
  <c r="J110" i="13"/>
  <c r="J111" i="13"/>
  <c r="J112" i="13"/>
  <c r="J113" i="13"/>
  <c r="J114" i="13"/>
  <c r="J132" i="13"/>
  <c r="J149" i="13"/>
  <c r="J150" i="13"/>
  <c r="J151" i="13"/>
  <c r="J152" i="13"/>
  <c r="J153" i="13"/>
  <c r="J154" i="13"/>
  <c r="J155" i="13"/>
  <c r="J156" i="13"/>
  <c r="J157" i="13"/>
  <c r="J158" i="13"/>
  <c r="J159" i="13"/>
  <c r="J160" i="13"/>
  <c r="J161" i="13"/>
  <c r="J162" i="13"/>
  <c r="J164" i="13"/>
  <c r="J165" i="13"/>
  <c r="J166" i="13"/>
  <c r="J168" i="13"/>
  <c r="J169" i="13"/>
  <c r="J170" i="13"/>
  <c r="J171" i="13"/>
  <c r="J172" i="13"/>
  <c r="J173" i="13"/>
  <c r="J174" i="13"/>
  <c r="J176" i="13"/>
  <c r="J177" i="13"/>
  <c r="F20" i="13"/>
  <c r="F21" i="13"/>
  <c r="F45" i="13"/>
  <c r="F46" i="13"/>
  <c r="F47" i="13"/>
  <c r="F48" i="13"/>
  <c r="F51" i="13"/>
  <c r="F52" i="13"/>
  <c r="F55" i="13"/>
  <c r="F56" i="13"/>
  <c r="F57" i="13"/>
  <c r="F58" i="13"/>
  <c r="F59" i="13"/>
  <c r="F60" i="13"/>
  <c r="F61" i="13"/>
  <c r="F62" i="13"/>
  <c r="F63" i="13"/>
  <c r="F64" i="13"/>
  <c r="F65" i="13"/>
  <c r="F66" i="13"/>
  <c r="F108" i="13"/>
  <c r="F109" i="13"/>
  <c r="F110" i="13"/>
  <c r="F111" i="13"/>
  <c r="F112" i="13"/>
  <c r="F113" i="13"/>
  <c r="F114" i="13"/>
  <c r="F132" i="13"/>
  <c r="F149" i="13"/>
  <c r="F150" i="13"/>
  <c r="F151" i="13"/>
  <c r="F152" i="13"/>
  <c r="F153" i="13"/>
  <c r="F154" i="13"/>
  <c r="F155" i="13"/>
  <c r="F156" i="13"/>
  <c r="F157" i="13"/>
  <c r="F158" i="13"/>
  <c r="F159" i="13"/>
  <c r="F160" i="13"/>
  <c r="F161" i="13"/>
  <c r="F162" i="13"/>
  <c r="F164" i="13"/>
  <c r="F165" i="13"/>
  <c r="F166" i="13"/>
  <c r="F167" i="13"/>
  <c r="F168" i="13"/>
  <c r="F169" i="13"/>
  <c r="F170" i="13"/>
  <c r="F171" i="13"/>
  <c r="F172" i="13"/>
  <c r="F173" i="13"/>
  <c r="F174" i="13"/>
  <c r="F175" i="13"/>
  <c r="F176" i="13"/>
  <c r="F177" i="13"/>
  <c r="F178" i="13"/>
  <c r="U43" i="13"/>
  <c r="AO43" i="13" s="1"/>
  <c r="E417" i="9"/>
  <c r="F417" i="9"/>
  <c r="H417" i="9"/>
  <c r="I417" i="9"/>
  <c r="D417" i="9"/>
  <c r="F402" i="9"/>
  <c r="K430" i="9"/>
  <c r="W430" i="9" s="1"/>
  <c r="G430" i="9"/>
  <c r="AA430" i="9" s="1"/>
  <c r="K429" i="9"/>
  <c r="W429" i="9" s="1"/>
  <c r="G429" i="9"/>
  <c r="AA429" i="9" s="1"/>
  <c r="K428" i="9"/>
  <c r="W428" i="9" s="1"/>
  <c r="G428" i="9"/>
  <c r="AA428" i="9" s="1"/>
  <c r="K427" i="9"/>
  <c r="W427" i="9" s="1"/>
  <c r="G427" i="9"/>
  <c r="AA427" i="9" s="1"/>
  <c r="K426" i="9"/>
  <c r="W426" i="9" s="1"/>
  <c r="G426" i="9"/>
  <c r="AA426" i="9" s="1"/>
  <c r="K425" i="9"/>
  <c r="W425" i="9" s="1"/>
  <c r="G425" i="9"/>
  <c r="AA425" i="9" s="1"/>
  <c r="K424" i="9"/>
  <c r="W424" i="9" s="1"/>
  <c r="G424" i="9"/>
  <c r="AA424" i="9" s="1"/>
  <c r="K423" i="9"/>
  <c r="W423" i="9" s="1"/>
  <c r="G423" i="9"/>
  <c r="AA423" i="9" s="1"/>
  <c r="K422" i="9"/>
  <c r="W422" i="9" s="1"/>
  <c r="G422" i="9"/>
  <c r="AA422" i="9" s="1"/>
  <c r="K421" i="9"/>
  <c r="W421" i="9" s="1"/>
  <c r="G421" i="9"/>
  <c r="AA421" i="9" s="1"/>
  <c r="K420" i="9"/>
  <c r="W420" i="9" s="1"/>
  <c r="G420" i="9"/>
  <c r="AA420" i="9" s="1"/>
  <c r="L419" i="9"/>
  <c r="X419" i="9" s="1"/>
  <c r="K419" i="9"/>
  <c r="W419" i="9" s="1"/>
  <c r="G419" i="9"/>
  <c r="AA419" i="9" s="1"/>
  <c r="K418" i="9"/>
  <c r="W418" i="9" s="1"/>
  <c r="G418" i="9"/>
  <c r="AA418" i="9" s="1"/>
  <c r="X20" i="13"/>
  <c r="AQ20" i="13" s="1"/>
  <c r="L184" i="9"/>
  <c r="X184" i="9" s="1"/>
  <c r="J271" i="9"/>
  <c r="V271" i="9" s="1"/>
  <c r="J272" i="9"/>
  <c r="V272" i="9" s="1"/>
  <c r="J273" i="9"/>
  <c r="V273" i="9" s="1"/>
  <c r="J274" i="9"/>
  <c r="V274" i="9" s="1"/>
  <c r="J275" i="9"/>
  <c r="V275" i="9" s="1"/>
  <c r="J276" i="9"/>
  <c r="V276" i="9" s="1"/>
  <c r="J277" i="9"/>
  <c r="V277" i="9" s="1"/>
  <c r="J278" i="9"/>
  <c r="V278" i="9" s="1"/>
  <c r="J279" i="9"/>
  <c r="V279" i="9" s="1"/>
  <c r="J280" i="9"/>
  <c r="V280" i="9" s="1"/>
  <c r="J281" i="9"/>
  <c r="V281" i="9" s="1"/>
  <c r="J282" i="9"/>
  <c r="V282" i="9" s="1"/>
  <c r="J283" i="9"/>
  <c r="V283" i="9" s="1"/>
  <c r="J284" i="9"/>
  <c r="V284" i="9" s="1"/>
  <c r="J288" i="9"/>
  <c r="V288" i="9" s="1"/>
  <c r="J299" i="9"/>
  <c r="V299" i="9" s="1"/>
  <c r="J300" i="9"/>
  <c r="V300" i="9" s="1"/>
  <c r="J301" i="9"/>
  <c r="V301" i="9" s="1"/>
  <c r="J302" i="9"/>
  <c r="V302" i="9" s="1"/>
  <c r="J303" i="9"/>
  <c r="V303" i="9" s="1"/>
  <c r="J304" i="9"/>
  <c r="V304" i="9" s="1"/>
  <c r="J305" i="9"/>
  <c r="V305" i="9" s="1"/>
  <c r="J306" i="9"/>
  <c r="V306" i="9" s="1"/>
  <c r="J307" i="9"/>
  <c r="V307" i="9" s="1"/>
  <c r="J308" i="9"/>
  <c r="V308" i="9" s="1"/>
  <c r="J309" i="9"/>
  <c r="V309" i="9" s="1"/>
  <c r="J310" i="9"/>
  <c r="V310" i="9" s="1"/>
  <c r="J311" i="9"/>
  <c r="V311" i="9" s="1"/>
  <c r="J312" i="9"/>
  <c r="V312" i="9" s="1"/>
  <c r="J313" i="9"/>
  <c r="V313" i="9" s="1"/>
  <c r="J314" i="9"/>
  <c r="V314" i="9" s="1"/>
  <c r="J316" i="9"/>
  <c r="V316" i="9" s="1"/>
  <c r="J317" i="9"/>
  <c r="V317" i="9" s="1"/>
  <c r="J318" i="9"/>
  <c r="V318" i="9" s="1"/>
  <c r="J319" i="9"/>
  <c r="V319" i="9" s="1"/>
  <c r="J320" i="9"/>
  <c r="V320" i="9" s="1"/>
  <c r="J321" i="9"/>
  <c r="V321" i="9" s="1"/>
  <c r="J322" i="9"/>
  <c r="V322" i="9" s="1"/>
  <c r="J323" i="9"/>
  <c r="V323" i="9" s="1"/>
  <c r="J324" i="9"/>
  <c r="V324" i="9" s="1"/>
  <c r="J325" i="9"/>
  <c r="V325" i="9" s="1"/>
  <c r="J326" i="9"/>
  <c r="V326" i="9" s="1"/>
  <c r="J327" i="9"/>
  <c r="V327" i="9" s="1"/>
  <c r="J328" i="9"/>
  <c r="V328" i="9" s="1"/>
  <c r="J330" i="9"/>
  <c r="V330" i="9" s="1"/>
  <c r="J331" i="9"/>
  <c r="V331" i="9" s="1"/>
  <c r="J332" i="9"/>
  <c r="V332" i="9" s="1"/>
  <c r="J333" i="9"/>
  <c r="V333" i="9" s="1"/>
  <c r="J334" i="9"/>
  <c r="V334" i="9" s="1"/>
  <c r="J335" i="9"/>
  <c r="V335" i="9" s="1"/>
  <c r="J336" i="9"/>
  <c r="V336" i="9" s="1"/>
  <c r="J337" i="9"/>
  <c r="V337" i="9" s="1"/>
  <c r="J338" i="9"/>
  <c r="V338" i="9" s="1"/>
  <c r="J339" i="9"/>
  <c r="V339" i="9" s="1"/>
  <c r="J340" i="9"/>
  <c r="V340" i="9" s="1"/>
  <c r="J341" i="9"/>
  <c r="V341" i="9" s="1"/>
  <c r="J342" i="9"/>
  <c r="V342" i="9" s="1"/>
  <c r="J343" i="9"/>
  <c r="V343" i="9" s="1"/>
  <c r="J345" i="9"/>
  <c r="V345" i="9" s="1"/>
  <c r="J346" i="9"/>
  <c r="V346" i="9" s="1"/>
  <c r="J347" i="9"/>
  <c r="V347" i="9" s="1"/>
  <c r="J348" i="9"/>
  <c r="V348" i="9" s="1"/>
  <c r="J349" i="9"/>
  <c r="V349" i="9" s="1"/>
  <c r="J350" i="9"/>
  <c r="V350" i="9" s="1"/>
  <c r="J351" i="9"/>
  <c r="V351" i="9" s="1"/>
  <c r="J352" i="9"/>
  <c r="V352" i="9" s="1"/>
  <c r="J353" i="9"/>
  <c r="V353" i="9" s="1"/>
  <c r="J354" i="9"/>
  <c r="V354" i="9" s="1"/>
  <c r="J355" i="9"/>
  <c r="V355" i="9" s="1"/>
  <c r="J356" i="9"/>
  <c r="V356" i="9" s="1"/>
  <c r="J357" i="9"/>
  <c r="V357" i="9" s="1"/>
  <c r="J358" i="9"/>
  <c r="V358" i="9" s="1"/>
  <c r="J359" i="9"/>
  <c r="V359" i="9" s="1"/>
  <c r="J361" i="9"/>
  <c r="V361" i="9" s="1"/>
  <c r="J362" i="9"/>
  <c r="V362" i="9" s="1"/>
  <c r="J363" i="9"/>
  <c r="V363" i="9" s="1"/>
  <c r="J364" i="9"/>
  <c r="V364" i="9" s="1"/>
  <c r="J365" i="9"/>
  <c r="V365" i="9" s="1"/>
  <c r="J366" i="9"/>
  <c r="V366" i="9" s="1"/>
  <c r="J367" i="9"/>
  <c r="V367" i="9" s="1"/>
  <c r="J368" i="9"/>
  <c r="V368" i="9" s="1"/>
  <c r="J369" i="9"/>
  <c r="V369" i="9" s="1"/>
  <c r="J370" i="9"/>
  <c r="V370" i="9" s="1"/>
  <c r="J371" i="9"/>
  <c r="V371" i="9" s="1"/>
  <c r="J372" i="9"/>
  <c r="V372" i="9" s="1"/>
  <c r="J373" i="9"/>
  <c r="V373" i="9" s="1"/>
  <c r="J375" i="9"/>
  <c r="V375" i="9" s="1"/>
  <c r="J376" i="9"/>
  <c r="V376" i="9" s="1"/>
  <c r="J377" i="9"/>
  <c r="V377" i="9" s="1"/>
  <c r="J378" i="9"/>
  <c r="V378" i="9" s="1"/>
  <c r="J379" i="9"/>
  <c r="V379" i="9" s="1"/>
  <c r="J380" i="9"/>
  <c r="V380" i="9" s="1"/>
  <c r="J381" i="9"/>
  <c r="V381" i="9" s="1"/>
  <c r="J382" i="9"/>
  <c r="V382" i="9" s="1"/>
  <c r="J383" i="9"/>
  <c r="V383" i="9" s="1"/>
  <c r="J384" i="9"/>
  <c r="V384" i="9" s="1"/>
  <c r="J385" i="9"/>
  <c r="V385" i="9" s="1"/>
  <c r="J386" i="9"/>
  <c r="V386" i="9" s="1"/>
  <c r="J387" i="9"/>
  <c r="V387" i="9" s="1"/>
  <c r="J389" i="9"/>
  <c r="V389" i="9" s="1"/>
  <c r="J390" i="9"/>
  <c r="V390" i="9" s="1"/>
  <c r="J391" i="9"/>
  <c r="V391" i="9" s="1"/>
  <c r="J392" i="9"/>
  <c r="V392" i="9" s="1"/>
  <c r="J393" i="9"/>
  <c r="V393" i="9" s="1"/>
  <c r="J394" i="9"/>
  <c r="V394" i="9" s="1"/>
  <c r="J395" i="9"/>
  <c r="V395" i="9" s="1"/>
  <c r="J396" i="9"/>
  <c r="V396" i="9" s="1"/>
  <c r="J397" i="9"/>
  <c r="V397" i="9" s="1"/>
  <c r="J398" i="9"/>
  <c r="V398" i="9" s="1"/>
  <c r="J399" i="9"/>
  <c r="V399" i="9" s="1"/>
  <c r="J400" i="9"/>
  <c r="V400" i="9" s="1"/>
  <c r="J401" i="9"/>
  <c r="V401" i="9" s="1"/>
  <c r="G271" i="9"/>
  <c r="G272" i="9"/>
  <c r="G273" i="9"/>
  <c r="G274" i="9"/>
  <c r="G275" i="9"/>
  <c r="G276" i="9"/>
  <c r="G277" i="9"/>
  <c r="G278" i="9"/>
  <c r="G279" i="9"/>
  <c r="G280" i="9"/>
  <c r="G281" i="9"/>
  <c r="G282" i="9"/>
  <c r="G283" i="9"/>
  <c r="G284" i="9"/>
  <c r="G286" i="9"/>
  <c r="G287" i="9"/>
  <c r="G288" i="9"/>
  <c r="G289" i="9"/>
  <c r="G290" i="9"/>
  <c r="G291" i="9"/>
  <c r="G292" i="9"/>
  <c r="G293" i="9"/>
  <c r="G294" i="9"/>
  <c r="G295" i="9"/>
  <c r="G296" i="9"/>
  <c r="G297" i="9"/>
  <c r="G298" i="9"/>
  <c r="G300" i="9"/>
  <c r="G301" i="9"/>
  <c r="G302" i="9"/>
  <c r="G303" i="9"/>
  <c r="G304" i="9"/>
  <c r="G305" i="9"/>
  <c r="G306" i="9"/>
  <c r="G307" i="9"/>
  <c r="G308" i="9"/>
  <c r="G309" i="9"/>
  <c r="G310" i="9"/>
  <c r="G311" i="9"/>
  <c r="G312" i="9"/>
  <c r="G313" i="9"/>
  <c r="G314" i="9"/>
  <c r="G316" i="9"/>
  <c r="G317" i="9"/>
  <c r="G318" i="9"/>
  <c r="G319" i="9"/>
  <c r="G320" i="9"/>
  <c r="G321" i="9"/>
  <c r="G322" i="9"/>
  <c r="G323" i="9"/>
  <c r="G324" i="9"/>
  <c r="G325" i="9"/>
  <c r="G326" i="9"/>
  <c r="G327" i="9"/>
  <c r="G328" i="9"/>
  <c r="G330" i="9"/>
  <c r="G331" i="9"/>
  <c r="G332" i="9"/>
  <c r="G333" i="9"/>
  <c r="G334" i="9"/>
  <c r="G335" i="9"/>
  <c r="G336" i="9"/>
  <c r="G337" i="9"/>
  <c r="G338" i="9"/>
  <c r="G339" i="9"/>
  <c r="G340" i="9"/>
  <c r="G341" i="9"/>
  <c r="G342" i="9"/>
  <c r="G343" i="9"/>
  <c r="G345" i="9"/>
  <c r="G346" i="9"/>
  <c r="G347" i="9"/>
  <c r="G348" i="9"/>
  <c r="G349" i="9"/>
  <c r="G350" i="9"/>
  <c r="G351" i="9"/>
  <c r="G352" i="9"/>
  <c r="G353" i="9"/>
  <c r="G354" i="9"/>
  <c r="G355" i="9"/>
  <c r="G356" i="9"/>
  <c r="G357" i="9"/>
  <c r="G358" i="9"/>
  <c r="G359" i="9"/>
  <c r="G361" i="9"/>
  <c r="G362" i="9"/>
  <c r="G363" i="9"/>
  <c r="G364" i="9"/>
  <c r="G365" i="9"/>
  <c r="G366" i="9"/>
  <c r="G367" i="9"/>
  <c r="G368" i="9"/>
  <c r="G369" i="9"/>
  <c r="G370" i="9"/>
  <c r="G371" i="9"/>
  <c r="G372" i="9"/>
  <c r="G373" i="9"/>
  <c r="G375" i="9"/>
  <c r="G376" i="9"/>
  <c r="G377" i="9"/>
  <c r="G378" i="9"/>
  <c r="G379" i="9"/>
  <c r="G380" i="9"/>
  <c r="G381" i="9"/>
  <c r="G382" i="9"/>
  <c r="G383" i="9"/>
  <c r="G384" i="9"/>
  <c r="G385" i="9"/>
  <c r="G386" i="9"/>
  <c r="G387" i="9"/>
  <c r="G389" i="9"/>
  <c r="G390" i="9"/>
  <c r="G391" i="9"/>
  <c r="G392" i="9"/>
  <c r="G393" i="9"/>
  <c r="G394" i="9"/>
  <c r="G395" i="9"/>
  <c r="G396" i="9"/>
  <c r="G397" i="9"/>
  <c r="G398" i="9"/>
  <c r="G399" i="9"/>
  <c r="G400" i="9"/>
  <c r="G401" i="9"/>
  <c r="G403" i="9"/>
  <c r="G404" i="9"/>
  <c r="G405" i="9"/>
  <c r="G406" i="9"/>
  <c r="G407" i="9"/>
  <c r="G408" i="9"/>
  <c r="G409" i="9"/>
  <c r="G410" i="9"/>
  <c r="G411" i="9"/>
  <c r="G412" i="9"/>
  <c r="G413" i="9"/>
  <c r="G414" i="9"/>
  <c r="G415" i="9"/>
  <c r="G416" i="9"/>
  <c r="D271" i="9"/>
  <c r="D272" i="9"/>
  <c r="D273" i="9"/>
  <c r="D274" i="9"/>
  <c r="D275" i="9"/>
  <c r="D276" i="9"/>
  <c r="D277" i="9"/>
  <c r="D278" i="9"/>
  <c r="D279" i="9"/>
  <c r="D280" i="9"/>
  <c r="D281" i="9"/>
  <c r="D282" i="9"/>
  <c r="D283" i="9"/>
  <c r="D284" i="9"/>
  <c r="D286" i="9"/>
  <c r="D287" i="9"/>
  <c r="D288" i="9"/>
  <c r="D289" i="9"/>
  <c r="D290" i="9"/>
  <c r="D291" i="9"/>
  <c r="D292" i="9"/>
  <c r="D293" i="9"/>
  <c r="D294" i="9"/>
  <c r="D295" i="9"/>
  <c r="D296" i="9"/>
  <c r="D297" i="9"/>
  <c r="D298" i="9"/>
  <c r="D300" i="9"/>
  <c r="D301" i="9"/>
  <c r="D302" i="9"/>
  <c r="D303" i="9"/>
  <c r="D304" i="9"/>
  <c r="D305" i="9"/>
  <c r="D306" i="9"/>
  <c r="D307" i="9"/>
  <c r="D308" i="9"/>
  <c r="D309" i="9"/>
  <c r="D310" i="9"/>
  <c r="D311" i="9"/>
  <c r="D312" i="9"/>
  <c r="D313" i="9"/>
  <c r="D314" i="9"/>
  <c r="D316" i="9"/>
  <c r="D317" i="9"/>
  <c r="D318" i="9"/>
  <c r="D319" i="9"/>
  <c r="D320" i="9"/>
  <c r="D321" i="9"/>
  <c r="D322" i="9"/>
  <c r="D323" i="9"/>
  <c r="D324" i="9"/>
  <c r="D325" i="9"/>
  <c r="D326" i="9"/>
  <c r="D327" i="9"/>
  <c r="D328" i="9"/>
  <c r="D330" i="9"/>
  <c r="D331" i="9"/>
  <c r="D332" i="9"/>
  <c r="D333" i="9"/>
  <c r="D334" i="9"/>
  <c r="D335" i="9"/>
  <c r="D336" i="9"/>
  <c r="D337" i="9"/>
  <c r="D338" i="9"/>
  <c r="D339" i="9"/>
  <c r="D340" i="9"/>
  <c r="D341" i="9"/>
  <c r="D342" i="9"/>
  <c r="D343" i="9"/>
  <c r="D345" i="9"/>
  <c r="D346" i="9"/>
  <c r="D347" i="9"/>
  <c r="D348" i="9"/>
  <c r="D349" i="9"/>
  <c r="D350" i="9"/>
  <c r="D351" i="9"/>
  <c r="D352" i="9"/>
  <c r="D353" i="9"/>
  <c r="D354" i="9"/>
  <c r="D355" i="9"/>
  <c r="D356" i="9"/>
  <c r="D357" i="9"/>
  <c r="D358" i="9"/>
  <c r="D359" i="9"/>
  <c r="D361" i="9"/>
  <c r="D362" i="9"/>
  <c r="D363" i="9"/>
  <c r="D364" i="9"/>
  <c r="D365" i="9"/>
  <c r="D366" i="9"/>
  <c r="D367" i="9"/>
  <c r="D368" i="9"/>
  <c r="D369" i="9"/>
  <c r="D370" i="9"/>
  <c r="D371" i="9"/>
  <c r="D372" i="9"/>
  <c r="D373" i="9"/>
  <c r="D375" i="9"/>
  <c r="D376" i="9"/>
  <c r="D377" i="9"/>
  <c r="D378" i="9"/>
  <c r="D379" i="9"/>
  <c r="D380" i="9"/>
  <c r="D381" i="9"/>
  <c r="D382" i="9"/>
  <c r="D383" i="9"/>
  <c r="D384" i="9"/>
  <c r="D385" i="9"/>
  <c r="D386" i="9"/>
  <c r="D387" i="9"/>
  <c r="D389" i="9"/>
  <c r="D390" i="9"/>
  <c r="D391" i="9"/>
  <c r="D392" i="9"/>
  <c r="D393" i="9"/>
  <c r="D394" i="9"/>
  <c r="D395" i="9"/>
  <c r="D396" i="9"/>
  <c r="D397" i="9"/>
  <c r="D398" i="9"/>
  <c r="D399" i="9"/>
  <c r="D400" i="9"/>
  <c r="D401" i="9"/>
  <c r="D403" i="9"/>
  <c r="D404" i="9"/>
  <c r="D405" i="9"/>
  <c r="D406" i="9"/>
  <c r="D407" i="9"/>
  <c r="D408" i="9"/>
  <c r="D409" i="9"/>
  <c r="D410" i="9"/>
  <c r="D411" i="9"/>
  <c r="D412" i="9"/>
  <c r="D413" i="9"/>
  <c r="D414" i="9"/>
  <c r="D415" i="9"/>
  <c r="D416" i="9"/>
  <c r="I270" i="9"/>
  <c r="J23" i="9"/>
  <c r="V23" i="9" s="1"/>
  <c r="J24" i="9"/>
  <c r="V24" i="9" s="1"/>
  <c r="J25" i="9"/>
  <c r="V25" i="9" s="1"/>
  <c r="J26" i="9"/>
  <c r="V26" i="9" s="1"/>
  <c r="J28" i="9"/>
  <c r="V28" i="9" s="1"/>
  <c r="J29" i="9"/>
  <c r="V29" i="9" s="1"/>
  <c r="J30" i="9"/>
  <c r="V30" i="9" s="1"/>
  <c r="J31" i="9"/>
  <c r="V31" i="9" s="1"/>
  <c r="J32" i="9"/>
  <c r="V32" i="9" s="1"/>
  <c r="J33" i="9"/>
  <c r="V33" i="9" s="1"/>
  <c r="J34" i="9"/>
  <c r="V34" i="9" s="1"/>
  <c r="J35" i="9"/>
  <c r="V35" i="9" s="1"/>
  <c r="J36" i="9"/>
  <c r="V36" i="9" s="1"/>
  <c r="J37" i="9"/>
  <c r="V37" i="9" s="1"/>
  <c r="J38" i="9"/>
  <c r="V38" i="9" s="1"/>
  <c r="J39" i="9"/>
  <c r="V39" i="9" s="1"/>
  <c r="J40" i="9"/>
  <c r="V40" i="9" s="1"/>
  <c r="J42" i="9"/>
  <c r="V42" i="9" s="1"/>
  <c r="J43" i="9"/>
  <c r="V43" i="9" s="1"/>
  <c r="J44" i="9"/>
  <c r="V44" i="9" s="1"/>
  <c r="J45" i="9"/>
  <c r="V45" i="9" s="1"/>
  <c r="J46" i="9"/>
  <c r="V46" i="9" s="1"/>
  <c r="J47" i="9"/>
  <c r="V47" i="9" s="1"/>
  <c r="J48" i="9"/>
  <c r="V48" i="9" s="1"/>
  <c r="J50" i="9"/>
  <c r="V50" i="9" s="1"/>
  <c r="J51" i="9"/>
  <c r="V51" i="9" s="1"/>
  <c r="J52" i="9"/>
  <c r="V52" i="9" s="1"/>
  <c r="J53" i="9"/>
  <c r="V53" i="9" s="1"/>
  <c r="J54" i="9"/>
  <c r="V54" i="9" s="1"/>
  <c r="J55" i="9"/>
  <c r="V55" i="9" s="1"/>
  <c r="J56" i="9"/>
  <c r="V56" i="9" s="1"/>
  <c r="J57" i="9"/>
  <c r="V57" i="9" s="1"/>
  <c r="J58" i="9"/>
  <c r="V58" i="9" s="1"/>
  <c r="J60" i="9"/>
  <c r="V60" i="9" s="1"/>
  <c r="J61" i="9"/>
  <c r="V61" i="9" s="1"/>
  <c r="J62" i="9"/>
  <c r="V62" i="9" s="1"/>
  <c r="J63" i="9"/>
  <c r="V63" i="9" s="1"/>
  <c r="J64" i="9"/>
  <c r="V64" i="9" s="1"/>
  <c r="J65" i="9"/>
  <c r="V65" i="9" s="1"/>
  <c r="J66" i="9"/>
  <c r="V66" i="9" s="1"/>
  <c r="J67" i="9"/>
  <c r="V67" i="9" s="1"/>
  <c r="J68" i="9"/>
  <c r="V68" i="9" s="1"/>
  <c r="J69" i="9"/>
  <c r="V69" i="9" s="1"/>
  <c r="J70" i="9"/>
  <c r="V70" i="9" s="1"/>
  <c r="J71" i="9"/>
  <c r="V71" i="9" s="1"/>
  <c r="J72" i="9"/>
  <c r="V72" i="9" s="1"/>
  <c r="J73" i="9"/>
  <c r="V73" i="9" s="1"/>
  <c r="J74" i="9"/>
  <c r="V74" i="9" s="1"/>
  <c r="J75" i="9"/>
  <c r="V75" i="9" s="1"/>
  <c r="J76" i="9"/>
  <c r="V76" i="9" s="1"/>
  <c r="J77" i="9"/>
  <c r="V77" i="9" s="1"/>
  <c r="J78" i="9"/>
  <c r="V78" i="9" s="1"/>
  <c r="J79" i="9"/>
  <c r="V79" i="9" s="1"/>
  <c r="J80" i="9"/>
  <c r="V80" i="9" s="1"/>
  <c r="J81" i="9"/>
  <c r="V81" i="9" s="1"/>
  <c r="J82" i="9"/>
  <c r="V82" i="9" s="1"/>
  <c r="J83" i="9"/>
  <c r="V83" i="9" s="1"/>
  <c r="J84" i="9"/>
  <c r="V84" i="9" s="1"/>
  <c r="J85" i="9"/>
  <c r="V85" i="9" s="1"/>
  <c r="J86" i="9"/>
  <c r="V86" i="9" s="1"/>
  <c r="J87" i="9"/>
  <c r="V87" i="9" s="1"/>
  <c r="J88" i="9"/>
  <c r="V88" i="9" s="1"/>
  <c r="J89" i="9"/>
  <c r="V89" i="9" s="1"/>
  <c r="J90" i="9"/>
  <c r="V90" i="9" s="1"/>
  <c r="J91" i="9"/>
  <c r="V91" i="9" s="1"/>
  <c r="J92" i="9"/>
  <c r="V92" i="9" s="1"/>
  <c r="J93" i="9"/>
  <c r="V93" i="9" s="1"/>
  <c r="J94" i="9"/>
  <c r="V94" i="9" s="1"/>
  <c r="J95" i="9"/>
  <c r="V95" i="9" s="1"/>
  <c r="J96" i="9"/>
  <c r="V96" i="9" s="1"/>
  <c r="J97" i="9"/>
  <c r="V97" i="9" s="1"/>
  <c r="J98" i="9"/>
  <c r="V98" i="9" s="1"/>
  <c r="J99" i="9"/>
  <c r="V99" i="9" s="1"/>
  <c r="J100" i="9"/>
  <c r="V100" i="9" s="1"/>
  <c r="J101" i="9"/>
  <c r="V101" i="9" s="1"/>
  <c r="J102" i="9"/>
  <c r="V102" i="9" s="1"/>
  <c r="J103" i="9"/>
  <c r="V103" i="9" s="1"/>
  <c r="J104" i="9"/>
  <c r="V104" i="9" s="1"/>
  <c r="J105" i="9"/>
  <c r="V105" i="9" s="1"/>
  <c r="J106" i="9"/>
  <c r="V106" i="9" s="1"/>
  <c r="J107" i="9"/>
  <c r="V107" i="9" s="1"/>
  <c r="J108" i="9"/>
  <c r="V108" i="9" s="1"/>
  <c r="J109" i="9"/>
  <c r="V109" i="9" s="1"/>
  <c r="J110" i="9"/>
  <c r="V110" i="9" s="1"/>
  <c r="J111" i="9"/>
  <c r="V111" i="9" s="1"/>
  <c r="J112" i="9"/>
  <c r="V112" i="9" s="1"/>
  <c r="J113" i="9"/>
  <c r="V113" i="9" s="1"/>
  <c r="J114" i="9"/>
  <c r="V114" i="9" s="1"/>
  <c r="J115" i="9"/>
  <c r="V115" i="9" s="1"/>
  <c r="J116" i="9"/>
  <c r="V116" i="9" s="1"/>
  <c r="J117" i="9"/>
  <c r="V117" i="9" s="1"/>
  <c r="J118" i="9"/>
  <c r="V118" i="9" s="1"/>
  <c r="J119" i="9"/>
  <c r="V119" i="9" s="1"/>
  <c r="J120" i="9"/>
  <c r="V120" i="9" s="1"/>
  <c r="J121" i="9"/>
  <c r="V121" i="9" s="1"/>
  <c r="J122" i="9"/>
  <c r="V122" i="9" s="1"/>
  <c r="J123" i="9"/>
  <c r="V123" i="9" s="1"/>
  <c r="J124" i="9"/>
  <c r="V124" i="9" s="1"/>
  <c r="J125" i="9"/>
  <c r="V125" i="9" s="1"/>
  <c r="J126" i="9"/>
  <c r="V126" i="9" s="1"/>
  <c r="J127" i="9"/>
  <c r="V127" i="9" s="1"/>
  <c r="J130" i="9"/>
  <c r="V130" i="9" s="1"/>
  <c r="J131" i="9"/>
  <c r="V131" i="9" s="1"/>
  <c r="J132" i="9"/>
  <c r="V132" i="9" s="1"/>
  <c r="J133" i="9"/>
  <c r="V133" i="9" s="1"/>
  <c r="J134" i="9"/>
  <c r="V134" i="9" s="1"/>
  <c r="J135" i="9"/>
  <c r="V135" i="9" s="1"/>
  <c r="J136" i="9"/>
  <c r="V136" i="9" s="1"/>
  <c r="J138" i="9"/>
  <c r="V138" i="9" s="1"/>
  <c r="J139" i="9"/>
  <c r="V139" i="9" s="1"/>
  <c r="J140" i="9"/>
  <c r="V140" i="9" s="1"/>
  <c r="J141" i="9"/>
  <c r="V141" i="9" s="1"/>
  <c r="J143" i="9"/>
  <c r="V143" i="9" s="1"/>
  <c r="J144" i="9"/>
  <c r="V144" i="9" s="1"/>
  <c r="J145" i="9"/>
  <c r="V145" i="9" s="1"/>
  <c r="J146" i="9"/>
  <c r="V146" i="9" s="1"/>
  <c r="J148" i="9"/>
  <c r="V148" i="9" s="1"/>
  <c r="J149" i="9"/>
  <c r="V149" i="9" s="1"/>
  <c r="J150" i="9"/>
  <c r="V150" i="9" s="1"/>
  <c r="J151" i="9"/>
  <c r="V151" i="9" s="1"/>
  <c r="J152" i="9"/>
  <c r="V152" i="9" s="1"/>
  <c r="J153" i="9"/>
  <c r="V153" i="9" s="1"/>
  <c r="J154" i="9"/>
  <c r="V154" i="9" s="1"/>
  <c r="J155" i="9"/>
  <c r="V155" i="9" s="1"/>
  <c r="J156" i="9"/>
  <c r="V156" i="9" s="1"/>
  <c r="J158" i="9"/>
  <c r="V158" i="9" s="1"/>
  <c r="J159" i="9"/>
  <c r="V159" i="9" s="1"/>
  <c r="J160" i="9"/>
  <c r="V160" i="9" s="1"/>
  <c r="J161" i="9"/>
  <c r="V161" i="9" s="1"/>
  <c r="J162" i="9"/>
  <c r="V162" i="9" s="1"/>
  <c r="J163" i="9"/>
  <c r="V163" i="9" s="1"/>
  <c r="J164" i="9"/>
  <c r="V164" i="9" s="1"/>
  <c r="J166" i="9"/>
  <c r="V166" i="9" s="1"/>
  <c r="J167" i="9"/>
  <c r="V167" i="9" s="1"/>
  <c r="J168" i="9"/>
  <c r="V168" i="9" s="1"/>
  <c r="J169" i="9"/>
  <c r="V169" i="9" s="1"/>
  <c r="J170" i="9"/>
  <c r="V170" i="9" s="1"/>
  <c r="J171" i="9"/>
  <c r="V171" i="9" s="1"/>
  <c r="J172" i="9"/>
  <c r="V172" i="9" s="1"/>
  <c r="J173" i="9"/>
  <c r="V173" i="9" s="1"/>
  <c r="J174" i="9"/>
  <c r="V174" i="9" s="1"/>
  <c r="J175" i="9"/>
  <c r="V175" i="9" s="1"/>
  <c r="J176" i="9"/>
  <c r="V176" i="9" s="1"/>
  <c r="J177" i="9"/>
  <c r="V177" i="9" s="1"/>
  <c r="J178" i="9"/>
  <c r="V178" i="9" s="1"/>
  <c r="J179" i="9"/>
  <c r="V179" i="9" s="1"/>
  <c r="J180" i="9"/>
  <c r="V180" i="9" s="1"/>
  <c r="J181" i="9"/>
  <c r="V181" i="9" s="1"/>
  <c r="J182" i="9"/>
  <c r="V182" i="9" s="1"/>
  <c r="J183" i="9"/>
  <c r="V183" i="9" s="1"/>
  <c r="J185" i="9"/>
  <c r="V185" i="9" s="1"/>
  <c r="J186" i="9"/>
  <c r="V186" i="9" s="1"/>
  <c r="J187" i="9"/>
  <c r="V187" i="9" s="1"/>
  <c r="J188" i="9"/>
  <c r="V188" i="9" s="1"/>
  <c r="J189" i="9"/>
  <c r="V189" i="9" s="1"/>
  <c r="J190" i="9"/>
  <c r="V190" i="9" s="1"/>
  <c r="J191" i="9"/>
  <c r="V191" i="9" s="1"/>
  <c r="J192" i="9"/>
  <c r="V192" i="9" s="1"/>
  <c r="J193" i="9"/>
  <c r="V193" i="9" s="1"/>
  <c r="J194" i="9"/>
  <c r="V194" i="9" s="1"/>
  <c r="J197" i="9"/>
  <c r="V197" i="9" s="1"/>
  <c r="J198" i="9"/>
  <c r="V198" i="9" s="1"/>
  <c r="J199" i="9"/>
  <c r="V199" i="9" s="1"/>
  <c r="J200" i="9"/>
  <c r="V200" i="9" s="1"/>
  <c r="J201" i="9"/>
  <c r="V201" i="9" s="1"/>
  <c r="J202" i="9"/>
  <c r="V202" i="9" s="1"/>
  <c r="J203" i="9"/>
  <c r="V203" i="9" s="1"/>
  <c r="J205" i="9"/>
  <c r="V205" i="9" s="1"/>
  <c r="J206" i="9"/>
  <c r="V206" i="9" s="1"/>
  <c r="J207" i="9"/>
  <c r="V207" i="9" s="1"/>
  <c r="J208" i="9"/>
  <c r="V208" i="9" s="1"/>
  <c r="J210" i="9"/>
  <c r="V210" i="9" s="1"/>
  <c r="J211" i="9"/>
  <c r="V211" i="9" s="1"/>
  <c r="J212" i="9"/>
  <c r="V212" i="9" s="1"/>
  <c r="J213" i="9"/>
  <c r="V213" i="9" s="1"/>
  <c r="J214" i="9"/>
  <c r="V214" i="9" s="1"/>
  <c r="J215" i="9"/>
  <c r="V215" i="9" s="1"/>
  <c r="J216" i="9"/>
  <c r="V216" i="9" s="1"/>
  <c r="J217" i="9"/>
  <c r="V217" i="9" s="1"/>
  <c r="J219" i="9"/>
  <c r="V219" i="9" s="1"/>
  <c r="J220" i="9"/>
  <c r="V220" i="9" s="1"/>
  <c r="J221" i="9"/>
  <c r="V221" i="9" s="1"/>
  <c r="J222" i="9"/>
  <c r="V222" i="9" s="1"/>
  <c r="J223" i="9"/>
  <c r="V223" i="9" s="1"/>
  <c r="J224" i="9"/>
  <c r="V224" i="9" s="1"/>
  <c r="J225" i="9"/>
  <c r="V225" i="9" s="1"/>
  <c r="J226" i="9"/>
  <c r="V226" i="9" s="1"/>
  <c r="J227" i="9"/>
  <c r="V227" i="9" s="1"/>
  <c r="J228" i="9"/>
  <c r="V228" i="9" s="1"/>
  <c r="J229" i="9"/>
  <c r="V229" i="9" s="1"/>
  <c r="J231" i="9"/>
  <c r="V231" i="9" s="1"/>
  <c r="J232" i="9"/>
  <c r="V232" i="9" s="1"/>
  <c r="J233" i="9"/>
  <c r="V233" i="9" s="1"/>
  <c r="J234" i="9"/>
  <c r="V234" i="9" s="1"/>
  <c r="J235" i="9"/>
  <c r="V235" i="9" s="1"/>
  <c r="J236" i="9"/>
  <c r="J237" i="9"/>
  <c r="V237" i="9" s="1"/>
  <c r="J238" i="9"/>
  <c r="V238" i="9" s="1"/>
  <c r="J239" i="9"/>
  <c r="V239" i="9" s="1"/>
  <c r="J240" i="9"/>
  <c r="V240" i="9" s="1"/>
  <c r="J241" i="9"/>
  <c r="V241" i="9" s="1"/>
  <c r="J243" i="9"/>
  <c r="V243" i="9" s="1"/>
  <c r="J244" i="9"/>
  <c r="V244" i="9" s="1"/>
  <c r="J245" i="9"/>
  <c r="V245" i="9" s="1"/>
  <c r="J246" i="9"/>
  <c r="V246" i="9" s="1"/>
  <c r="J247" i="9"/>
  <c r="V247" i="9" s="1"/>
  <c r="J248" i="9"/>
  <c r="V248" i="9" s="1"/>
  <c r="J249" i="9"/>
  <c r="V249" i="9" s="1"/>
  <c r="J250" i="9"/>
  <c r="V250" i="9" s="1"/>
  <c r="J251" i="9"/>
  <c r="V251" i="9" s="1"/>
  <c r="J252" i="9"/>
  <c r="V252" i="9" s="1"/>
  <c r="J253" i="9"/>
  <c r="V253" i="9" s="1"/>
  <c r="J254" i="9"/>
  <c r="V254" i="9" s="1"/>
  <c r="J255" i="9"/>
  <c r="V255" i="9" s="1"/>
  <c r="J256" i="9"/>
  <c r="V256" i="9" s="1"/>
  <c r="J257" i="9"/>
  <c r="V257" i="9" s="1"/>
  <c r="J259" i="9"/>
  <c r="V259" i="9" s="1"/>
  <c r="J260" i="9"/>
  <c r="V260" i="9" s="1"/>
  <c r="J261" i="9"/>
  <c r="V261" i="9" s="1"/>
  <c r="J262" i="9"/>
  <c r="V262" i="9" s="1"/>
  <c r="J263" i="9"/>
  <c r="V263" i="9" s="1"/>
  <c r="J264" i="9"/>
  <c r="V264" i="9" s="1"/>
  <c r="J265" i="9"/>
  <c r="V265" i="9" s="1"/>
  <c r="J266" i="9"/>
  <c r="V266" i="9" s="1"/>
  <c r="J267" i="9"/>
  <c r="V267" i="9" s="1"/>
  <c r="J268" i="9"/>
  <c r="V268" i="9" s="1"/>
  <c r="G23" i="9"/>
  <c r="G24" i="9"/>
  <c r="G25" i="9"/>
  <c r="G26" i="9"/>
  <c r="G28" i="9"/>
  <c r="G29" i="9"/>
  <c r="G30" i="9"/>
  <c r="G31" i="9"/>
  <c r="G32" i="9"/>
  <c r="G33" i="9"/>
  <c r="G34" i="9"/>
  <c r="G35" i="9"/>
  <c r="G36" i="9"/>
  <c r="G37" i="9"/>
  <c r="G38" i="9"/>
  <c r="G39" i="9"/>
  <c r="G40" i="9"/>
  <c r="G42" i="9"/>
  <c r="G43" i="9"/>
  <c r="G44" i="9"/>
  <c r="G45" i="9"/>
  <c r="G46" i="9"/>
  <c r="G47" i="9"/>
  <c r="G48" i="9"/>
  <c r="G50" i="9"/>
  <c r="G51" i="9"/>
  <c r="G52" i="9"/>
  <c r="G53" i="9"/>
  <c r="G54" i="9"/>
  <c r="G55" i="9"/>
  <c r="G56" i="9"/>
  <c r="G57" i="9"/>
  <c r="G58"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30" i="9"/>
  <c r="G131" i="9"/>
  <c r="G132" i="9"/>
  <c r="G133" i="9"/>
  <c r="G134" i="9"/>
  <c r="G135" i="9"/>
  <c r="G136" i="9"/>
  <c r="G138" i="9"/>
  <c r="G139" i="9"/>
  <c r="G140" i="9"/>
  <c r="G141" i="9"/>
  <c r="G143" i="9"/>
  <c r="G144" i="9"/>
  <c r="G145" i="9"/>
  <c r="G146" i="9"/>
  <c r="G148" i="9"/>
  <c r="G149" i="9"/>
  <c r="G150" i="9"/>
  <c r="G151" i="9"/>
  <c r="G152" i="9"/>
  <c r="G153" i="9"/>
  <c r="G154" i="9"/>
  <c r="G155" i="9"/>
  <c r="G156" i="9"/>
  <c r="G158" i="9"/>
  <c r="G159" i="9"/>
  <c r="G160" i="9"/>
  <c r="G161" i="9"/>
  <c r="G162" i="9"/>
  <c r="G163" i="9"/>
  <c r="G164" i="9"/>
  <c r="G166" i="9"/>
  <c r="G167" i="9"/>
  <c r="G168" i="9"/>
  <c r="G169" i="9"/>
  <c r="G170" i="9"/>
  <c r="G171" i="9"/>
  <c r="G172" i="9"/>
  <c r="G173" i="9"/>
  <c r="G174" i="9"/>
  <c r="G175" i="9"/>
  <c r="G176" i="9"/>
  <c r="G177" i="9"/>
  <c r="G178" i="9"/>
  <c r="G179" i="9"/>
  <c r="G180" i="9"/>
  <c r="G181" i="9"/>
  <c r="G182" i="9"/>
  <c r="G183" i="9"/>
  <c r="G185" i="9"/>
  <c r="G186" i="9"/>
  <c r="G187" i="9"/>
  <c r="G188" i="9"/>
  <c r="G189" i="9"/>
  <c r="G190" i="9"/>
  <c r="G191" i="9"/>
  <c r="G192" i="9"/>
  <c r="G193" i="9"/>
  <c r="G194" i="9"/>
  <c r="G197" i="9"/>
  <c r="G198" i="9"/>
  <c r="G199" i="9"/>
  <c r="G200" i="9"/>
  <c r="G201" i="9"/>
  <c r="G202" i="9"/>
  <c r="G203" i="9"/>
  <c r="G205" i="9"/>
  <c r="G206" i="9"/>
  <c r="G207" i="9"/>
  <c r="G208" i="9"/>
  <c r="G210" i="9"/>
  <c r="G211" i="9"/>
  <c r="G212" i="9"/>
  <c r="G213" i="9"/>
  <c r="G214" i="9"/>
  <c r="G215" i="9"/>
  <c r="G216" i="9"/>
  <c r="G217" i="9"/>
  <c r="G219" i="9"/>
  <c r="G220" i="9"/>
  <c r="G221" i="9"/>
  <c r="G222" i="9"/>
  <c r="G223" i="9"/>
  <c r="G224" i="9"/>
  <c r="G225" i="9"/>
  <c r="G226" i="9"/>
  <c r="G227" i="9"/>
  <c r="G228" i="9"/>
  <c r="G231" i="9"/>
  <c r="G232" i="9"/>
  <c r="G233" i="9"/>
  <c r="G234" i="9"/>
  <c r="G235" i="9"/>
  <c r="G236" i="9"/>
  <c r="G237" i="9"/>
  <c r="G238" i="9"/>
  <c r="G239" i="9"/>
  <c r="G240" i="9"/>
  <c r="G241" i="9"/>
  <c r="G243" i="9"/>
  <c r="G244" i="9"/>
  <c r="G245" i="9"/>
  <c r="G246" i="9"/>
  <c r="G247" i="9"/>
  <c r="G248" i="9"/>
  <c r="G249" i="9"/>
  <c r="G250" i="9"/>
  <c r="G251" i="9"/>
  <c r="G252" i="9"/>
  <c r="G253" i="9"/>
  <c r="G254" i="9"/>
  <c r="G255" i="9"/>
  <c r="G256" i="9"/>
  <c r="G257" i="9"/>
  <c r="G259" i="9"/>
  <c r="G260" i="9"/>
  <c r="G261" i="9"/>
  <c r="G262" i="9"/>
  <c r="G263" i="9"/>
  <c r="G264" i="9"/>
  <c r="G265" i="9"/>
  <c r="G266" i="9"/>
  <c r="G267" i="9"/>
  <c r="G268" i="9"/>
  <c r="D23" i="9"/>
  <c r="D24" i="9"/>
  <c r="D25" i="9"/>
  <c r="D26" i="9"/>
  <c r="D28" i="9"/>
  <c r="D29" i="9"/>
  <c r="D30" i="9"/>
  <c r="D31" i="9"/>
  <c r="D32" i="9"/>
  <c r="D33" i="9"/>
  <c r="D34" i="9"/>
  <c r="D35" i="9"/>
  <c r="D36" i="9"/>
  <c r="D37" i="9"/>
  <c r="D38" i="9"/>
  <c r="D39" i="9"/>
  <c r="D40" i="9"/>
  <c r="D42" i="9"/>
  <c r="D43" i="9"/>
  <c r="D44" i="9"/>
  <c r="D45" i="9"/>
  <c r="D46" i="9"/>
  <c r="D47" i="9"/>
  <c r="D48" i="9"/>
  <c r="D50" i="9"/>
  <c r="D51" i="9"/>
  <c r="D52" i="9"/>
  <c r="D53" i="9"/>
  <c r="D54" i="9"/>
  <c r="D55" i="9"/>
  <c r="D56" i="9"/>
  <c r="D57" i="9"/>
  <c r="D58"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30" i="9"/>
  <c r="D131" i="9"/>
  <c r="D132" i="9"/>
  <c r="D133" i="9"/>
  <c r="D134" i="9"/>
  <c r="D135" i="9"/>
  <c r="D136" i="9"/>
  <c r="D138" i="9"/>
  <c r="D139" i="9"/>
  <c r="D140" i="9"/>
  <c r="D141" i="9"/>
  <c r="D143" i="9"/>
  <c r="D144" i="9"/>
  <c r="D145" i="9"/>
  <c r="D146" i="9"/>
  <c r="D148" i="9"/>
  <c r="D149" i="9"/>
  <c r="D150" i="9"/>
  <c r="D151" i="9"/>
  <c r="D152" i="9"/>
  <c r="D153" i="9"/>
  <c r="D154" i="9"/>
  <c r="D155" i="9"/>
  <c r="D156" i="9"/>
  <c r="D158" i="9"/>
  <c r="D159" i="9"/>
  <c r="D160" i="9"/>
  <c r="D161" i="9"/>
  <c r="D162" i="9"/>
  <c r="D163" i="9"/>
  <c r="D164" i="9"/>
  <c r="D166" i="9"/>
  <c r="D167" i="9"/>
  <c r="D168" i="9"/>
  <c r="D170" i="9"/>
  <c r="D171" i="9"/>
  <c r="D172" i="9"/>
  <c r="D173" i="9"/>
  <c r="D174" i="9"/>
  <c r="D175" i="9"/>
  <c r="D176" i="9"/>
  <c r="D177" i="9"/>
  <c r="D178" i="9"/>
  <c r="D179" i="9"/>
  <c r="D180" i="9"/>
  <c r="D181" i="9"/>
  <c r="D182" i="9"/>
  <c r="D183" i="9"/>
  <c r="D185" i="9"/>
  <c r="D186" i="9"/>
  <c r="D187" i="9"/>
  <c r="D188" i="9"/>
  <c r="D189" i="9"/>
  <c r="D190" i="9"/>
  <c r="D191" i="9"/>
  <c r="D192" i="9"/>
  <c r="D193" i="9"/>
  <c r="D194" i="9"/>
  <c r="D197" i="9"/>
  <c r="D198" i="9"/>
  <c r="D199" i="9"/>
  <c r="D200" i="9"/>
  <c r="D201" i="9"/>
  <c r="D202" i="9"/>
  <c r="D203" i="9"/>
  <c r="D205" i="9"/>
  <c r="D206" i="9"/>
  <c r="D207" i="9"/>
  <c r="D208" i="9"/>
  <c r="D210" i="9"/>
  <c r="D211" i="9"/>
  <c r="D212" i="9"/>
  <c r="D213" i="9"/>
  <c r="D214" i="9"/>
  <c r="D215" i="9"/>
  <c r="D216" i="9"/>
  <c r="D217" i="9"/>
  <c r="D219" i="9"/>
  <c r="D220" i="9"/>
  <c r="D221" i="9"/>
  <c r="D222" i="9"/>
  <c r="D223" i="9"/>
  <c r="D224" i="9"/>
  <c r="D225" i="9"/>
  <c r="D226" i="9"/>
  <c r="D227" i="9"/>
  <c r="D228" i="9"/>
  <c r="D231" i="9"/>
  <c r="D232" i="9"/>
  <c r="D233" i="9"/>
  <c r="D234" i="9"/>
  <c r="D235" i="9"/>
  <c r="D236" i="9"/>
  <c r="D237" i="9"/>
  <c r="D238" i="9"/>
  <c r="D239" i="9"/>
  <c r="D240" i="9"/>
  <c r="D241" i="9"/>
  <c r="D243" i="9"/>
  <c r="D244" i="9"/>
  <c r="D245" i="9"/>
  <c r="D246" i="9"/>
  <c r="D247" i="9"/>
  <c r="D248" i="9"/>
  <c r="D249" i="9"/>
  <c r="D250" i="9"/>
  <c r="D251" i="9"/>
  <c r="D252" i="9"/>
  <c r="D253" i="9"/>
  <c r="D254" i="9"/>
  <c r="D255" i="9"/>
  <c r="D256" i="9"/>
  <c r="D257" i="9"/>
  <c r="D259" i="9"/>
  <c r="D260" i="9"/>
  <c r="D261" i="9"/>
  <c r="D262" i="9"/>
  <c r="D263" i="9"/>
  <c r="D264" i="9"/>
  <c r="D265" i="9"/>
  <c r="D266" i="9"/>
  <c r="D267" i="9"/>
  <c r="D268" i="9"/>
  <c r="D20" i="9"/>
  <c r="M109" i="13"/>
  <c r="M110" i="13"/>
  <c r="M111" i="13"/>
  <c r="M112" i="13"/>
  <c r="M113" i="13"/>
  <c r="M114" i="13"/>
  <c r="M132" i="13"/>
  <c r="M149" i="13"/>
  <c r="M150" i="13"/>
  <c r="M151" i="13"/>
  <c r="M152" i="13"/>
  <c r="M153" i="13"/>
  <c r="M154" i="13"/>
  <c r="M155" i="13"/>
  <c r="M156" i="13"/>
  <c r="M157" i="13"/>
  <c r="M158" i="13"/>
  <c r="M159" i="13"/>
  <c r="M160" i="13"/>
  <c r="M161" i="13"/>
  <c r="M167" i="13"/>
  <c r="M171" i="13"/>
  <c r="M172" i="13"/>
  <c r="M173" i="13"/>
  <c r="M175" i="13"/>
  <c r="M178" i="13"/>
  <c r="X21" i="13"/>
  <c r="AQ21" i="13" s="1"/>
  <c r="AQ45" i="13"/>
  <c r="AQ46" i="13"/>
  <c r="AQ47" i="13"/>
  <c r="AQ48" i="13"/>
  <c r="X51" i="13"/>
  <c r="AQ51" i="13" s="1"/>
  <c r="X55" i="13"/>
  <c r="AQ55" i="13" s="1"/>
  <c r="X56" i="13"/>
  <c r="AQ56" i="13" s="1"/>
  <c r="X57" i="13"/>
  <c r="AQ57" i="13" s="1"/>
  <c r="X58" i="13"/>
  <c r="AQ58" i="13" s="1"/>
  <c r="X59" i="13"/>
  <c r="AQ59" i="13" s="1"/>
  <c r="X60" i="13"/>
  <c r="AQ60" i="13" s="1"/>
  <c r="X61" i="13"/>
  <c r="AQ61" i="13" s="1"/>
  <c r="X62" i="13"/>
  <c r="AQ62" i="13" s="1"/>
  <c r="X63" i="13"/>
  <c r="AQ63" i="13" s="1"/>
  <c r="X64" i="13"/>
  <c r="AQ64" i="13" s="1"/>
  <c r="X65" i="13"/>
  <c r="AQ65" i="13" s="1"/>
  <c r="X66" i="13"/>
  <c r="AQ66" i="13" s="1"/>
  <c r="X108" i="13"/>
  <c r="AQ108" i="13" s="1"/>
  <c r="X109" i="13"/>
  <c r="AQ109" i="13" s="1"/>
  <c r="X110" i="13"/>
  <c r="AQ110" i="13" s="1"/>
  <c r="X111" i="13"/>
  <c r="AQ111" i="13" s="1"/>
  <c r="X112" i="13"/>
  <c r="AQ112" i="13" s="1"/>
  <c r="X113" i="13"/>
  <c r="AQ113" i="13" s="1"/>
  <c r="X114" i="13"/>
  <c r="AQ114" i="13" s="1"/>
  <c r="X132" i="13"/>
  <c r="AQ132" i="13" s="1"/>
  <c r="X149" i="13"/>
  <c r="AQ149" i="13" s="1"/>
  <c r="X150" i="13"/>
  <c r="AQ150" i="13" s="1"/>
  <c r="X151" i="13"/>
  <c r="AQ151" i="13" s="1"/>
  <c r="X152" i="13"/>
  <c r="AQ152" i="13" s="1"/>
  <c r="X153" i="13"/>
  <c r="AQ153" i="13" s="1"/>
  <c r="X154" i="13"/>
  <c r="AQ154" i="13" s="1"/>
  <c r="X155" i="13"/>
  <c r="AQ155" i="13" s="1"/>
  <c r="X156" i="13"/>
  <c r="AQ156" i="13" s="1"/>
  <c r="X157" i="13"/>
  <c r="AQ157" i="13" s="1"/>
  <c r="X158" i="13"/>
  <c r="AQ158" i="13" s="1"/>
  <c r="X159" i="13"/>
  <c r="AQ159" i="13" s="1"/>
  <c r="X160" i="13"/>
  <c r="AQ160" i="13" s="1"/>
  <c r="X161" i="13"/>
  <c r="AQ161" i="13" s="1"/>
  <c r="X162" i="13"/>
  <c r="AQ162" i="13" s="1"/>
  <c r="X164" i="13"/>
  <c r="AQ164" i="13" s="1"/>
  <c r="X165" i="13"/>
  <c r="AQ165" i="13" s="1"/>
  <c r="X166" i="13"/>
  <c r="AQ166" i="13" s="1"/>
  <c r="X168" i="13"/>
  <c r="AQ168" i="13" s="1"/>
  <c r="X169" i="13"/>
  <c r="AQ169" i="13" s="1"/>
  <c r="X170" i="13"/>
  <c r="AQ170" i="13" s="1"/>
  <c r="X171" i="13"/>
  <c r="AQ171" i="13" s="1"/>
  <c r="X172" i="13"/>
  <c r="AQ172" i="13" s="1"/>
  <c r="X173" i="13"/>
  <c r="AQ173" i="13" s="1"/>
  <c r="X174" i="13"/>
  <c r="AQ174" i="13" s="1"/>
  <c r="X176" i="13"/>
  <c r="AQ176" i="13" s="1"/>
  <c r="X177" i="13"/>
  <c r="AQ177" i="13" s="1"/>
  <c r="AP11" i="13" l="1"/>
  <c r="W11" i="13"/>
  <c r="V11" i="13"/>
  <c r="V236" i="9"/>
  <c r="V230" i="9" s="1"/>
  <c r="J230" i="9"/>
  <c r="J420" i="9"/>
  <c r="V420" i="9" s="1"/>
  <c r="J421" i="9"/>
  <c r="V421" i="9" s="1"/>
  <c r="J422" i="9"/>
  <c r="V422" i="9" s="1"/>
  <c r="J423" i="9"/>
  <c r="V423" i="9" s="1"/>
  <c r="J424" i="9"/>
  <c r="V424" i="9" s="1"/>
  <c r="J425" i="9"/>
  <c r="V425" i="9" s="1"/>
  <c r="J426" i="9"/>
  <c r="V426" i="9" s="1"/>
  <c r="J427" i="9"/>
  <c r="V427" i="9" s="1"/>
  <c r="J428" i="9"/>
  <c r="V428" i="9" s="1"/>
  <c r="J429" i="9"/>
  <c r="V429" i="9" s="1"/>
  <c r="J430" i="9"/>
  <c r="V430" i="9" s="1"/>
  <c r="J418" i="9"/>
  <c r="V418" i="9" s="1"/>
  <c r="J419" i="9"/>
  <c r="V419" i="9" s="1"/>
  <c r="F147" i="13"/>
  <c r="P147" i="13"/>
  <c r="Q147" i="13"/>
  <c r="X147" i="13"/>
  <c r="AQ147" i="13" s="1"/>
  <c r="J147" i="13"/>
  <c r="F107" i="13"/>
  <c r="F44" i="13"/>
  <c r="F43" i="13" s="1"/>
  <c r="J44" i="13"/>
  <c r="J43" i="13" s="1"/>
  <c r="M45" i="13"/>
  <c r="M44" i="13" s="1"/>
  <c r="Q44" i="13"/>
  <c r="X44" i="13"/>
  <c r="AQ44" i="13" s="1"/>
  <c r="D59" i="9"/>
  <c r="L417" i="9"/>
  <c r="X417" i="9" s="1"/>
  <c r="M165" i="13"/>
  <c r="F49" i="13"/>
  <c r="U130" i="13"/>
  <c r="AO130" i="13" s="1"/>
  <c r="M130" i="13"/>
  <c r="P130" i="13"/>
  <c r="X130" i="13"/>
  <c r="AQ130" i="13" s="1"/>
  <c r="F130" i="13"/>
  <c r="J130" i="13"/>
  <c r="M107" i="13"/>
  <c r="Q107" i="13"/>
  <c r="Q54" i="13"/>
  <c r="Q53" i="13" s="1"/>
  <c r="X107" i="13"/>
  <c r="AQ107" i="13" s="1"/>
  <c r="X54" i="13"/>
  <c r="AQ54" i="13" s="1"/>
  <c r="X43" i="13"/>
  <c r="AQ43" i="13" s="1"/>
  <c r="F54" i="13"/>
  <c r="J107" i="13"/>
  <c r="J54" i="13"/>
  <c r="J53" i="13" s="1"/>
  <c r="Q130" i="13"/>
  <c r="M168" i="13"/>
  <c r="M55" i="13"/>
  <c r="M54" i="13" s="1"/>
  <c r="M51" i="13"/>
  <c r="M49" i="13" s="1"/>
  <c r="Q49" i="13"/>
  <c r="G59" i="9"/>
  <c r="J59" i="9"/>
  <c r="V59" i="9" s="1"/>
  <c r="J19" i="13"/>
  <c r="J13" i="13" s="1"/>
  <c r="J12" i="13" s="1"/>
  <c r="Q19" i="13"/>
  <c r="Q13" i="13" s="1"/>
  <c r="Q12" i="13" s="1"/>
  <c r="F19" i="13"/>
  <c r="F13" i="13" s="1"/>
  <c r="F12" i="13" s="1"/>
  <c r="M20" i="13"/>
  <c r="M19" i="13" s="1"/>
  <c r="M13" i="13" s="1"/>
  <c r="M12" i="13" s="1"/>
  <c r="P19" i="13"/>
  <c r="P13" i="13" s="1"/>
  <c r="P12" i="13" s="1"/>
  <c r="X19" i="13"/>
  <c r="J417" i="9"/>
  <c r="V417" i="9" s="1"/>
  <c r="G417" i="9"/>
  <c r="T177" i="13"/>
  <c r="AN177" i="13" s="1"/>
  <c r="T175" i="13"/>
  <c r="AN175" i="13" s="1"/>
  <c r="T172" i="13"/>
  <c r="AN172" i="13" s="1"/>
  <c r="T170" i="13"/>
  <c r="AN170" i="13" s="1"/>
  <c r="T168" i="13"/>
  <c r="AN168" i="13" s="1"/>
  <c r="T166" i="13"/>
  <c r="AN166" i="13" s="1"/>
  <c r="T164" i="13"/>
  <c r="AN164" i="13" s="1"/>
  <c r="T162" i="13"/>
  <c r="AN162" i="13" s="1"/>
  <c r="T161" i="13"/>
  <c r="AN161" i="13" s="1"/>
  <c r="T159" i="13"/>
  <c r="AN159" i="13" s="1"/>
  <c r="T157" i="13"/>
  <c r="AN157" i="13" s="1"/>
  <c r="T155" i="13"/>
  <c r="AN155" i="13" s="1"/>
  <c r="T153" i="13"/>
  <c r="AN153" i="13" s="1"/>
  <c r="T151" i="13"/>
  <c r="AN151" i="13" s="1"/>
  <c r="T132" i="13"/>
  <c r="AN132" i="13" s="1"/>
  <c r="T114" i="13"/>
  <c r="AN114" i="13" s="1"/>
  <c r="T112" i="13"/>
  <c r="AN112" i="13" s="1"/>
  <c r="T110" i="13"/>
  <c r="AN110" i="13" s="1"/>
  <c r="T108" i="13"/>
  <c r="AN108" i="13" s="1"/>
  <c r="T64" i="13"/>
  <c r="AN64" i="13" s="1"/>
  <c r="T62" i="13"/>
  <c r="AN62" i="13" s="1"/>
  <c r="T60" i="13"/>
  <c r="AN60" i="13" s="1"/>
  <c r="T58" i="13"/>
  <c r="AN58" i="13" s="1"/>
  <c r="T56" i="13"/>
  <c r="AN56" i="13" s="1"/>
  <c r="T51" i="13"/>
  <c r="AN51" i="13" s="1"/>
  <c r="T47" i="13"/>
  <c r="AN47" i="13" s="1"/>
  <c r="T46" i="13"/>
  <c r="AN46" i="13" s="1"/>
  <c r="T21" i="13"/>
  <c r="AN21" i="13" s="1"/>
  <c r="T178" i="13"/>
  <c r="AN178" i="13" s="1"/>
  <c r="T176" i="13"/>
  <c r="AN176" i="13" s="1"/>
  <c r="T174" i="13"/>
  <c r="AN174" i="13" s="1"/>
  <c r="T173" i="13"/>
  <c r="AN173" i="13" s="1"/>
  <c r="T171" i="13"/>
  <c r="AN171" i="13" s="1"/>
  <c r="T169" i="13"/>
  <c r="AN169" i="13" s="1"/>
  <c r="T167" i="13"/>
  <c r="AN167" i="13" s="1"/>
  <c r="T165" i="13"/>
  <c r="AN165" i="13" s="1"/>
  <c r="T160" i="13"/>
  <c r="AN160" i="13" s="1"/>
  <c r="T158" i="13"/>
  <c r="AN158" i="13" s="1"/>
  <c r="T156" i="13"/>
  <c r="AN156" i="13" s="1"/>
  <c r="T154" i="13"/>
  <c r="AN154" i="13" s="1"/>
  <c r="T152" i="13"/>
  <c r="AN152" i="13" s="1"/>
  <c r="T150" i="13"/>
  <c r="AN150" i="13" s="1"/>
  <c r="T149" i="13"/>
  <c r="AN149" i="13" s="1"/>
  <c r="T113" i="13"/>
  <c r="AN113" i="13" s="1"/>
  <c r="T111" i="13"/>
  <c r="AN111" i="13" s="1"/>
  <c r="T109" i="13"/>
  <c r="AN109" i="13" s="1"/>
  <c r="T65" i="13"/>
  <c r="AN65" i="13" s="1"/>
  <c r="T63" i="13"/>
  <c r="AN63" i="13" s="1"/>
  <c r="T61" i="13"/>
  <c r="AN61" i="13" s="1"/>
  <c r="T57" i="13"/>
  <c r="AN57" i="13" s="1"/>
  <c r="T55" i="13"/>
  <c r="AN55" i="13" s="1"/>
  <c r="T52" i="13"/>
  <c r="AN52" i="13" s="1"/>
  <c r="T48" i="13"/>
  <c r="AN48" i="13" s="1"/>
  <c r="T45" i="13"/>
  <c r="AN45" i="13" s="1"/>
  <c r="T20" i="13"/>
  <c r="AN20" i="13" s="1"/>
  <c r="M43" i="13" l="1"/>
  <c r="X13" i="13"/>
  <c r="AQ19" i="13"/>
  <c r="X53" i="13"/>
  <c r="AQ53" i="13" s="1"/>
  <c r="M147" i="13"/>
  <c r="T147" i="13"/>
  <c r="AN147" i="13" s="1"/>
  <c r="T44" i="13"/>
  <c r="AN44" i="13" s="1"/>
  <c r="P11" i="13"/>
  <c r="J42" i="13"/>
  <c r="J11" i="13" s="1"/>
  <c r="T54" i="13"/>
  <c r="AN54" i="13" s="1"/>
  <c r="Q43" i="13"/>
  <c r="Q42" i="13" s="1"/>
  <c r="Q11" i="13" s="1"/>
  <c r="T107" i="13"/>
  <c r="AN107" i="13" s="1"/>
  <c r="T130" i="13"/>
  <c r="AN130" i="13" s="1"/>
  <c r="T49" i="13"/>
  <c r="AN49" i="13" s="1"/>
  <c r="T19" i="13"/>
  <c r="L270" i="9"/>
  <c r="X270" i="9" s="1"/>
  <c r="K270" i="9"/>
  <c r="W270" i="9" s="1"/>
  <c r="H270" i="9"/>
  <c r="G270" i="9" s="1"/>
  <c r="F270" i="9"/>
  <c r="E270" i="9"/>
  <c r="T13" i="13" l="1"/>
  <c r="AN19" i="13"/>
  <c r="X42" i="13"/>
  <c r="AQ42" i="13" s="1"/>
  <c r="X12" i="13"/>
  <c r="AQ13" i="13"/>
  <c r="D270" i="9"/>
  <c r="T43" i="13"/>
  <c r="AN43" i="13" s="1"/>
  <c r="J270" i="9"/>
  <c r="V270" i="9" s="1"/>
  <c r="F329" i="9"/>
  <c r="H329" i="9"/>
  <c r="I329" i="9"/>
  <c r="K329" i="9"/>
  <c r="W329" i="9" s="1"/>
  <c r="L329" i="9"/>
  <c r="X329" i="9" s="1"/>
  <c r="E329" i="9"/>
  <c r="T12" i="13" l="1"/>
  <c r="AN12" i="13" s="1"/>
  <c r="AN13" i="13"/>
  <c r="AQ12" i="13"/>
  <c r="AQ11" i="13" s="1"/>
  <c r="X11" i="13"/>
  <c r="J329" i="9"/>
  <c r="V329" i="9" s="1"/>
  <c r="D329" i="9"/>
  <c r="G329" i="9"/>
  <c r="L360" i="9"/>
  <c r="X360" i="9" s="1"/>
  <c r="K360" i="9"/>
  <c r="W360" i="9" s="1"/>
  <c r="I360" i="9"/>
  <c r="H360" i="9"/>
  <c r="F360" i="9"/>
  <c r="E360" i="9"/>
  <c r="L298" i="9"/>
  <c r="L297" i="9"/>
  <c r="L296" i="9"/>
  <c r="L295" i="9"/>
  <c r="L294" i="9"/>
  <c r="L293" i="9"/>
  <c r="L292" i="9"/>
  <c r="L291" i="9"/>
  <c r="L290" i="9"/>
  <c r="L289" i="9"/>
  <c r="L287" i="9"/>
  <c r="L286" i="9"/>
  <c r="K285" i="9"/>
  <c r="W285" i="9" s="1"/>
  <c r="I285" i="9"/>
  <c r="G285" i="9" s="1"/>
  <c r="F285" i="9"/>
  <c r="D285" i="9" s="1"/>
  <c r="U287" i="9" l="1"/>
  <c r="U290" i="9"/>
  <c r="U292" i="9"/>
  <c r="U294" i="9"/>
  <c r="U296" i="9"/>
  <c r="U298" i="9"/>
  <c r="U286" i="9"/>
  <c r="X286" i="9" s="1"/>
  <c r="U289" i="9"/>
  <c r="U291" i="9"/>
  <c r="U293" i="9"/>
  <c r="U295" i="9"/>
  <c r="U297" i="9"/>
  <c r="D360" i="9"/>
  <c r="J286" i="9"/>
  <c r="J290" i="9"/>
  <c r="J294" i="9"/>
  <c r="J298" i="9"/>
  <c r="J360" i="9"/>
  <c r="V360" i="9" s="1"/>
  <c r="J291" i="9"/>
  <c r="J295" i="9"/>
  <c r="J287" i="9"/>
  <c r="J296" i="9"/>
  <c r="J292" i="9"/>
  <c r="J289" i="9"/>
  <c r="J293" i="9"/>
  <c r="J297" i="9"/>
  <c r="G360" i="9"/>
  <c r="L285" i="9"/>
  <c r="L315" i="9"/>
  <c r="X315" i="9" s="1"/>
  <c r="I315" i="9"/>
  <c r="H315" i="9"/>
  <c r="F315" i="9"/>
  <c r="E315" i="9"/>
  <c r="S295" i="9" l="1"/>
  <c r="V295" i="9" s="1"/>
  <c r="X295" i="9"/>
  <c r="S291" i="9"/>
  <c r="V291" i="9" s="1"/>
  <c r="X291" i="9"/>
  <c r="S296" i="9"/>
  <c r="V296" i="9" s="1"/>
  <c r="X296" i="9"/>
  <c r="S292" i="9"/>
  <c r="V292" i="9" s="1"/>
  <c r="X292" i="9"/>
  <c r="S287" i="9"/>
  <c r="V287" i="9" s="1"/>
  <c r="X287" i="9"/>
  <c r="S297" i="9"/>
  <c r="V297" i="9" s="1"/>
  <c r="X297" i="9"/>
  <c r="S293" i="9"/>
  <c r="V293" i="9" s="1"/>
  <c r="X293" i="9"/>
  <c r="S289" i="9"/>
  <c r="V289" i="9" s="1"/>
  <c r="X289" i="9"/>
  <c r="S298" i="9"/>
  <c r="V298" i="9" s="1"/>
  <c r="X298" i="9"/>
  <c r="S294" i="9"/>
  <c r="V294" i="9" s="1"/>
  <c r="X294" i="9"/>
  <c r="S290" i="9"/>
  <c r="V290" i="9" s="1"/>
  <c r="X290" i="9"/>
  <c r="S286" i="9"/>
  <c r="V286" i="9" s="1"/>
  <c r="X285" i="9"/>
  <c r="G315" i="9"/>
  <c r="J315" i="9"/>
  <c r="V315" i="9" s="1"/>
  <c r="J285" i="9"/>
  <c r="D315" i="9"/>
  <c r="L402" i="9"/>
  <c r="X402" i="9" s="1"/>
  <c r="I402" i="9"/>
  <c r="H402" i="9"/>
  <c r="E402" i="9"/>
  <c r="D402" i="9" s="1"/>
  <c r="L388" i="9"/>
  <c r="X388" i="9" s="1"/>
  <c r="K388" i="9"/>
  <c r="W388" i="9" s="1"/>
  <c r="I388" i="9"/>
  <c r="H388" i="9"/>
  <c r="F388" i="9"/>
  <c r="E388" i="9"/>
  <c r="K431" i="9"/>
  <c r="W431" i="9" s="1"/>
  <c r="L431" i="9"/>
  <c r="X431" i="9" s="1"/>
  <c r="H431" i="9"/>
  <c r="I431" i="9"/>
  <c r="F431" i="9"/>
  <c r="E431" i="9"/>
  <c r="I374" i="9"/>
  <c r="H374" i="9"/>
  <c r="F374" i="9"/>
  <c r="E374" i="9"/>
  <c r="L344" i="9"/>
  <c r="X344" i="9" s="1"/>
  <c r="I344" i="9"/>
  <c r="H344" i="9"/>
  <c r="F344" i="9"/>
  <c r="E344" i="9"/>
  <c r="I299" i="9"/>
  <c r="H299" i="9"/>
  <c r="F299" i="9"/>
  <c r="E299" i="9"/>
  <c r="U269" i="9" l="1"/>
  <c r="S285" i="9"/>
  <c r="D431" i="9"/>
  <c r="G388" i="9"/>
  <c r="J402" i="9"/>
  <c r="V402" i="9" s="1"/>
  <c r="G344" i="9"/>
  <c r="D374" i="9"/>
  <c r="G431" i="9"/>
  <c r="I269" i="9"/>
  <c r="J431" i="9"/>
  <c r="V431" i="9" s="1"/>
  <c r="F269" i="9"/>
  <c r="E269" i="9"/>
  <c r="D299" i="9"/>
  <c r="D344" i="9"/>
  <c r="L269" i="9"/>
  <c r="J344" i="9"/>
  <c r="V344" i="9" s="1"/>
  <c r="D388" i="9"/>
  <c r="J388" i="9"/>
  <c r="V388" i="9" s="1"/>
  <c r="H269" i="9"/>
  <c r="G299" i="9"/>
  <c r="K269" i="9"/>
  <c r="W269" i="9" s="1"/>
  <c r="J374" i="9"/>
  <c r="V374" i="9" s="1"/>
  <c r="G374" i="9"/>
  <c r="G402" i="9"/>
  <c r="I20" i="9"/>
  <c r="L20" i="9"/>
  <c r="X20" i="9" s="1"/>
  <c r="K184" i="9"/>
  <c r="W184" i="9" s="1"/>
  <c r="E165" i="9"/>
  <c r="F165" i="9"/>
  <c r="H165" i="9"/>
  <c r="I165" i="9"/>
  <c r="K165" i="9"/>
  <c r="W165" i="9" s="1"/>
  <c r="L165" i="9"/>
  <c r="X165" i="9" s="1"/>
  <c r="E129" i="9"/>
  <c r="F129" i="9"/>
  <c r="H129" i="9"/>
  <c r="I129" i="9"/>
  <c r="E49" i="9"/>
  <c r="F49" i="9"/>
  <c r="I49" i="9"/>
  <c r="G49" i="9" s="1"/>
  <c r="K49" i="9"/>
  <c r="W49" i="9" s="1"/>
  <c r="L49" i="9"/>
  <c r="X49" i="9" s="1"/>
  <c r="E41" i="9"/>
  <c r="F41" i="9"/>
  <c r="H41" i="9"/>
  <c r="I41" i="9"/>
  <c r="L41" i="9"/>
  <c r="X41" i="9" s="1"/>
  <c r="E27" i="9"/>
  <c r="F27" i="9"/>
  <c r="F17" i="9" s="1"/>
  <c r="F19" i="9" s="1"/>
  <c r="H27" i="9"/>
  <c r="H17" i="9" s="1"/>
  <c r="H19" i="9" s="1"/>
  <c r="I27" i="9"/>
  <c r="L27" i="9"/>
  <c r="X27" i="9" s="1"/>
  <c r="E147" i="9"/>
  <c r="F147" i="9"/>
  <c r="H147" i="9"/>
  <c r="I147" i="9"/>
  <c r="L147" i="9"/>
  <c r="X147" i="9" s="1"/>
  <c r="L204" i="9"/>
  <c r="X204" i="9" s="1"/>
  <c r="I204" i="9"/>
  <c r="G204" i="9" s="1"/>
  <c r="F204" i="9"/>
  <c r="D204" i="9" s="1"/>
  <c r="L196" i="9"/>
  <c r="X196" i="9" s="1"/>
  <c r="K195" i="9"/>
  <c r="W195" i="9" s="1"/>
  <c r="I196" i="9"/>
  <c r="H196" i="9"/>
  <c r="H195" i="9" s="1"/>
  <c r="F196" i="9"/>
  <c r="E196" i="9"/>
  <c r="S269" i="9" l="1"/>
  <c r="V285" i="9"/>
  <c r="X269" i="9"/>
  <c r="E17" i="9"/>
  <c r="E19" i="9" s="1"/>
  <c r="G20" i="9"/>
  <c r="I17" i="9"/>
  <c r="I19" i="9" s="1"/>
  <c r="L195" i="9"/>
  <c r="X195" i="9" s="1"/>
  <c r="D49" i="9"/>
  <c r="D129" i="9"/>
  <c r="G147" i="9"/>
  <c r="G129" i="9"/>
  <c r="J147" i="9"/>
  <c r="V147" i="9" s="1"/>
  <c r="G196" i="9"/>
  <c r="J27" i="9"/>
  <c r="V27" i="9" s="1"/>
  <c r="D27" i="9"/>
  <c r="D17" i="9" s="1"/>
  <c r="D19" i="9" s="1"/>
  <c r="G41" i="9"/>
  <c r="J49" i="9"/>
  <c r="V49" i="9" s="1"/>
  <c r="G165" i="9"/>
  <c r="J20" i="9"/>
  <c r="V20" i="9" s="1"/>
  <c r="E195" i="9"/>
  <c r="D196" i="9"/>
  <c r="J195" i="9"/>
  <c r="V195" i="9" s="1"/>
  <c r="J204" i="9"/>
  <c r="V204" i="9" s="1"/>
  <c r="G27" i="9"/>
  <c r="J41" i="9"/>
  <c r="V41" i="9" s="1"/>
  <c r="D41" i="9"/>
  <c r="J165" i="9"/>
  <c r="V165" i="9" s="1"/>
  <c r="D165" i="9"/>
  <c r="J269" i="9"/>
  <c r="V269" i="9" s="1"/>
  <c r="J196" i="9"/>
  <c r="V196" i="9" s="1"/>
  <c r="D147" i="9"/>
  <c r="J184" i="9"/>
  <c r="V184" i="9" s="1"/>
  <c r="D269" i="9"/>
  <c r="I195" i="9"/>
  <c r="G195" i="9" s="1"/>
  <c r="F195" i="9"/>
  <c r="G17" i="9" l="1"/>
  <c r="G19" i="9" s="1"/>
  <c r="D195" i="9"/>
  <c r="L142" i="9"/>
  <c r="X142" i="9" s="1"/>
  <c r="K142" i="9"/>
  <c r="W142" i="9" s="1"/>
  <c r="I142" i="9"/>
  <c r="H142" i="9"/>
  <c r="F142" i="9"/>
  <c r="E142" i="9"/>
  <c r="L137" i="9"/>
  <c r="X137" i="9" s="1"/>
  <c r="I137" i="9"/>
  <c r="H137" i="9"/>
  <c r="F137" i="9"/>
  <c r="E137" i="9"/>
  <c r="L129" i="9"/>
  <c r="X129" i="9" s="1"/>
  <c r="G137" i="9" l="1"/>
  <c r="D142" i="9"/>
  <c r="J142" i="9"/>
  <c r="V142" i="9" s="1"/>
  <c r="J129" i="9"/>
  <c r="V129" i="9" s="1"/>
  <c r="G142" i="9"/>
  <c r="J137" i="9"/>
  <c r="V137" i="9" s="1"/>
  <c r="D137" i="9"/>
  <c r="L128" i="9"/>
  <c r="X128" i="9" s="1"/>
  <c r="E128" i="9"/>
  <c r="I128" i="9"/>
  <c r="K128" i="9"/>
  <c r="W128" i="9" s="1"/>
  <c r="F128" i="9"/>
  <c r="H128" i="9"/>
  <c r="G128" i="9" l="1"/>
  <c r="D128" i="9"/>
  <c r="J128" i="9"/>
  <c r="V128" i="9" s="1"/>
  <c r="L218" i="9"/>
  <c r="X218" i="9" s="1"/>
  <c r="K218" i="9"/>
  <c r="W218" i="9" s="1"/>
  <c r="I218" i="9"/>
  <c r="H218" i="9"/>
  <c r="F218" i="9"/>
  <c r="E218" i="9"/>
  <c r="L258" i="9"/>
  <c r="X258" i="9" s="1"/>
  <c r="I258" i="9"/>
  <c r="H258" i="9"/>
  <c r="F258" i="9"/>
  <c r="E258" i="9"/>
  <c r="H229" i="9"/>
  <c r="G229" i="9" s="1"/>
  <c r="E229" i="9"/>
  <c r="G218" i="9" l="1"/>
  <c r="G258" i="9"/>
  <c r="D229" i="9"/>
  <c r="D258" i="9"/>
  <c r="J258" i="9"/>
  <c r="V258" i="9" s="1"/>
  <c r="D218" i="9"/>
  <c r="J218" i="9"/>
  <c r="V218" i="9" s="1"/>
  <c r="I209" i="9"/>
  <c r="H209" i="9"/>
  <c r="F209" i="9"/>
  <c r="E209" i="9"/>
  <c r="G209" i="9" l="1"/>
  <c r="J209" i="9"/>
  <c r="V209" i="9" s="1"/>
  <c r="D209" i="9"/>
  <c r="L157" i="9"/>
  <c r="X157" i="9" s="1"/>
  <c r="K157" i="9"/>
  <c r="I157" i="9"/>
  <c r="H157" i="9"/>
  <c r="F157" i="9"/>
  <c r="E157" i="9"/>
  <c r="K16" i="9" l="1"/>
  <c r="K15" i="9" s="1"/>
  <c r="W157" i="9"/>
  <c r="G157" i="9"/>
  <c r="D157" i="9"/>
  <c r="J157" i="9"/>
  <c r="V157" i="9" s="1"/>
  <c r="E169" i="9"/>
  <c r="D169" i="9" l="1"/>
  <c r="L242" i="9"/>
  <c r="X242" i="9" s="1"/>
  <c r="I242" i="9"/>
  <c r="H242" i="9"/>
  <c r="F242" i="9"/>
  <c r="E242" i="9"/>
  <c r="L16" i="9" l="1"/>
  <c r="L15" i="9" s="1"/>
  <c r="G242" i="9"/>
  <c r="D242" i="9"/>
  <c r="J242" i="9"/>
  <c r="E184" i="9"/>
  <c r="E16" i="9" s="1"/>
  <c r="F184" i="9"/>
  <c r="H184" i="9"/>
  <c r="H16" i="9" s="1"/>
  <c r="I184" i="9"/>
  <c r="V242" i="9" l="1"/>
  <c r="F16" i="9"/>
  <c r="F15" i="9" s="1"/>
  <c r="I16" i="9"/>
  <c r="I15" i="9" s="1"/>
  <c r="H15" i="9"/>
  <c r="G184" i="9"/>
  <c r="G16" i="9" s="1"/>
  <c r="E15" i="9"/>
  <c r="D184" i="9"/>
  <c r="D16" i="9" s="1"/>
  <c r="D15" i="9" l="1"/>
  <c r="G269" i="9" l="1"/>
  <c r="G15" i="9" s="1"/>
  <c r="M137" i="13" l="1"/>
  <c r="M133" i="13" s="1"/>
  <c r="F53" i="13"/>
  <c r="F42" i="13" s="1"/>
  <c r="F11" i="13" s="1"/>
  <c r="M53" i="13"/>
  <c r="M42" i="13" s="1"/>
  <c r="M11" i="13" s="1"/>
  <c r="U53" i="13"/>
  <c r="AO53" i="13" s="1"/>
  <c r="G53" i="13"/>
  <c r="G42" i="13" s="1"/>
  <c r="G11" i="13" s="1"/>
  <c r="T53" i="13"/>
  <c r="N53" i="13"/>
  <c r="N42" i="13" s="1"/>
  <c r="N11" i="13" s="1"/>
  <c r="J16" i="9"/>
  <c r="J15" i="9" s="1"/>
  <c r="T16" i="9"/>
  <c r="T15" i="9" s="1"/>
  <c r="W19" i="9"/>
  <c r="W17" i="9" s="1"/>
  <c r="W16" i="9" s="1"/>
  <c r="W15" i="9" s="1"/>
  <c r="U16" i="9"/>
  <c r="U15" i="9" s="1"/>
  <c r="S19" i="9"/>
  <c r="V19" i="9" s="1"/>
  <c r="V17" i="9" s="1"/>
  <c r="V16" i="9" s="1"/>
  <c r="V15" i="9" s="1"/>
  <c r="X19" i="9"/>
  <c r="X17" i="9" s="1"/>
  <c r="X16" i="9" s="1"/>
  <c r="X15" i="9" s="1"/>
  <c r="T42" i="13" l="1"/>
  <c r="AN53" i="13"/>
  <c r="U42" i="13"/>
  <c r="S17" i="9"/>
  <c r="S16" i="9" s="1"/>
  <c r="S15" i="9" s="1"/>
  <c r="M59" i="9"/>
  <c r="M16" i="9" l="1"/>
  <c r="M15" i="9" s="1"/>
  <c r="P15" i="9" s="1"/>
  <c r="P59" i="9"/>
  <c r="T11" i="13"/>
  <c r="AN42" i="13"/>
  <c r="AN11" i="13" s="1"/>
  <c r="U11" i="13"/>
  <c r="AO42" i="13"/>
  <c r="AO11" i="13" s="1"/>
  <c r="P16" i="9" l="1"/>
</calcChain>
</file>

<file path=xl/sharedStrings.xml><?xml version="1.0" encoding="utf-8"?>
<sst xmlns="http://schemas.openxmlformats.org/spreadsheetml/2006/main" count="1820" uniqueCount="855">
  <si>
    <t>STT</t>
  </si>
  <si>
    <t>I</t>
  </si>
  <si>
    <t>Tổng cộng</t>
  </si>
  <si>
    <t>II</t>
  </si>
  <si>
    <t>III</t>
  </si>
  <si>
    <t>A</t>
  </si>
  <si>
    <t>Tên cơ quan,
đơn vị trực thuộc</t>
  </si>
  <si>
    <t>Tên cơ quan quyết định thành lập</t>
  </si>
  <si>
    <t>Cơ quan quản lý cấp trên trực tiếp</t>
  </si>
  <si>
    <t>Kinh phí hoạt động</t>
  </si>
  <si>
    <t>Tổng số</t>
  </si>
  <si>
    <t>Viên chức</t>
  </si>
  <si>
    <t>B</t>
  </si>
  <si>
    <t>Tuyến huyện</t>
  </si>
  <si>
    <t>CỘNG HÒA XÃ HỘI CHỦ NGHĨA VIỆT NAM</t>
  </si>
  <si>
    <t>Độc lập - Tự do - Hạnh phúc</t>
  </si>
  <si>
    <t>Tên đơn vị</t>
  </si>
  <si>
    <t>Hợp đồng theo Nghị định 68/2000/NĐ-CP</t>
  </si>
  <si>
    <t xml:space="preserve">Tổng số </t>
  </si>
  <si>
    <t>Lãnh đạo huyện, TX, TP</t>
  </si>
  <si>
    <t>Phòng …</t>
  </si>
  <si>
    <t>NGƯỜI LẬP BIỂU</t>
  </si>
  <si>
    <t>THỦ TRƯỞNG ĐƠN VỊ</t>
  </si>
  <si>
    <t>Hợp đồng theo Nghị định số 68/2000/NĐ-CP</t>
  </si>
  <si>
    <t>CẤP TỈNH</t>
  </si>
  <si>
    <t>Lãnh đạo Văn phòng</t>
  </si>
  <si>
    <t>CẤP HUYỆN</t>
  </si>
  <si>
    <t>Biên chế công chức</t>
  </si>
  <si>
    <t>Ban Quản lý khu vực mỏ sắt Thạch Khê</t>
  </si>
  <si>
    <t>-</t>
  </si>
  <si>
    <t>Bệnh viện</t>
  </si>
  <si>
    <t>2.1</t>
  </si>
  <si>
    <t>2.2</t>
  </si>
  <si>
    <t>Biên chế</t>
  </si>
  <si>
    <t xml:space="preserve">Biên chế chuyên trách đoàn kết công giáo </t>
  </si>
  <si>
    <t xml:space="preserve">Quỹ Phát triển phụ nữ Hà Tĩnh </t>
  </si>
  <si>
    <t>Hội Chữ thập đỏ tỉnh</t>
  </si>
  <si>
    <t>Hội Đông y</t>
  </si>
  <si>
    <t>Hội Nhà báo</t>
  </si>
  <si>
    <t>Hội Luật gia</t>
  </si>
  <si>
    <t>Hội Khuyến học</t>
  </si>
  <si>
    <t>Hội người cao tuổi tỉnh</t>
  </si>
  <si>
    <t>Hội Cựu thanh niên xung phong tỉnh</t>
  </si>
  <si>
    <t>Hội Nạn nhân chất độc da cam/Dioxin</t>
  </si>
  <si>
    <t>Hội Bảo trợ người khuyết tật và trẻ mồ côi</t>
  </si>
  <si>
    <t>TT</t>
  </si>
  <si>
    <t>Ghi chú</t>
  </si>
  <si>
    <t>Công chức</t>
  </si>
  <si>
    <t>TÊN ĐƠN VỊ</t>
  </si>
  <si>
    <t>Lưu ý:</t>
  </si>
  <si>
    <t>Lãnh đạo, Văn phòng UBND tỉnh</t>
  </si>
  <si>
    <t>Lãnh đạo UBND tỉnh</t>
  </si>
  <si>
    <t>+ Biên chế giao (Cột 4,5,6): HĐND tỉnh và UBND tỉnh giao biên chế cho từng đơn vị, trên cơ sở đó đơn vị bố trí biên chế từng phòng, ban, đơn vị trực thuộc. Do đó, đề nghị thống kê biên chế giao cụ thể từng phòng, ban như biểu mẫu
+ Biên chế hiện có (Cột 7,8,9): Thống kê biên chế hiện có cụ thể theo từng phòng, ban như biểu mẫu (biên chế hiện có = biên chế hưởng lương hiện nay - số nghỉ hưu đến 31/12/2017).
+ Biên chế kế hoạch 2018 (Cột 10,11,12): Kế hoạch biên chế năm 2018 phải phù hợp với Nghị quyết số 39/NQ-HĐND ngày 15/12/2016 của HĐND tỉnh (quy định số tinh giản biên chế theo từng năm)
+ Tăng, giảm biên chế (Cột 13,14,15):
Cột 13 = cột 10-4
Cột 14 = cột 11-5
Cột 15 = cột 12-6</t>
  </si>
  <si>
    <t>Biên chế được giao năm 2018</t>
  </si>
  <si>
    <t>Có mặt đến ngày 31/12/2018</t>
  </si>
  <si>
    <t>Kế hoạch biên chế năm 2019</t>
  </si>
  <si>
    <t>Phòng Tổng hợp</t>
  </si>
  <si>
    <t>Phòng Nội chính</t>
  </si>
  <si>
    <t>Phòng Kinh tế</t>
  </si>
  <si>
    <t>Phòng Giao thông - XD</t>
  </si>
  <si>
    <t>Ban Tiếp Công dân</t>
  </si>
  <si>
    <t>Phòng Kiểm soát TTHC</t>
  </si>
  <si>
    <t>Trung tâm Hỗ trợ phát triển doanh nghiệp và Xúc tiến đầu tư</t>
  </si>
  <si>
    <t>Phòng Khoa giáo - Văn xã</t>
  </si>
  <si>
    <t>Phòng NN -TNMT-DT</t>
  </si>
  <si>
    <t>Phòng Hành chính - TC</t>
  </si>
  <si>
    <t>Phòng Quản trị -TV</t>
  </si>
  <si>
    <t>Trung tâm HC công tỉnh</t>
  </si>
  <si>
    <t>UBND tỉnh</t>
  </si>
  <si>
    <t>NS</t>
  </si>
  <si>
    <t>Đơn vị sự nghiệp lĩnh vực văn hóa, Thể thao và Du lịch</t>
  </si>
  <si>
    <t>HĐ 68</t>
  </si>
  <si>
    <t>Sở Kế hoạch và Đầu tư</t>
  </si>
  <si>
    <t>UBND tỉnh Hà Tĩnh</t>
  </si>
  <si>
    <t>Lãnh đạo Sở</t>
  </si>
  <si>
    <t>Văn phòng</t>
  </si>
  <si>
    <t>Phòng  Doanh nghiệp và Đầu tư</t>
  </si>
  <si>
    <t>Phòng Thẩm định và Giám sát đầu tư</t>
  </si>
  <si>
    <t>Phòng ĐK kinh doanh</t>
  </si>
  <si>
    <t>Thanh tra</t>
  </si>
  <si>
    <t>Thanh tra Sở</t>
  </si>
  <si>
    <t>Văn phòng Sở</t>
  </si>
  <si>
    <t>Sở VHTTDL</t>
  </si>
  <si>
    <t>Phòng NV Văn hóa</t>
  </si>
  <si>
    <t>Phòng NV TDTT</t>
  </si>
  <si>
    <t>Phòng NV Du lịch</t>
  </si>
  <si>
    <t>Phòng QLDSVH</t>
  </si>
  <si>
    <t>Phòng XDNSVHGĐ</t>
  </si>
  <si>
    <t>Phòng KH - TC</t>
  </si>
  <si>
    <t>Sáp nhập và đổi tên thành Văn phòng</t>
  </si>
  <si>
    <t>Phòng TCCB</t>
  </si>
  <si>
    <t>TT Văn hóa-Điện ảnh</t>
  </si>
  <si>
    <t>TT QBXT VHDL</t>
  </si>
  <si>
    <t>Kinh phí nhà nước cấp</t>
  </si>
  <si>
    <t>Thư viện tỉnh</t>
  </si>
  <si>
    <t>Bảo tàng tỉnh</t>
  </si>
  <si>
    <t>Nhà hát NTTT tỉnh</t>
  </si>
  <si>
    <t>Sáp nhập và đổi tên thành Ban QLDT tỉnh</t>
  </si>
  <si>
    <t xml:space="preserve">Văn phòng Sở </t>
  </si>
  <si>
    <t>Sở Ngoại vụ</t>
  </si>
  <si>
    <t>Phòng Hợp tác quốc tế</t>
  </si>
  <si>
    <t>Phòng Quản lý Biên giới</t>
  </si>
  <si>
    <t>Ban Giám đốc Sở</t>
  </si>
  <si>
    <t>Phòng lãnh sự và NVNONN</t>
  </si>
  <si>
    <t>Trung tâm Dịch thuật và Dịch vụ Đối ngoại Hà Tĩnh</t>
  </si>
  <si>
    <t>Tự chủ một phần</t>
  </si>
  <si>
    <t>Sở Tài chính</t>
  </si>
  <si>
    <t>Ban Giám đốc</t>
  </si>
  <si>
    <t>Phòng Ngân sách</t>
  </si>
  <si>
    <t>Phòng Ngân sách huyện xã</t>
  </si>
  <si>
    <t>Phòng Hành chính sự nghiệp</t>
  </si>
  <si>
    <t>Phòng Tài chính đầu tư</t>
  </si>
  <si>
    <t>Phòng Tài chính doanh nghiệp</t>
  </si>
  <si>
    <t>Phòng Giá Công sản</t>
  </si>
  <si>
    <t>Trung tâm Tư vấn và dịch vụ tài chính công</t>
  </si>
  <si>
    <t>Số người làm việc đơn vị tự đảm bảo kinh phí</t>
  </si>
  <si>
    <t>Đơn vị sự nghiệp lĩnh vực Thông tin và Truyền thông</t>
  </si>
  <si>
    <t>Đơn vị sự nghiệp kinh tế và sự nghiệp khác</t>
  </si>
  <si>
    <t>Biên chế đơn vị tự đảm bảo kinh phí</t>
  </si>
  <si>
    <t>Ban Quản lý di tích (thuộc SVHTTDL)</t>
  </si>
  <si>
    <t>Trung tâm Huấn luyện và Thi đấu Thể dục thể thao</t>
  </si>
  <si>
    <t xml:space="preserve">Sở Giao thông vận tải </t>
  </si>
  <si>
    <t>UBND tỉnh HT</t>
  </si>
  <si>
    <t>Phòng kế hoạch tài chính</t>
  </si>
  <si>
    <t xml:space="preserve">Phòng quản lý Giao thông </t>
  </si>
  <si>
    <t xml:space="preserve">Phòng kỷ thuật thẩm định </t>
  </si>
  <si>
    <t xml:space="preserve">Phòng quản lý vận tải phương tiện và người lái </t>
  </si>
  <si>
    <t xml:space="preserve">Thanh tra Sở </t>
  </si>
  <si>
    <t>Sở Xây dựng</t>
  </si>
  <si>
    <t>Đơn vị sự nghiệp lĩnh vực nghiên cứu khoa học</t>
  </si>
  <si>
    <t>Sở Thông tin và Truyền thông</t>
  </si>
  <si>
    <t>Phòng Thông tin - Báo chí - Xuất bản</t>
  </si>
  <si>
    <t>Phòng Công nghệ thông tin</t>
  </si>
  <si>
    <t>Phòng Bưu chính - Viễn thông</t>
  </si>
  <si>
    <t>Phòng Xây dựng và Kiểm tra văn bản QPPL</t>
  </si>
  <si>
    <t>Phòng Quản lý xử lý VPHC và theo dõi thi hành pháp luật</t>
  </si>
  <si>
    <t>Phòng Phổ biến, giáo dục pháp luật</t>
  </si>
  <si>
    <t>Phòng Hành chính tư pháp</t>
  </si>
  <si>
    <t>Phòng Bổ trợ tư pháp</t>
  </si>
  <si>
    <t>Sở Tư pháp</t>
  </si>
  <si>
    <t>Phòng Công chứng số 1</t>
  </si>
  <si>
    <t>Phòng Công chứng số 2</t>
  </si>
  <si>
    <t>Trung tâm TGPL Nhà nước tỉnh</t>
  </si>
  <si>
    <t>Ngân sách Nhà nước cấp</t>
  </si>
  <si>
    <t>Trung tâm Dịch vụ đấu giá tài sản tỉnh</t>
  </si>
  <si>
    <t>Phòng Kế hoạch - Tài chính</t>
  </si>
  <si>
    <t>Phòng Quy hoạch - Giao đất</t>
  </si>
  <si>
    <t>Phòng ĐKTK</t>
  </si>
  <si>
    <t>Phòng Định giá đất và BT</t>
  </si>
  <si>
    <t>Phòng Đo đạc Bản đồ và Viễn thám</t>
  </si>
  <si>
    <t>Phòng Khoáng sản</t>
  </si>
  <si>
    <t>Chi cục Bảo vệ môi trường</t>
  </si>
  <si>
    <t>Chi cục Biển, Hải đảo và TNN</t>
  </si>
  <si>
    <t>Sở Tài nguyên và Môi trường</t>
  </si>
  <si>
    <t xml:space="preserve">Tự chủ 1 phần </t>
  </si>
  <si>
    <t>Trung tâm Công nghệ thông tin, Kỹ thuật Tài nguyên và Môi trường</t>
  </si>
  <si>
    <t>Trung tâm Phát triển quỹ đất</t>
  </si>
  <si>
    <t>Thanh tra tỉnh</t>
  </si>
  <si>
    <t xml:space="preserve">Lãnh đạo </t>
  </si>
  <si>
    <t>Phòng NV 1</t>
  </si>
  <si>
    <t>Phòng NV 2</t>
  </si>
  <si>
    <t>Phòng NV 3</t>
  </si>
  <si>
    <t>Phòng NV 4</t>
  </si>
  <si>
    <t>Phòng NV 5</t>
  </si>
  <si>
    <t>Ban Quản lý Khu kinh tế tỉnh Hà Tĩnh</t>
  </si>
  <si>
    <t>Thủ tướng Chính phủ</t>
  </si>
  <si>
    <t>Lãnh đạo Ban</t>
  </si>
  <si>
    <t>Phòng Quản lý Quy hoạch và Xây dựng</t>
  </si>
  <si>
    <t>Phòng Quản lý Tài nguyên và Môi trường</t>
  </si>
  <si>
    <t>Phòng Quản lý Đầu tư</t>
  </si>
  <si>
    <t>Phòng Kế hoạch Tổng hợp</t>
  </si>
  <si>
    <t>Phòng Quản lý Doanh nghiệp</t>
  </si>
  <si>
    <t>Văn phòng đại diện tại KKT cửa khẩu quốc tế Cầu Treo</t>
  </si>
  <si>
    <t>Trung tâm Xúc tiến đầu tư và Cung ứng dịch vụ KKT tỉnh Hà Tĩnh</t>
  </si>
  <si>
    <t>Sở GDĐT</t>
  </si>
  <si>
    <t>Lãnh đạo cơ quan</t>
  </si>
  <si>
    <t>Phòng Tổ chức Cán bộ</t>
  </si>
  <si>
    <t>Phòng Kế hoạch - Tài Chính</t>
  </si>
  <si>
    <t>Phòng Giáo dục Mầm non</t>
  </si>
  <si>
    <t>Phòng Giáo dục Phổ thông</t>
  </si>
  <si>
    <t>Phòng Giáo dục Thường xuyên và Chuyên nghiệp</t>
  </si>
  <si>
    <t>Phòng Chính trị tư tưởng</t>
  </si>
  <si>
    <t>Phòng Khảo thí &amp; Kiểm định chất lượng Giáo dục</t>
  </si>
  <si>
    <t>Sở Y tế</t>
  </si>
  <si>
    <t>Lãnh đạo</t>
  </si>
  <si>
    <t>Tổ chức cán bộ</t>
  </si>
  <si>
    <t>Nghiệp vụ Y</t>
  </si>
  <si>
    <t>Nghiệp vụ Dược</t>
  </si>
  <si>
    <t>Kế hoạch Tài chính</t>
  </si>
  <si>
    <t>Chi cục Dân số - KHHGĐ</t>
  </si>
  <si>
    <t>Phòng TC-HC-KH-TV</t>
  </si>
  <si>
    <t>Chi cục An toàn vệ sinh thực phẩm</t>
  </si>
  <si>
    <t>Ngân sách nhà nước</t>
  </si>
  <si>
    <t>Bệnh viện Tâm thần</t>
  </si>
  <si>
    <t>Bệnh viện Mắt</t>
  </si>
  <si>
    <t>BV đa khoa huyện Hương Sơn</t>
  </si>
  <si>
    <t>BV đa khoa huyện Đức Thọ</t>
  </si>
  <si>
    <t>BV đa khoa huyện Can Lộc</t>
  </si>
  <si>
    <t>BV đa khoa huyện Vũ Quang</t>
  </si>
  <si>
    <t>BV đa khoa huyện Nghi Xuân</t>
  </si>
  <si>
    <t>BV đa khoa huyện Thạch Hà</t>
  </si>
  <si>
    <t>BV đa khoa huyện Lộc Hà</t>
  </si>
  <si>
    <t>BV đa khoa huyện Hương Khê</t>
  </si>
  <si>
    <t>BV Đa khoa huyện Cẩm Xuyên</t>
  </si>
  <si>
    <t>BV đa khoa thị xã Hồng Lĩnh</t>
  </si>
  <si>
    <t>BV đa khoa TP Hà Tĩnh</t>
  </si>
  <si>
    <t>Tự chủ nhóm II</t>
  </si>
  <si>
    <t>Tự chủ nhóm III</t>
  </si>
  <si>
    <t>Phòng Dân số - KHHGĐ</t>
  </si>
  <si>
    <t>Phòng Truyền thông</t>
  </si>
  <si>
    <t>Phòng Hành chính- TH</t>
  </si>
  <si>
    <t>P Công tác thanh tra</t>
  </si>
  <si>
    <t>P Nghiệp vụ</t>
  </si>
  <si>
    <t>Trung tâm</t>
  </si>
  <si>
    <t>Trung tâm Kiểm soát bệnh tật</t>
  </si>
  <si>
    <t>Lãnh đạo sở, ban, ngành</t>
  </si>
  <si>
    <t>Phòng KH- Tài chính</t>
  </si>
  <si>
    <t>Phòng Quản lý khoa học</t>
  </si>
  <si>
    <t>Phòng quản lý công nghệ</t>
  </si>
  <si>
    <t>Phòng  Thông tin - tư liệu</t>
  </si>
  <si>
    <t>Chi cục TCĐLCL</t>
  </si>
  <si>
    <t>Phòng H/chính-Tổng hợp</t>
  </si>
  <si>
    <t>Phòng Q.lý Tiêu Chất lg</t>
  </si>
  <si>
    <t>Phòng QL đo lường</t>
  </si>
  <si>
    <t>Sở Khoa học và Công nghệ</t>
  </si>
  <si>
    <t>Kế hoạch - Tài chính</t>
  </si>
  <si>
    <t>Người có công</t>
  </si>
  <si>
    <t>BTXH - TE - BĐG</t>
  </si>
  <si>
    <t>Giáo dục nghề nghiệp</t>
  </si>
  <si>
    <t>Lao động-Việc làm</t>
  </si>
  <si>
    <t>PC Tệ nạn xã hội</t>
  </si>
  <si>
    <t>Trường Trung cấp nghề</t>
  </si>
  <si>
    <t>UBND Tỉnh</t>
  </si>
  <si>
    <t>Sở LĐTBXH</t>
  </si>
  <si>
    <t>tự đảm bảo 1 phần</t>
  </si>
  <si>
    <t>Trung tâm dịch vụ việc làm</t>
  </si>
  <si>
    <t>Nhà nước cấp</t>
  </si>
  <si>
    <t>Làng trẻ em mồ côi</t>
  </si>
  <si>
    <t>Trung tâm điều dưỡng NCC và BTXH</t>
  </si>
  <si>
    <t>Sở Nông nghiệp và Phát triển nông thôn</t>
  </si>
  <si>
    <t>Cơ quan Sở</t>
  </si>
  <si>
    <t>1.1</t>
  </si>
  <si>
    <t>1.2</t>
  </si>
  <si>
    <t>1.3</t>
  </si>
  <si>
    <t>1.4</t>
  </si>
  <si>
    <t>Phòng Kế hoạch - TC</t>
  </si>
  <si>
    <t>1.5</t>
  </si>
  <si>
    <t>Phòng Tổ chức cán bộ</t>
  </si>
  <si>
    <t>1.6</t>
  </si>
  <si>
    <t>Phòng Quản lý XDCT</t>
  </si>
  <si>
    <t>Chi cục Thủy sản</t>
  </si>
  <si>
    <t>Phòng Hành chính, 
tổng hợp</t>
  </si>
  <si>
    <t>2.3</t>
  </si>
  <si>
    <t>2.4</t>
  </si>
  <si>
    <t>Phòng Nuôi trồng
 thủy sản</t>
  </si>
  <si>
    <t>2.5</t>
  </si>
  <si>
    <t>2.6</t>
  </si>
  <si>
    <t>Phòng Thanh tra, 
pháp chế</t>
  </si>
  <si>
    <t>Chi cục Chăn nuôi Thú y</t>
  </si>
  <si>
    <t>3.1</t>
  </si>
  <si>
    <t>3.2</t>
  </si>
  <si>
    <t>Phòng Hành chính-Tổng hợp</t>
  </si>
  <si>
    <t>3.3</t>
  </si>
  <si>
    <t>3.4</t>
  </si>
  <si>
    <t>3.5</t>
  </si>
  <si>
    <t>Phòng QL thuốc và Thức ăn CN</t>
  </si>
  <si>
    <t>3.6</t>
  </si>
  <si>
    <t>Phòng Thanh tra, pháp chế</t>
  </si>
  <si>
    <t>Chi cục TT và Bảo vệ thực vật</t>
  </si>
  <si>
    <t>4.1</t>
  </si>
  <si>
    <t>4.2</t>
  </si>
  <si>
    <t>Phòng BVTV</t>
  </si>
  <si>
    <t>4.3</t>
  </si>
  <si>
    <t>Phòng Th tra-PC</t>
  </si>
  <si>
    <t>4.4</t>
  </si>
  <si>
    <t>Phòng Trồng trọt</t>
  </si>
  <si>
    <t>4.5</t>
  </si>
  <si>
    <t>Phòng HC-TH</t>
  </si>
  <si>
    <t>Chi cục Phát triển nông thôn</t>
  </si>
  <si>
    <t>5.1</t>
  </si>
  <si>
    <t>Lãnh đạo Chi cục</t>
  </si>
  <si>
    <t>5.2</t>
  </si>
  <si>
    <t>Phòng Kinh tế hợp tác và trang trại</t>
  </si>
  <si>
    <t>5.3</t>
  </si>
  <si>
    <t>Phòng Phát triển nông thôn và bố trí dân cư</t>
  </si>
  <si>
    <t>5.4</t>
  </si>
  <si>
    <t>Phòng Cơ điện và ngành nghề nông thôn</t>
  </si>
  <si>
    <t>5.5</t>
  </si>
  <si>
    <t>Phòng Hành chính - Tổng hợp</t>
  </si>
  <si>
    <t>Chi cục Kiểm lâm</t>
  </si>
  <si>
    <t>6.1</t>
  </si>
  <si>
    <t>6.2</t>
  </si>
  <si>
    <t>Phòng Tổ chức, tuyên truyền và XDLL</t>
  </si>
  <si>
    <t>6.3</t>
  </si>
  <si>
    <t>Phòng Thanh tra pháp chế</t>
  </si>
  <si>
    <t>6.4</t>
  </si>
  <si>
    <t>Phòng Bảo vệ rừng  và Bảo tồn thiên nhiên</t>
  </si>
  <si>
    <t>6.5</t>
  </si>
  <si>
    <t>Phòng Sử dụng và phát triển rừng</t>
  </si>
  <si>
    <t>6.6</t>
  </si>
  <si>
    <t>6.7</t>
  </si>
  <si>
    <t>Đội Kiểm lâm CĐ&amp;PCCCR</t>
  </si>
  <si>
    <t>6.8</t>
  </si>
  <si>
    <t>Hạt Kiểm lâm Kẽ Gỗ</t>
  </si>
  <si>
    <t>6.9</t>
  </si>
  <si>
    <t>Hạt Kiểm lâm huyện Can Lộc</t>
  </si>
  <si>
    <t>6.10</t>
  </si>
  <si>
    <t>Hạt Kiểm lâm huyện Lộc Hà</t>
  </si>
  <si>
    <t>6.11</t>
  </si>
  <si>
    <t>Hạt Kiểm lâm huyện Thạch Hà</t>
  </si>
  <si>
    <t>6.12</t>
  </si>
  <si>
    <t>Hạt Kiểm lâm huyện Nghi Xuân</t>
  </si>
  <si>
    <t>6.13</t>
  </si>
  <si>
    <t>Hạt Kiểm lâm huyện Cẩm Xuyên</t>
  </si>
  <si>
    <t>6.14</t>
  </si>
  <si>
    <t>Hạt Kiểm lâm huyện Hương Khê</t>
  </si>
  <si>
    <t>6.15</t>
  </si>
  <si>
    <t>Hạt Kiểm lâm huyện Kỳ Anh</t>
  </si>
  <si>
    <t>6.16</t>
  </si>
  <si>
    <t>Hạt Kiểm lâm huyện Hương Sơn</t>
  </si>
  <si>
    <t>6.17</t>
  </si>
  <si>
    <t>Hạt Kiểm lâm huyện Đức Thọ</t>
  </si>
  <si>
    <t>6.18</t>
  </si>
  <si>
    <t>Hạt Kiểm lâm huyện Vũ Quang</t>
  </si>
  <si>
    <t>6.19</t>
  </si>
  <si>
    <t>Hạt Kiểm lâm thị xã Hồng Lĩnh</t>
  </si>
  <si>
    <t>6.20</t>
  </si>
  <si>
    <t>Hạt Kiểm lâmThị xã Kỳ Anh</t>
  </si>
  <si>
    <t>Chi cục Thủy lợi</t>
  </si>
  <si>
    <t>7.1</t>
  </si>
  <si>
    <t>7.2</t>
  </si>
  <si>
    <t>Phòng HCTH</t>
  </si>
  <si>
    <t>7.3</t>
  </si>
  <si>
    <t>7.4</t>
  </si>
  <si>
    <t>7.5</t>
  </si>
  <si>
    <t>Phòng QLCTTL và NSNT</t>
  </si>
  <si>
    <t>7.6</t>
  </si>
  <si>
    <t>Phòng Quản lý đê điều</t>
  </si>
  <si>
    <t>7.7</t>
  </si>
  <si>
    <t>Hạt Quản lý đê La Giang</t>
  </si>
  <si>
    <t>Chi cục Quản lý chất lượng nông lâm sản và Thủy sản</t>
  </si>
  <si>
    <t>8.1</t>
  </si>
  <si>
    <t>8.2</t>
  </si>
  <si>
    <t>8.3</t>
  </si>
  <si>
    <t>8.4</t>
  </si>
  <si>
    <t>8.5</t>
  </si>
  <si>
    <t>Phòng Chế biến thương mại
nông lâm thủy sản và muối</t>
  </si>
  <si>
    <t>Văn phòng QL lưu vực Sông Cả (Chi cục Thủy lợi)</t>
  </si>
  <si>
    <t>Trung tâm Khuyến nông</t>
  </si>
  <si>
    <t>Đoàn Điều tra quy hoạch nông, lâm nghiệp (Biên chế Ngân sách nhà nước đảm bảo kinh phí)</t>
  </si>
  <si>
    <t>Trung tâm Nước sạch và Vệ sinh môi trường nông thôn</t>
  </si>
  <si>
    <t>Ban Quản lý các cảng cá, bến cá</t>
  </si>
  <si>
    <t>Vườn Quốc gia Vũ Quang</t>
  </si>
  <si>
    <t>Ban Quản lý Khu bảo tồn thiên nhiên Kẻ Gỗ</t>
  </si>
  <si>
    <t>Ban Quản lý rừng phòng hộ sông Ngàn Phố</t>
  </si>
  <si>
    <t>Ban Quản lý rừng phòng hộ Nam Hà Tĩnh</t>
  </si>
  <si>
    <t>Ban Quản lý rừng phòng hộ Hồng Lĩnh</t>
  </si>
  <si>
    <t>Sở Lao động -Thương binh và Xã hội</t>
  </si>
  <si>
    <t>Sở Nội vụ</t>
  </si>
  <si>
    <t>Ban Thi đua - Khen thưởng</t>
  </si>
  <si>
    <t>Ban Tôn giáo</t>
  </si>
  <si>
    <t>Sở Văn hóa, Thể thao và Du lịch</t>
  </si>
  <si>
    <t>VP Điều phối thực hiện CT MTQG Xây dựng nông thôn mới</t>
  </si>
  <si>
    <t>VP Ban An toàn giao thông tỉnh</t>
  </si>
  <si>
    <t>Sở Công Thương</t>
  </si>
  <si>
    <t>Phòng QLTM</t>
  </si>
  <si>
    <t>Thanh tra sở</t>
  </si>
  <si>
    <t>Phòng QLCN</t>
  </si>
  <si>
    <t>Phòng KHTCTH</t>
  </si>
  <si>
    <t>Phòng QLNL</t>
  </si>
  <si>
    <t>Lãnh đạo HĐND tỉnh</t>
  </si>
  <si>
    <t>Phòng HC-TC-QT</t>
  </si>
  <si>
    <t>Lãnh đạo Hội đồng nhân dân huyện</t>
  </si>
  <si>
    <t>Lãnh đạo UBND huyện</t>
  </si>
  <si>
    <t>Hội đồng nhân dân</t>
  </si>
  <si>
    <t>Văn phòng HĐND - UBND</t>
  </si>
  <si>
    <t>Phòng Tư pháp</t>
  </si>
  <si>
    <t>Phòng Tài nguyên - Môi trường</t>
  </si>
  <si>
    <t>Phòng Tài chính - Kế hoạch</t>
  </si>
  <si>
    <t>Phòng Văn hóa - Thông tin</t>
  </si>
  <si>
    <t>Phòng Giáo dục - Đào tạo</t>
  </si>
  <si>
    <t>Phòng Y tế</t>
  </si>
  <si>
    <t>Thanh tra huyện</t>
  </si>
  <si>
    <t>Phòng Nội vụ</t>
  </si>
  <si>
    <t>Phòng Lao động TB&amp;XH</t>
  </si>
  <si>
    <t>Phòng Kinh tế - Hạ tầng</t>
  </si>
  <si>
    <t>Phòng NN &amp; PTNT</t>
  </si>
  <si>
    <t>Huyện Cẩm Xuyên</t>
  </si>
  <si>
    <t>Lãnh đạo UBND</t>
  </si>
  <si>
    <t>Văn phòng HĐND-UBND</t>
  </si>
  <si>
    <t>Phòng Tài nguyên Môi trường</t>
  </si>
  <si>
    <t>Phòng Tài chính Kế hoạch</t>
  </si>
  <si>
    <t>Phòng Nông nghiệp &amp;PTNT</t>
  </si>
  <si>
    <t>Phòng Văn hóa</t>
  </si>
  <si>
    <t>Phòng Kinh tế Hạ tầng</t>
  </si>
  <si>
    <t>Phòng Lao động TBXH</t>
  </si>
  <si>
    <t>Phòng Giáo dục Đào tạo</t>
  </si>
  <si>
    <t>Lãnh đạo huyện</t>
  </si>
  <si>
    <t xml:space="preserve">Văn phòng HĐND- UBND </t>
  </si>
  <si>
    <t xml:space="preserve">Phòng Nội vụ </t>
  </si>
  <si>
    <t>Phòng Nông nghiệp - PTNT</t>
  </si>
  <si>
    <t>Phòng Tài nguyên - MT</t>
  </si>
  <si>
    <t>Phòng Giáo dục và Đào tạo</t>
  </si>
  <si>
    <t xml:space="preserve">Phòng Văn hoá - TT </t>
  </si>
  <si>
    <t>Huyện Lộc Hà</t>
  </si>
  <si>
    <t>Phòng Văn hoá - TT - TT</t>
  </si>
  <si>
    <t>Ban Pháp chế</t>
  </si>
  <si>
    <t>Ban KT-XH</t>
  </si>
  <si>
    <t>TT HĐND, Lãnh đạo UBND</t>
  </si>
  <si>
    <t>UBND huyện</t>
  </si>
  <si>
    <t>Thanh Tra</t>
  </si>
  <si>
    <t xml:space="preserve"> Nội vụ</t>
  </si>
  <si>
    <t>Tư pháp</t>
  </si>
  <si>
    <t xml:space="preserve"> Tài chính - Kế hoạch</t>
  </si>
  <si>
    <t>Tài Nguyên - Môi trường</t>
  </si>
  <si>
    <t>Nông Nghiệp&amp;PTNT</t>
  </si>
  <si>
    <t>Kinh tế &amp; Hạ tầng</t>
  </si>
  <si>
    <t>Văn hoá - Thông tin</t>
  </si>
  <si>
    <t>Y tế</t>
  </si>
  <si>
    <t>Giáo dục &amp; Đào tạo</t>
  </si>
  <si>
    <t>Lao động - TB &amp; XH</t>
  </si>
  <si>
    <t>LĐ HĐND-UBND</t>
  </si>
  <si>
    <t xml:space="preserve"> UBND tỉnh</t>
  </si>
  <si>
    <t>Ban HĐND</t>
  </si>
  <si>
    <t>Văn phòng HĐND -UBND</t>
  </si>
  <si>
    <t>Phòng LĐTB&amp;XH</t>
  </si>
  <si>
    <t>Phòng TC -KH</t>
  </si>
  <si>
    <t>Phòng NN&amp;PTNT và Văn phòng Điều phối XD NTM</t>
  </si>
  <si>
    <t>Phòng KT -HT</t>
  </si>
  <si>
    <t>Phòng TN -MT</t>
  </si>
  <si>
    <t>Phòng VH -TT</t>
  </si>
  <si>
    <t>Phòng GD&amp;ĐT</t>
  </si>
  <si>
    <t>UBND thành phố</t>
  </si>
  <si>
    <t>Lãnh đạo HĐND-UBND</t>
  </si>
  <si>
    <t>Phòng LĐ-TBXH</t>
  </si>
  <si>
    <t>Văn Phòng HĐND &amp; UBND</t>
  </si>
  <si>
    <t xml:space="preserve">Phòng Tư Pháp </t>
  </si>
  <si>
    <t>Thanh Tra Thành phố</t>
  </si>
  <si>
    <t>Phòng Quản Lý Đô Thị</t>
  </si>
  <si>
    <t>Phòng Tài Nguyên -MT</t>
  </si>
  <si>
    <t>Phòng Văn Hoá - TT</t>
  </si>
  <si>
    <t>Phòng Y Tế</t>
  </si>
  <si>
    <t>Lãnh đạo HĐND thị xã</t>
  </si>
  <si>
    <t>Lãnh đạo UBND thị xã</t>
  </si>
  <si>
    <t>Văn phòng HĐND- UBND</t>
  </si>
  <si>
    <t>Phòng Tài chính - 
Kế hoạch</t>
  </si>
  <si>
    <t>Phòng Quản lý ĐT &amp; KT</t>
  </si>
  <si>
    <t>Phòng Tài nguyên MT</t>
  </si>
  <si>
    <t>Thanh tra thị xã</t>
  </si>
  <si>
    <t>Phòng Giáo dục đào tạo</t>
  </si>
  <si>
    <t>Phòng Văn hóa Thông tin</t>
  </si>
  <si>
    <t>Thị xã Kỳ Anh</t>
  </si>
  <si>
    <t>UBND Huyện</t>
  </si>
  <si>
    <t>Phòng Kinh tế và Hạ tầng</t>
  </si>
  <si>
    <t>Thanh tra Nhà nước</t>
  </si>
  <si>
    <t>Phòng NN&amp;PTNT</t>
  </si>
  <si>
    <t>Tài nguyên - Môi trường</t>
  </si>
  <si>
    <t>Phòng Văn hóa và Thông tin</t>
  </si>
  <si>
    <t>Văn phòng ĐP XDNTM</t>
  </si>
  <si>
    <t>Huyện Thạch Hà</t>
  </si>
  <si>
    <t>HĐND huyện</t>
  </si>
  <si>
    <t>Phòng TC&amp;KH</t>
  </si>
  <si>
    <t>Phòng TN&amp;MT</t>
  </si>
  <si>
    <t>Phòng KT-HT</t>
  </si>
  <si>
    <t>Phòng LĐ-TB&amp;XH</t>
  </si>
  <si>
    <t>Phòng VH&amp;TT</t>
  </si>
  <si>
    <t>Các Ban Hội đồng</t>
  </si>
  <si>
    <t>Huyện Kỳ Anh</t>
  </si>
  <si>
    <t>Trung tâm Khuyến công và Xúc tiến thương mại</t>
  </si>
  <si>
    <t>SCT</t>
  </si>
  <si>
    <t>SNGV</t>
  </si>
  <si>
    <t>Huyện Hương Khê</t>
  </si>
  <si>
    <t>Huyện Nghi Xuân</t>
  </si>
  <si>
    <t>Huyện Đức Thọ</t>
  </si>
  <si>
    <t>Huyện Hương Sơn</t>
  </si>
  <si>
    <t>Huyện Vũ Quang</t>
  </si>
  <si>
    <t>Biên chế dự phòng</t>
  </si>
  <si>
    <t>NSNN</t>
  </si>
  <si>
    <t>Trạm Kiểm dịch động vật</t>
  </si>
  <si>
    <t>Trạm Kiểm dịch thực vật</t>
  </si>
  <si>
    <t>SNNPTNT</t>
  </si>
  <si>
    <t>NS 1 phần</t>
  </si>
  <si>
    <t>Lãnh đạo HĐND và UBND</t>
  </si>
  <si>
    <t>Văn phòng HĐND và UBND</t>
  </si>
  <si>
    <t>Phòng Tài chính-Kế hoạch</t>
  </si>
  <si>
    <t>Phòng Nông nghiệp và PTNT</t>
  </si>
  <si>
    <t>Phòng Tài nguyên và Môi trường</t>
  </si>
  <si>
    <t>Phòng Lao động - Thương binh và XH</t>
  </si>
  <si>
    <t>HĐ 2059</t>
  </si>
  <si>
    <t>Số người làm việc được giao năm 2018</t>
  </si>
  <si>
    <t>Số người làm việc có mặt tính đến 31/12/2018</t>
  </si>
  <si>
    <t>Kế hoạch số người làm việc năm 2019</t>
  </si>
  <si>
    <t>Số người làm việc do NN cấp ngân sách</t>
  </si>
  <si>
    <t>Huyện Can Lộc</t>
  </si>
  <si>
    <t>Đài Phát thanh - Truyền hình tỉnh</t>
  </si>
  <si>
    <t>Đại học, Cao đẳng, TH chuyên nghiệp</t>
  </si>
  <si>
    <t>Trường Đại học Hà Tĩnh</t>
  </si>
  <si>
    <t>Cao đẳng chuyên nghiệp, Cao đẳng nghề</t>
  </si>
  <si>
    <t>Trường Cao đẳng Y tế</t>
  </si>
  <si>
    <t>Trường Cao đẳng Kỹ thuật Việt - Đức Hà Tĩnh</t>
  </si>
  <si>
    <t>Trung học chuyên nghiệp, trung học nghề</t>
  </si>
  <si>
    <t>Trường Trung cấp Nghề Lý Tự Trọng</t>
  </si>
  <si>
    <t>Đơn vị sự nghiệp lĩnh vực Giáo dục - Đào tạo, Dạy nghề</t>
  </si>
  <si>
    <t>Mầm non, phổ thông các cấp</t>
  </si>
  <si>
    <t>Biên chế bậc học tiểu học</t>
  </si>
  <si>
    <t>Biên chế bậc học Trung học cơ sở</t>
  </si>
  <si>
    <t>Biên chế bậc học Trung học phổ thông</t>
  </si>
  <si>
    <t>Biên chế giáo dục phổ thông dôi dư</t>
  </si>
  <si>
    <t>Biên chế bậc học Mầm non</t>
  </si>
  <si>
    <t>Trung tâm GDNN - GDTX cấp huyện</t>
  </si>
  <si>
    <t>Trung tâm GDNN - GDTX huyện Nghi Xuân</t>
  </si>
  <si>
    <t>Trung tâm GDNN - GDTX huyện Hương Khê</t>
  </si>
  <si>
    <t>Trung tâm GDNN - GDTX thị xã Kỳ Anh</t>
  </si>
  <si>
    <t>Trung tâm GDNN - GDTX huyện Can Lộc</t>
  </si>
  <si>
    <t>Trung tâm GDNN - GDTX huyện Vũ Quang</t>
  </si>
  <si>
    <t>Trung tâm GDNN - GDTX huyện Cẩm Xuyên</t>
  </si>
  <si>
    <t>Trung tâm GDNN - GDTX huyện Lộc Hà</t>
  </si>
  <si>
    <t>Trung tâm GDNN - GDTX huyện Hương Sơn</t>
  </si>
  <si>
    <t>Trung tâm GDNN - GDTX huyện Thạch Hà</t>
  </si>
  <si>
    <t>Trung tâm GDNN - GDTX huyện Đức Thọ</t>
  </si>
  <si>
    <t>Trung tâm Y tế dự phòng</t>
  </si>
  <si>
    <t>TT Y tế huyện Kỳ Anh (thực hiện nhiệm vụ dân số)</t>
  </si>
  <si>
    <t>TT Y tế thị xã Kỳ Anh (thực hiện nhiệm vụ dân số)</t>
  </si>
  <si>
    <t>TT YTDP thị xã Hồng Lĩnh</t>
  </si>
  <si>
    <t>BV  Phổi</t>
  </si>
  <si>
    <t>TT YTDP huyện Lộc Hà</t>
  </si>
  <si>
    <t>TT YTDP huyện Can Lộc</t>
  </si>
  <si>
    <t>TT YTDP huyện Đức Thọ</t>
  </si>
  <si>
    <t>TT YTDP huyện Nghi Xuân</t>
  </si>
  <si>
    <t>TT YTDP huyện Vũ Quang</t>
  </si>
  <si>
    <t>TT YTDP huyện Thạch Hà</t>
  </si>
  <si>
    <t>TT YTDP huyện Cẩm Xuyên</t>
  </si>
  <si>
    <t>TT YTDP thành phố Hà Tĩnh</t>
  </si>
  <si>
    <t>TT YTDP huyện Hương Sơn</t>
  </si>
  <si>
    <t>TT YTDP huyện Hương Khê</t>
  </si>
  <si>
    <t>Trung tâm Dân số KHHGĐ</t>
  </si>
  <si>
    <t>TT DS - KHHGĐ Cẩm Xuyên</t>
  </si>
  <si>
    <t>TT DS - KHHGĐ Nghi Xuân</t>
  </si>
  <si>
    <t>TT DS - KHHGĐ Can Lộc</t>
  </si>
  <si>
    <t>TT DS - KHHGĐ Thạch Hà</t>
  </si>
  <si>
    <t>TT DS - KHHGĐ Hương Sơn</t>
  </si>
  <si>
    <t>TT DS - KHHGĐ Đức Thọ</t>
  </si>
  <si>
    <t>TT DS - KHHGĐ Hương Khê</t>
  </si>
  <si>
    <t>TT DS - KHHGĐ thành phố Hà Tĩnh</t>
  </si>
  <si>
    <t>TT DS - KHHGĐ Vũ Quang</t>
  </si>
  <si>
    <t xml:space="preserve">TT DS - KHHGĐ Hồng Lĩnh </t>
  </si>
  <si>
    <t xml:space="preserve">TT DS - KHHGĐ Lộc Hà </t>
  </si>
  <si>
    <t>Trạm Y tế xã, phường, thị trấn</t>
  </si>
  <si>
    <t>Trạm Y tế xã thuộc huyện Cẩm Xuyên</t>
  </si>
  <si>
    <t>Trạm Y tế xã thuộc huyện Can Lộc</t>
  </si>
  <si>
    <t>Trạm Y tế xã thuộc huyện Đức Thọ</t>
  </si>
  <si>
    <t>Trạm Y tế xã thuộc huyện Hương Khê</t>
  </si>
  <si>
    <t>Trạm Y tế xã thuộc huyện Hương Sơn</t>
  </si>
  <si>
    <t>Trạm Y tế xã thuộc huyện Kỳ Anh</t>
  </si>
  <si>
    <t>Trạm Y tế xã thuộc TX Kỳ Anh</t>
  </si>
  <si>
    <t>Trạm Y tế xã thuộc huyện Nghi Xuân</t>
  </si>
  <si>
    <t>Trạm Y tế xã thuộc huyện Thạch Hà</t>
  </si>
  <si>
    <t>Trạm Y tế xã thuộc huyện Vũ Quang</t>
  </si>
  <si>
    <t>Trạm Y tế xã thuộc thành phố Hà Tĩnh</t>
  </si>
  <si>
    <t>Trạm Y tế xã thuộc huyện Lộc Hà</t>
  </si>
  <si>
    <t xml:space="preserve">Trạm Y tế xã thuộc thị xã Hồng Lĩnh </t>
  </si>
  <si>
    <t>BQL Khu du lịch chùa Hương Tích</t>
  </si>
  <si>
    <t>BQL Khu du lịch Thiên Cầm</t>
  </si>
  <si>
    <t>V</t>
  </si>
  <si>
    <t>VI</t>
  </si>
  <si>
    <t>Trung tâm Ứng dụng KHKT &amp; BVCTVN Kỳ Anh</t>
  </si>
  <si>
    <t>Trung tâm Ứng dụng KHKT &amp; BVCTVN TX. Kỳ Anh</t>
  </si>
  <si>
    <t>Trung tâm Ứng dụng KHKT &amp; BVCTVN Cẩm Xuyên</t>
  </si>
  <si>
    <t>Trung tâm Ứng dụng KHKT &amp; BVCTVN TP Hà Tĩnh</t>
  </si>
  <si>
    <t>Trung tâm Ứng dụng KHKT &amp; BVCTVN Hương Khê</t>
  </si>
  <si>
    <t>Trung tâm Ứng dụng KHKT &amp; BVCTVN Thạch Hà</t>
  </si>
  <si>
    <t>Trung tâm Ứng dụng KHKT &amp; BVCTVN Can Lộc</t>
  </si>
  <si>
    <t>Trung tâm Ứng dụng KHKT &amp; BVCTVN TX. Hồng Lĩnh</t>
  </si>
  <si>
    <t>Trung tâm Ứng dụng KHKT &amp; BVCTVN Nghi Xuân</t>
  </si>
  <si>
    <t>Trung tâm Ứng dụng KHKT &amp; BVCTVN Đức Thọ</t>
  </si>
  <si>
    <t>Trung tâm Ứng dụng KHKT &amp; BVCTVN Hương Sơn</t>
  </si>
  <si>
    <t>Trung tâm Ứng dụng KHKT &amp; BVCTVN Vũ Quang</t>
  </si>
  <si>
    <t>Trung tâm Ứng dụng KHKT &amp; BVCTVN Lộc Hà</t>
  </si>
  <si>
    <t xml:space="preserve">Ban Bồi thường hỗ trợ tái định cư thành phố Hà Tĩnh </t>
  </si>
  <si>
    <t>Đội Quản lý trật tự đô thị thị xã Kỳ Anh</t>
  </si>
  <si>
    <t>Đội Quản lý trật tự đô thị thị xã Hồng Lĩnh</t>
  </si>
  <si>
    <t>Đội Quản lý trật tự đô thị thành phố Hà Tĩnh</t>
  </si>
  <si>
    <t>Trung tâm Văn hóa - Thông tin huyện Cẩm Xuyên</t>
  </si>
  <si>
    <t>Trung tâm Văn hóa - Thông tin thị xã Hông Lĩnh</t>
  </si>
  <si>
    <t>Tổng đội TNXP-XDKT vùng Tây Sơn - Hương Sơn</t>
  </si>
  <si>
    <t>Tổng đội TNXP-XDKT vùng Phúc Trạch - Hương Khê</t>
  </si>
  <si>
    <t>Trung tâm HN và PTKT thủy sản TNXP Hà Tĩnh</t>
  </si>
  <si>
    <t>Trung tâm Dạy nghề và Hỗ trợ nông dân</t>
  </si>
  <si>
    <t>BC Phụ trách giải phòng mặt bằng huyện Thạch Hà</t>
  </si>
  <si>
    <t>1 HĐ 3604</t>
  </si>
  <si>
    <t>Bộ phận chuyên trách giú việc BC Phụ trách giải phòng mặt bằng thị xã Kỳ Anh</t>
  </si>
  <si>
    <t>có thêm 3 HĐ 3604</t>
  </si>
  <si>
    <t>BV đa khoa KV Cửa khẩu quốc tế Cầu Treo</t>
  </si>
  <si>
    <t>Trung tâm Pháp y và Giám định Y khoa</t>
  </si>
  <si>
    <t>Đơn vị sự nghiệp lĩnh vực Y tế</t>
  </si>
  <si>
    <t>Tuyến tỉnh</t>
  </si>
  <si>
    <t>TỈNH HÀ TĨNH</t>
  </si>
  <si>
    <t>Tên cơ quan quyết định thành lập (cho phép thành lập)</t>
  </si>
  <si>
    <t>Biên chế được giao thực hiện năm 2014</t>
  </si>
  <si>
    <t>Biên chế có mặt đến 31/10/2014</t>
  </si>
  <si>
    <t>Kế hoạch biên chế năm 2016</t>
  </si>
  <si>
    <t>Kế hoạch biên chế năm 2014</t>
  </si>
  <si>
    <t>Biên chế thực hiện tự bảo đảm kinh phí</t>
  </si>
  <si>
    <t>Kế hoạch biên chế năm 2013 (giảm 5%)</t>
  </si>
  <si>
    <t>Sau khi đã giảm, thừa thiếu so với hiện có</t>
  </si>
  <si>
    <t xml:space="preserve">Phương án giữ lại biên chế thực hiện thu hút </t>
  </si>
  <si>
    <t xml:space="preserve">Tỷ lệ 4% </t>
  </si>
  <si>
    <t>Sau giảm 3% so với HC</t>
  </si>
  <si>
    <t>Sau giảm 5% so với HC</t>
  </si>
  <si>
    <t>Tăng, giảm BC giữa kế hoạch  năm 2015         so với năm 2014</t>
  </si>
  <si>
    <t>Ghi chú 2012</t>
  </si>
  <si>
    <t>Biên chế có mặt tính đến 01/01/2016</t>
  </si>
  <si>
    <t>Biên chế có mặt tính đến 31/12/2016</t>
  </si>
  <si>
    <t>Nghỉ hưu năm 2015 (31/12/2015)</t>
  </si>
  <si>
    <t>Kế hoạch số lượng người làm việc năm 2017</t>
  </si>
  <si>
    <t>Số lượng người làm việc có mặt tính đến 31/12/2017</t>
  </si>
  <si>
    <t>Kế hoạch số lượng người làm việc năm 2018</t>
  </si>
  <si>
    <t>Biên chế viên chức</t>
  </si>
  <si>
    <t>HĐ theo NĐ 68</t>
  </si>
  <si>
    <t>Biên chế thực hiện tự đảm bảo kinh phí</t>
  </si>
  <si>
    <t>Biên chế do ngân sách đảm bảo</t>
  </si>
  <si>
    <t>Tổng</t>
  </si>
  <si>
    <t>Nghỉ đúng tuổi</t>
  </si>
  <si>
    <t xml:space="preserve">Nghỉ theo Nghị định số 108/2015/NĐ-CP </t>
  </si>
  <si>
    <t xml:space="preserve">Biên chế do NN cấp ngân sách </t>
  </si>
  <si>
    <t>BC công chức</t>
  </si>
  <si>
    <t xml:space="preserve">BC viên chức </t>
  </si>
  <si>
    <t xml:space="preserve">Tổng </t>
  </si>
  <si>
    <t>HĐ
68</t>
  </si>
  <si>
    <t xml:space="preserve">Biên chế </t>
  </si>
  <si>
    <t xml:space="preserve">Biên chế Công chức </t>
  </si>
  <si>
    <t>Hỗ trợ bằng NSNN</t>
  </si>
  <si>
    <t>HĐ68</t>
  </si>
  <si>
    <t>TỔNG CỘNG</t>
  </si>
  <si>
    <t>Uỷ ban MTTQ tỉnh</t>
  </si>
  <si>
    <t>Hội LHPN tỉnh</t>
  </si>
  <si>
    <t>Tự bảo đảm</t>
  </si>
  <si>
    <t>Tỉnh uỷ</t>
  </si>
  <si>
    <t>Hội Người mù</t>
  </si>
  <si>
    <t>Hội Liên hiệp Văn học nghệ thuật</t>
  </si>
  <si>
    <t>Liên hiệp các Hội KH-KT</t>
  </si>
  <si>
    <t>Liên hiệp các tổ chức hữu nghị</t>
  </si>
  <si>
    <t>Liên minh các Hợp tác xã</t>
  </si>
  <si>
    <t>Bổ sung 01 HĐ 68 (có ý kiến của Chủ tịch)</t>
  </si>
  <si>
    <t>Hội Chữ thập đỏ huyện Kỳ Anh</t>
  </si>
  <si>
    <t>UBND huyện Kỳ Anh</t>
  </si>
  <si>
    <t>Hội Chữ thập đỏ thị xã Kỳ Anh</t>
  </si>
  <si>
    <t>Hội Chữ thập đỏ huyện Cẩm Xuyên</t>
  </si>
  <si>
    <t>UBND huyện Cẩm Xuyên</t>
  </si>
  <si>
    <t>Hội Chữ thập đỏ thành phố Hà Tĩnh</t>
  </si>
  <si>
    <t>UBND TP Hà Tĩnh</t>
  </si>
  <si>
    <t>Hội Chữ thập đỏ huyện Hương Khê</t>
  </si>
  <si>
    <t>UBND huyện Hương Khê</t>
  </si>
  <si>
    <t>Hội Chữ thập đỏ huyện Thạch Hà</t>
  </si>
  <si>
    <t>UBND huyện Thạch Hà</t>
  </si>
  <si>
    <t>Hội Chữ thập đỏ huyện Can Lộc</t>
  </si>
  <si>
    <t>UBND huyện Can Lộc</t>
  </si>
  <si>
    <t>Hội Chữ thập đỏ thị xã Hồng Lĩnh</t>
  </si>
  <si>
    <t>UBND TX Hồng Lĩnh</t>
  </si>
  <si>
    <t>Hội Chữ thập đỏ huyện Nghi Xuân</t>
  </si>
  <si>
    <t>UBND huyện Nghi Xuân</t>
  </si>
  <si>
    <t>Hội Chữ thập đỏ huyện Đức Thọ</t>
  </si>
  <si>
    <t>UBND huyện Đức Thọ</t>
  </si>
  <si>
    <t>Hội Chữ thập đỏ huyện Hương Sơn</t>
  </si>
  <si>
    <t>UBND huyện Hương Sơn</t>
  </si>
  <si>
    <t>Hội Chữ thập đỏ huyện Vũ Quang</t>
  </si>
  <si>
    <t>UBND huyện Vũ Quang</t>
  </si>
  <si>
    <t>Hội Chữ thập đỏ huyện Lộc Hà</t>
  </si>
  <si>
    <t>UBND huyện Lộc Hà</t>
  </si>
  <si>
    <t>Hội Người mù huyện Kỳ Anh</t>
  </si>
  <si>
    <t>Hội Người mù thị xã Kỳ Anh</t>
  </si>
  <si>
    <t>Hội Người mù huyện Cẩm Xuyên</t>
  </si>
  <si>
    <t>Hội Người mù thành phố Hà Tĩnh</t>
  </si>
  <si>
    <t>Hội Người mù huyện Hương Khê</t>
  </si>
  <si>
    <t>Hội Người mù huyện Thạch Hà</t>
  </si>
  <si>
    <t>Hội Người mù huyện Can Lộc</t>
  </si>
  <si>
    <t>Hội Người mù thị xã Hồng Lĩnh</t>
  </si>
  <si>
    <t>Hội Người mù huyện Nghi Xuân</t>
  </si>
  <si>
    <t>Hội Người mù huyện Đức Thọ</t>
  </si>
  <si>
    <t>Hội Người mù huyện Hương Sơn</t>
  </si>
  <si>
    <t>Hội Người mù huyện Vũ Quang</t>
  </si>
  <si>
    <t>Hội Người mù huyện Lộc Hà</t>
  </si>
  <si>
    <t>Hội người cao tuổi huyện Kỳ Anh</t>
  </si>
  <si>
    <t>Hội người cao tuổi thị xã Kỳ Anh</t>
  </si>
  <si>
    <t>Hội người cao tuổi huyện Cẩm Xuyên</t>
  </si>
  <si>
    <t>Hội người cao tuổi thành phố Hà Tĩnh</t>
  </si>
  <si>
    <t>Hội người cao tuổi huyện Hương Khê</t>
  </si>
  <si>
    <t>Hội người cao tuổi huyện Thạch Hà</t>
  </si>
  <si>
    <t>Hội người cao tuổi huyện Can Lộc</t>
  </si>
  <si>
    <t>Hội người cao tuổi thị xã Hồng Lĩnh</t>
  </si>
  <si>
    <t>Hội người cao tuổi huyện Nghi Xuân</t>
  </si>
  <si>
    <t>Hội người cao tuổi huyện Đức Thọ</t>
  </si>
  <si>
    <t>Hội người cao tuổi huyện Hương Sơn</t>
  </si>
  <si>
    <t>Hội người cao tuổi huyện Vũ Quang</t>
  </si>
  <si>
    <t>Hội người cao tuổi huyện Lộc Hà</t>
  </si>
  <si>
    <t>Lãnh đạo, Văn phòng Đoàn ĐBQH, HĐND và UBND tỉnh</t>
  </si>
  <si>
    <t>Trung tâm Lưu trữ lịch sử tỉnh</t>
  </si>
  <si>
    <t>Văn phòng Đăng ký đất đai</t>
  </si>
  <si>
    <t>Trung tâm Văn hóa - Truyền thông huyện Kỳ Anh</t>
  </si>
  <si>
    <t>Trung tâmVăn hóa - Truyền thông thị xã Kỳ Anh</t>
  </si>
  <si>
    <t>Trung tâm Văn hóa - Truyền thông thành phố Hà Tĩnh</t>
  </si>
  <si>
    <t>Trung tâm Văn hóa - Truyền thông huyện Thạch Hà</t>
  </si>
  <si>
    <t>Trung tâm Văn hóa - Truyền thông huyện Lộc Hà</t>
  </si>
  <si>
    <t>Trung tâmVăn hóa - Truyền thông huyện Can Lộc</t>
  </si>
  <si>
    <t>Trung tâm Văn hóa - Truyền thông huyện Hương Khê</t>
  </si>
  <si>
    <t>Trung tâm Văn hóa - Truyền thông huyện Hương Sơn</t>
  </si>
  <si>
    <t>Trung tâm Văn hóa - Truyền thông huyện Vũ Quang</t>
  </si>
  <si>
    <t>Trung tâm Văn hóa - Truyền thông huyện Đức Thọ</t>
  </si>
  <si>
    <t>Trung tâm Văn hóa - Truyền thông huyện Nghi Xuân</t>
  </si>
  <si>
    <t>Trung tâm Bồi dưỡng nghiệp vụ sư phạm và Giáo dục thường xuyên tỉnh</t>
  </si>
  <si>
    <t>Trung tâm Kiểm nghiệm Thuốc, Mỹ phẩm, Thực phẩm</t>
  </si>
  <si>
    <t>Ban Quản lý rừng phòng hộ Hương Khê</t>
  </si>
  <si>
    <t>Trung tâm Dịch vụ hạ tầng và môi trường đô thị thị xã Kỳ Anh</t>
  </si>
  <si>
    <t>Trường Cao đẳng Nguyễn Du</t>
  </si>
  <si>
    <t>trong đó 1 HĐ 3604</t>
  </si>
  <si>
    <t>Có mặt đến 31/12/2018</t>
  </si>
  <si>
    <t>Kế hoạch số lượng người làm việc năm 2019</t>
  </si>
  <si>
    <t>PHỤ LỤC I</t>
  </si>
  <si>
    <t>PHỤ LỤC II</t>
  </si>
  <si>
    <t>PHỤ LỤC III</t>
  </si>
  <si>
    <t>Văn phòng Đoàn ĐBQH, HĐND và UBND tỉnh</t>
  </si>
  <si>
    <t>Lãnh đạo HĐND và UBND tỉnh</t>
  </si>
  <si>
    <t>BV đa khoa thị xã Kỳ Anh</t>
  </si>
  <si>
    <t>HỘI ĐỒNG NHÂN DÂN</t>
  </si>
  <si>
    <t>Ban hành kèm Nghị quyết số    /NQ-HĐND ngày / 12/2019 của HĐND tỉnh</t>
  </si>
  <si>
    <t>Có mặt đến 31/12/2019</t>
  </si>
  <si>
    <t>Kế hoạch số lượng người làm việc năm 2020</t>
  </si>
  <si>
    <t xml:space="preserve">Tăng (+), giảm (-) số người làm việc năm 2020 so với năm 2019 </t>
  </si>
  <si>
    <t>BẢNG SO SÁNH GIAO BIÊN CHẾ HỘI</t>
  </si>
  <si>
    <r>
      <t xml:space="preserve">TỈNH QUẢNG TRỊ
</t>
    </r>
    <r>
      <rPr>
        <sz val="10"/>
        <rFont val="Times New Roman"/>
        <family val="1"/>
      </rPr>
      <t>Diện tích: 4.747 km2
Dân số: 650.321 người
gồm 10 huyện, TP, TX</t>
    </r>
  </si>
  <si>
    <r>
      <t xml:space="preserve">TỈNH HÀ TĨNH 
</t>
    </r>
    <r>
      <rPr>
        <sz val="10"/>
        <rFont val="Times New Roman"/>
        <family val="1"/>
      </rPr>
      <t>Diện tích: 6.026,5 km2
Dân số: 1.288.866 người
gồm 13 huyện, TP, TX</t>
    </r>
  </si>
  <si>
    <r>
      <t xml:space="preserve">TỈNH QUẢNG BÌNH
</t>
    </r>
    <r>
      <rPr>
        <sz val="10"/>
        <rFont val="Times New Roman"/>
        <family val="1"/>
      </rPr>
      <t>Diện tích: 8.000 km2
Dân số: 887.595 người
gồm  8 huyện, TP, TX</t>
    </r>
  </si>
  <si>
    <t>Có mặt đến ngày 31/12/2019</t>
  </si>
  <si>
    <t>Kế hoạch biên chế năm 2020</t>
  </si>
  <si>
    <t>Tăng, giảm giữa KH biên chế năm 2020 so với BC giao năm 2019</t>
  </si>
  <si>
    <t>Thị xã Hồng Lĩnh</t>
  </si>
  <si>
    <t>Phòng Khai thác TS</t>
  </si>
  <si>
    <t>Phòng kiểm ngư thanh tra và pháp chế</t>
  </si>
  <si>
    <t>Phòng QL thu y</t>
  </si>
  <si>
    <t>Phòng QL chăn nuôi</t>
  </si>
  <si>
    <t>Phòng QL đê điều và phòng chống thiên tai</t>
  </si>
  <si>
    <t>Phòng Hành chính - TH, thanh tra</t>
  </si>
  <si>
    <t>Phòng Quản lý chất lượng và chế biến thương mại</t>
  </si>
  <si>
    <t>Trung tâm Thông tin- Công báo - Tin học</t>
  </si>
  <si>
    <t>Diện tích</t>
  </si>
  <si>
    <t>Dân số</t>
  </si>
  <si>
    <t>số xã phường xã hiện có</t>
  </si>
  <si>
    <t>số phường xã sau sáp nhập</t>
  </si>
  <si>
    <t>Thực trạng đơn vị hành chính</t>
  </si>
  <si>
    <t>Kế hoạch biên chế năm 2020. Sở Nội vụ dự kiến thẩm định</t>
  </si>
  <si>
    <t>tam thoi</t>
  </si>
  <si>
    <t>bao gồm 3 bien chế của 240</t>
  </si>
  <si>
    <t>Kế hoạch số người làm việc năm 2020</t>
  </si>
  <si>
    <t>Tăng, giảm giữa KH số người làm việc năm 2020 so vớ số người làm việc được giao năm 2019</t>
  </si>
  <si>
    <t>Số người làm việc có mặt tính đến 31/12/2019</t>
  </si>
  <si>
    <t>KẾ HOẠCH SỐ LƯỢNG NGƯỜI LÀM VIỆC TRONG ĐƠN VỊ SỰ NGHIỆP CÔNG LẬP NĂM 2020</t>
  </si>
  <si>
    <t>Ban hành kèm Nghị quyết số        /NQ-HĐND ngày       /12/2019 của HĐND tỉnh</t>
  </si>
  <si>
    <t>Trung tâm công tác xã hội, Quỹ bảo trợ trẻ em, Tư vấn giáo dục nghề nghiệp, Phục hồi chức nâng cho người khuyết tật</t>
  </si>
  <si>
    <t>Trung tâm chữa bệnh giáo dục lao động xã hội</t>
  </si>
  <si>
    <t>hợp nhất Trung tâm Dạy nghề, GT, Giải quyết VL cho người tàn tật và Quỹ Bảo trợ trẻ em</t>
  </si>
  <si>
    <t>Cao</t>
  </si>
  <si>
    <t xml:space="preserve">                                                                                                                                                                                                                                                                                                                                                                                                                                                                                                                                                                                                                                                                                                                                                                                                                                                                                                                                                                                                                                                                                                                                                                                                                                                                                                                                                                                                                                                                                                                                                                                                                                                                                                                      </t>
  </si>
  <si>
    <t>PHỤ LỤC VIII</t>
  </si>
  <si>
    <t>ĐƠN VỊ TỰ CHỦ NHÓM II</t>
  </si>
  <si>
    <t>Bệnh viện đa khoa tỉnh</t>
  </si>
  <si>
    <t>BV Y học Cổ truyền</t>
  </si>
  <si>
    <t>BV Phục hồi chức năng</t>
  </si>
  <si>
    <t>Trung tâm Công nghệ thông tin và Truyền thông</t>
  </si>
  <si>
    <t>STTTT</t>
  </si>
  <si>
    <t>Tự chủ</t>
  </si>
  <si>
    <t>Viện Quy hoạch kiến trúc xây dựng</t>
  </si>
  <si>
    <t>Trung tâm Ứng dụng Tiến bộ Khoa học và Công nghệ</t>
  </si>
  <si>
    <t>Sở KH&amp;CN</t>
  </si>
  <si>
    <t>Trung tâm Kỹ thuật Tiêu chuẩn Đo lường Chất lượng</t>
  </si>
  <si>
    <t>Ban Quản lý dự án đầu tư xây dựng công trình giao thông tỉnh</t>
  </si>
  <si>
    <t>Ban Quản lý dự án đầu tư xây dựng công trình Nông nghiệp và Phát triển nông thôn</t>
  </si>
  <si>
    <t>Ban Quản lý dự án đầu tư xây dựng công trình Dân dụng và Công nghiệp tỉnh</t>
  </si>
  <si>
    <t xml:space="preserve">Ban Quản lý dự án đầu tư xây dựng khu vực Khu kinh tế tỉnh </t>
  </si>
  <si>
    <t>UBND Tỉnh Hà Tĩnh</t>
  </si>
  <si>
    <t>Trung tâm tư vấn KTGT</t>
  </si>
  <si>
    <t xml:space="preserve">UBND tỉnh </t>
  </si>
  <si>
    <t xml:space="preserve">Sở GTVT </t>
  </si>
  <si>
    <t>Trung tâm Quan trắc Tài nguyên và Môi trường</t>
  </si>
  <si>
    <t xml:space="preserve">Tự chủ 100% </t>
  </si>
  <si>
    <t>Trung tâm Kiểm định chất lượng công trình xây dựng</t>
  </si>
  <si>
    <t>SXD</t>
  </si>
  <si>
    <t>Ban BT- HT-TĐC thủy điện Ngàn Trươi - Cẩm Trang</t>
  </si>
  <si>
    <t>Ban Quản lý Nghĩa Trang thành phố Hà Tĩnh</t>
  </si>
  <si>
    <t>Ban Quản lý bãi biển Xuân Thành, huyện Nghi Xuân</t>
  </si>
  <si>
    <t>Ban QLDA huyện Kỳ Anh</t>
  </si>
  <si>
    <t>Ban QLDA thị xã Kỳ Anh</t>
  </si>
  <si>
    <t>Ban QLDA huyện Cẩm Xuyên</t>
  </si>
  <si>
    <t>Ban QLDA đầu tư xây dựng thành phố Hà Tĩnh</t>
  </si>
  <si>
    <t>Ban QLDA huyện Thạch Hà</t>
  </si>
  <si>
    <t>Ban QLDA huyện Can Lộc</t>
  </si>
  <si>
    <t>Ban QLDA huyện Lộc Hà</t>
  </si>
  <si>
    <t>Ban QLDA thị xã Hồng Lĩnh</t>
  </si>
  <si>
    <t>Ban QLDA huyện Nghi Xuân</t>
  </si>
  <si>
    <t>Ban QLDA huyện Đức Thọ</t>
  </si>
  <si>
    <t>Ban QLDA huyện Hương Sơn</t>
  </si>
  <si>
    <t>Ban QLDA huyện Vũ Quang</t>
  </si>
  <si>
    <t>Ban QLDA huyện Hương Khê</t>
  </si>
  <si>
    <t>ĐƠN VỊ TỰ CHỦ NHÓM III</t>
  </si>
  <si>
    <t>SỐ LƯỢNG NGƯỜI LÀM VIỆC TRONG ĐƠN VỊ SỰ NGHIỆP CÔNG LẬP TỰ CHỦ NĂM 2020</t>
  </si>
  <si>
    <t>Nhân viên y tế</t>
  </si>
  <si>
    <t>có 20 bác sĩ</t>
  </si>
  <si>
    <t>25 bác sĩ</t>
  </si>
  <si>
    <t>bác sĩ hiện có</t>
  </si>
  <si>
    <t>số xã</t>
  </si>
  <si>
    <t>đã cộng</t>
  </si>
  <si>
    <t>Ban hành kèm Nghị quyết số          /NQ-HĐND ngày    /12/2019 của HĐND tỉnh</t>
  </si>
  <si>
    <t>KẾ HOẠCH BIÊN CHẾ CÔNG CHỨC TRONG CƠ QUAN, TỔ CHỨC HÀNH CHÍNH NĂM 2020</t>
  </si>
  <si>
    <t>Biên chế bổ sung tuyển dụng nhân viên y tế theo QĐ 240/QĐ-UBND</t>
  </si>
  <si>
    <t xml:space="preserve">Trường Trung cấp Kỹ nghệ </t>
  </si>
  <si>
    <t>Trung tâm Nghiên cứu Phát triển Nấm và Tài nguyên sinh vật</t>
  </si>
  <si>
    <t>bao gồm  8 bien chế của 240</t>
  </si>
  <si>
    <t>bao gồm  3 bien chế của 240</t>
  </si>
  <si>
    <t>bao gồm  19 bien chế của 240</t>
  </si>
  <si>
    <t>bao gồm 6 bien chế của 240</t>
  </si>
  <si>
    <t>bao gồm 4 bien chế của 240</t>
  </si>
  <si>
    <t>bao gồm 1 bien chế của 240</t>
  </si>
  <si>
    <t>bao gồm 8 bien chế của 240</t>
  </si>
  <si>
    <t>Biên chế đã giao chưa sử dụng</t>
  </si>
  <si>
    <t>Biên chế được giao năm 2015</t>
  </si>
  <si>
    <t xml:space="preserve"> </t>
  </si>
  <si>
    <t>cộng 18 hợp đồng metanol</t>
  </si>
  <si>
    <t>bao gồm  5 biên chế của 240</t>
  </si>
  <si>
    <t>cộng 1 y tế 240 trường nội trú</t>
  </si>
  <si>
    <t>SO SÁNH BIÊN CHẾ CÁC HUYỆN</t>
  </si>
  <si>
    <t>BÁO CÁO TÌNH HÌNH THỰC HIỆN TINH GIẢN BIÊN CHẾ ĐẾN NĂM 2019</t>
  </si>
  <si>
    <t>SỞ NGÀNH</t>
  </si>
  <si>
    <t>Văn phòng Đoàn ĐBQH, HĐND, UBND tỉnh</t>
  </si>
  <si>
    <t>KÊ HOẠCH SỐ LƯỢNG NGƯỜI LÀM VIỆC TRONG CÁC TỔ CHỨC HỘI, ĐOÀN THỂ NĂM 2020</t>
  </si>
  <si>
    <t>Sở Nông nghiệp</t>
  </si>
  <si>
    <t>Sở Lao động, Thương binh và Xã hội</t>
  </si>
  <si>
    <t>Sở Giao thông vận tải</t>
  </si>
  <si>
    <t>Ban Quản lý Khu Kinh tế</t>
  </si>
  <si>
    <t>Sở Giáo dục và Đào tạo</t>
  </si>
  <si>
    <t>Đại học Hà Tĩnh</t>
  </si>
  <si>
    <t>Cao đẳng Y tế</t>
  </si>
  <si>
    <t>Cao đẳng Việt Đức</t>
  </si>
  <si>
    <t>Cao đẳng Nguyễn Du</t>
  </si>
  <si>
    <t>Đài PTTH tỉnh</t>
  </si>
  <si>
    <t>Sự nghiệp thuộc tỉnh</t>
  </si>
  <si>
    <t>ỦY BAN NHÂN DÂN</t>
  </si>
  <si>
    <t>Kế hoạch tinh giản đên 2021 theo NQ 39</t>
  </si>
  <si>
    <t>Biên chế đã thực hiện đến 2019</t>
  </si>
  <si>
    <t>Số biên chế chưa thực hiện</t>
  </si>
  <si>
    <t>chưa sử dụng</t>
  </si>
  <si>
    <t>THCS</t>
  </si>
  <si>
    <t>nông nghiệp</t>
  </si>
  <si>
    <t>MN</t>
  </si>
  <si>
    <t>TT YT Huyện KA</t>
  </si>
  <si>
    <t>240 y tế</t>
  </si>
  <si>
    <t>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</si>
</sst>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71" x14ac:knownFonts="1">
    <font>
      <sz val="11"/>
      <color theme="1"/>
      <name val="Calibri"/>
      <family val="2"/>
      <scheme val="minor"/>
    </font>
    <font>
      <sz val="12"/>
      <name val=".VnTime"/>
      <family val="2"/>
    </font>
    <font>
      <b/>
      <sz val="12"/>
      <name val="Times New Roman"/>
      <family val="1"/>
    </font>
    <font>
      <sz val="12"/>
      <name val="Times New Roman"/>
      <family val="1"/>
    </font>
    <font>
      <i/>
      <sz val="13"/>
      <name val="Times New Roman"/>
      <family val="1"/>
    </font>
    <font>
      <sz val="14"/>
      <name val="Times New Roman"/>
      <family val="1"/>
    </font>
    <font>
      <sz val="10"/>
      <name val="Times New Roman"/>
      <family val="1"/>
    </font>
    <font>
      <b/>
      <sz val="14"/>
      <name val="Times New Roman"/>
      <family val="1"/>
    </font>
    <font>
      <sz val="10"/>
      <name val="Arial"/>
      <family val="2"/>
    </font>
    <font>
      <sz val="12"/>
      <name val="Arial"/>
      <family val="2"/>
    </font>
    <font>
      <i/>
      <sz val="12"/>
      <name val="Times New Roman"/>
      <family val="1"/>
    </font>
    <font>
      <i/>
      <sz val="11"/>
      <name val="Times New Roman"/>
      <family val="1"/>
    </font>
    <font>
      <b/>
      <sz val="11"/>
      <name val="Times New Roman"/>
      <family val="1"/>
    </font>
    <font>
      <sz val="12"/>
      <name val=".VnTime"/>
      <family val="2"/>
    </font>
    <font>
      <sz val="11"/>
      <name val="Times New Roman"/>
      <family val="1"/>
    </font>
    <font>
      <sz val="10"/>
      <name val="Arial"/>
      <family val="2"/>
    </font>
    <font>
      <sz val="11"/>
      <name val="Times"/>
      <family val="1"/>
    </font>
    <font>
      <b/>
      <sz val="11"/>
      <name val="Times"/>
      <family val="1"/>
    </font>
    <font>
      <i/>
      <sz val="10"/>
      <name val="Arial"/>
      <family val="2"/>
    </font>
    <font>
      <b/>
      <sz val="12"/>
      <name val=".VnTime"/>
      <family val="2"/>
    </font>
    <font>
      <sz val="11"/>
      <color theme="1"/>
      <name val="Times New Roman"/>
      <family val="2"/>
    </font>
    <font>
      <b/>
      <sz val="8"/>
      <name val="Times New Roman"/>
      <family val="1"/>
    </font>
    <font>
      <b/>
      <sz val="10"/>
      <name val="Times New Roman"/>
      <family val="1"/>
    </font>
    <font>
      <sz val="11"/>
      <color theme="1"/>
      <name val="Calibri"/>
      <family val="2"/>
      <scheme val="minor"/>
    </font>
    <font>
      <b/>
      <sz val="12"/>
      <name val="Times New Roman"/>
      <family val="1"/>
      <charset val="163"/>
    </font>
    <font>
      <b/>
      <sz val="12"/>
      <name val="Arial"/>
      <family val="2"/>
    </font>
    <font>
      <sz val="11"/>
      <name val="Times New Roman"/>
      <family val="1"/>
      <charset val="163"/>
    </font>
    <font>
      <b/>
      <sz val="11"/>
      <name val="Times New Roman"/>
      <family val="1"/>
      <charset val="163"/>
    </font>
    <font>
      <sz val="8"/>
      <name val="Times New Roman"/>
      <family val="1"/>
      <charset val="163"/>
    </font>
    <font>
      <sz val="8"/>
      <name val="Times New Roman"/>
      <family val="1"/>
    </font>
    <font>
      <i/>
      <sz val="10"/>
      <name val="Times New Roman"/>
      <family val="1"/>
    </font>
    <font>
      <sz val="12"/>
      <name val="Times New Roman"/>
      <family val="1"/>
      <charset val="163"/>
    </font>
    <font>
      <sz val="10"/>
      <name val=".VnTime"/>
      <family val="2"/>
    </font>
    <font>
      <sz val="12"/>
      <color theme="1"/>
      <name val="Times New Roman"/>
      <family val="2"/>
    </font>
    <font>
      <sz val="11"/>
      <name val="Arial"/>
      <family val="2"/>
    </font>
    <font>
      <b/>
      <sz val="9"/>
      <name val="Times New Roman"/>
      <family val="1"/>
    </font>
    <font>
      <b/>
      <sz val="9"/>
      <name val=".VnTime"/>
      <family val="2"/>
    </font>
    <font>
      <sz val="11"/>
      <name val=".VnTime"/>
      <family val="2"/>
    </font>
    <font>
      <b/>
      <sz val="11"/>
      <name val=".VnTime"/>
      <family val="2"/>
    </font>
    <font>
      <i/>
      <sz val="11"/>
      <name val=".VnTime"/>
      <family val="2"/>
    </font>
    <font>
      <i/>
      <sz val="11"/>
      <name val="Times New Roman"/>
      <family val="1"/>
      <charset val="163"/>
    </font>
    <font>
      <i/>
      <sz val="11"/>
      <name val="Times"/>
      <family val="1"/>
    </font>
    <font>
      <i/>
      <sz val="8"/>
      <name val="Times New Roman"/>
      <family val="1"/>
    </font>
    <font>
      <sz val="9"/>
      <name val="Times New Roman"/>
      <family val="1"/>
    </font>
    <font>
      <sz val="8"/>
      <name val=".VnTime"/>
      <family val="2"/>
    </font>
    <font>
      <b/>
      <sz val="8"/>
      <name val=".VnTime"/>
      <family val="2"/>
    </font>
    <font>
      <sz val="8"/>
      <name val="Times"/>
      <family val="1"/>
    </font>
    <font>
      <b/>
      <sz val="8"/>
      <name val="Times"/>
      <family val="1"/>
    </font>
    <font>
      <i/>
      <sz val="8"/>
      <name val="Times New Roman"/>
      <family val="1"/>
      <charset val="163"/>
    </font>
    <font>
      <b/>
      <sz val="8"/>
      <name val="Times New Roman"/>
      <family val="1"/>
      <charset val="163"/>
    </font>
    <font>
      <b/>
      <i/>
      <sz val="8"/>
      <name val="Times New Roman"/>
      <family val="1"/>
    </font>
    <font>
      <b/>
      <i/>
      <sz val="11"/>
      <name val="Times New Roman"/>
      <family val="1"/>
    </font>
    <font>
      <b/>
      <sz val="10"/>
      <name val="Arial"/>
      <family val="2"/>
    </font>
    <font>
      <sz val="9"/>
      <name val="Arial"/>
      <family val="2"/>
    </font>
    <font>
      <b/>
      <sz val="7"/>
      <name val="Times New Roman"/>
      <family val="1"/>
    </font>
    <font>
      <i/>
      <sz val="7"/>
      <name val="Times New Roman"/>
      <family val="1"/>
    </font>
    <font>
      <sz val="7"/>
      <name val="Times New Roman"/>
      <family val="1"/>
    </font>
    <font>
      <b/>
      <i/>
      <sz val="7"/>
      <name val="Times New Roman"/>
      <family val="1"/>
    </font>
    <font>
      <i/>
      <sz val="14"/>
      <name val="Times New Roman"/>
      <family val="1"/>
    </font>
    <font>
      <b/>
      <sz val="12"/>
      <name val="Cambria"/>
      <family val="1"/>
      <scheme val="major"/>
    </font>
    <font>
      <sz val="12"/>
      <name val="Cambria"/>
      <family val="1"/>
      <charset val="163"/>
      <scheme val="major"/>
    </font>
    <font>
      <i/>
      <sz val="13"/>
      <color theme="0"/>
      <name val="Times New Roman"/>
      <family val="1"/>
    </font>
    <font>
      <b/>
      <sz val="13"/>
      <color theme="0"/>
      <name val="Times New Roman"/>
      <family val="1"/>
    </font>
    <font>
      <b/>
      <sz val="11"/>
      <color theme="1"/>
      <name val="Calibri"/>
      <family val="2"/>
      <scheme val="minor"/>
    </font>
    <font>
      <b/>
      <i/>
      <sz val="10"/>
      <name val="Times New Roman"/>
      <family val="1"/>
    </font>
    <font>
      <b/>
      <i/>
      <sz val="12"/>
      <name val="Times New Roman"/>
      <family val="1"/>
    </font>
    <font>
      <b/>
      <i/>
      <sz val="11"/>
      <name val=".VnTime"/>
      <family val="2"/>
    </font>
    <font>
      <sz val="8"/>
      <color theme="1"/>
      <name val="Calibri"/>
      <family val="2"/>
      <scheme val="minor"/>
    </font>
    <font>
      <b/>
      <sz val="11"/>
      <name val="Arial"/>
      <family val="2"/>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000000"/>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19">
    <xf numFmtId="0" fontId="0" fillId="0" borderId="0"/>
    <xf numFmtId="0" fontId="1" fillId="0" borderId="0"/>
    <xf numFmtId="0" fontId="8" fillId="0" borderId="0"/>
    <xf numFmtId="0" fontId="13" fillId="0" borderId="0"/>
    <xf numFmtId="0" fontId="15" fillId="0" borderId="0"/>
    <xf numFmtId="43" fontId="1" fillId="0" borderId="0" applyFont="0" applyFill="0" applyBorder="0" applyAlignment="0" applyProtection="0"/>
    <xf numFmtId="0" fontId="20" fillId="0" borderId="0"/>
    <xf numFmtId="0" fontId="8" fillId="0" borderId="0"/>
    <xf numFmtId="43" fontId="23" fillId="0" borderId="0" applyFont="0" applyFill="0" applyBorder="0" applyAlignment="0" applyProtection="0"/>
    <xf numFmtId="0" fontId="1" fillId="0" borderId="0"/>
    <xf numFmtId="43" fontId="8" fillId="0" borderId="0" applyFont="0" applyFill="0" applyBorder="0" applyAlignment="0" applyProtection="0"/>
    <xf numFmtId="0" fontId="23" fillId="0" borderId="0"/>
    <xf numFmtId="0" fontId="8" fillId="0" borderId="0"/>
    <xf numFmtId="0" fontId="31" fillId="0" borderId="0"/>
    <xf numFmtId="0" fontId="1" fillId="0" borderId="0"/>
    <xf numFmtId="0" fontId="8" fillId="0" borderId="0"/>
    <xf numFmtId="0" fontId="1" fillId="0" borderId="0"/>
    <xf numFmtId="0" fontId="33" fillId="0" borderId="0"/>
    <xf numFmtId="0" fontId="8" fillId="0" borderId="0"/>
  </cellStyleXfs>
  <cellXfs count="519">
    <xf numFmtId="0" fontId="0" fillId="0" borderId="0" xfId="0"/>
    <xf numFmtId="0" fontId="8" fillId="0" borderId="0" xfId="2"/>
    <xf numFmtId="0" fontId="9" fillId="0" borderId="0" xfId="2" applyFont="1"/>
    <xf numFmtId="0" fontId="3" fillId="0" borderId="0" xfId="2" applyFont="1" applyAlignment="1">
      <alignment horizontal="center"/>
    </xf>
    <xf numFmtId="0" fontId="3" fillId="0" borderId="0" xfId="2" applyFont="1"/>
    <xf numFmtId="0" fontId="3" fillId="0" borderId="0" xfId="2" applyFont="1" applyAlignment="1"/>
    <xf numFmtId="0" fontId="5" fillId="0" borderId="0" xfId="2" applyFont="1" applyAlignment="1"/>
    <xf numFmtId="0" fontId="13" fillId="0" borderId="0" xfId="3" applyFont="1" applyFill="1"/>
    <xf numFmtId="0" fontId="2" fillId="0" borderId="0" xfId="3" applyFont="1" applyFill="1" applyAlignment="1"/>
    <xf numFmtId="0" fontId="3" fillId="0" borderId="0" xfId="3" applyFont="1" applyFill="1"/>
    <xf numFmtId="0" fontId="4" fillId="0" borderId="0" xfId="3" applyFont="1" applyFill="1" applyBorder="1" applyAlignment="1">
      <alignment horizontal="right" vertical="center"/>
    </xf>
    <xf numFmtId="0" fontId="13" fillId="0" borderId="0" xfId="3" applyFont="1" applyFill="1" applyAlignment="1">
      <alignment horizontal="center"/>
    </xf>
    <xf numFmtId="0" fontId="13" fillId="0" borderId="0" xfId="3" applyFont="1" applyFill="1" applyAlignment="1">
      <alignment horizontal="left" vertical="center"/>
    </xf>
    <xf numFmtId="0" fontId="1" fillId="0" borderId="0" xfId="1" applyFont="1" applyFill="1"/>
    <xf numFmtId="0" fontId="17" fillId="0" borderId="0" xfId="1" applyFont="1" applyFill="1"/>
    <xf numFmtId="0" fontId="18" fillId="0" borderId="0" xfId="2" applyFont="1" applyAlignment="1">
      <alignment horizontal="center"/>
    </xf>
    <xf numFmtId="0" fontId="19" fillId="0" borderId="0" xfId="1" applyFont="1" applyFill="1"/>
    <xf numFmtId="0" fontId="12" fillId="0" borderId="2" xfId="0" applyFont="1" applyFill="1" applyBorder="1" applyAlignment="1">
      <alignment horizontal="center" vertical="center"/>
    </xf>
    <xf numFmtId="0" fontId="3" fillId="0" borderId="0" xfId="2" applyFont="1" applyBorder="1" applyAlignment="1">
      <alignment horizontal="center" vertical="center" wrapText="1"/>
    </xf>
    <xf numFmtId="0" fontId="3" fillId="0" borderId="0" xfId="2" applyFont="1" applyBorder="1" applyAlignment="1">
      <alignment vertical="center" wrapText="1"/>
    </xf>
    <xf numFmtId="0" fontId="9" fillId="0" borderId="0" xfId="2" applyFont="1" applyAlignment="1">
      <alignment horizontal="center"/>
    </xf>
    <xf numFmtId="0" fontId="3" fillId="0" borderId="0" xfId="2" quotePrefix="1" applyFont="1" applyBorder="1" applyAlignment="1">
      <alignment horizontal="left" vertical="top" wrapText="1"/>
    </xf>
    <xf numFmtId="0" fontId="2" fillId="2" borderId="2" xfId="2" applyFont="1" applyFill="1" applyBorder="1" applyAlignment="1">
      <alignment horizontal="center" vertical="center" wrapText="1"/>
    </xf>
    <xf numFmtId="0" fontId="14" fillId="2" borderId="2" xfId="14" applyFont="1" applyFill="1" applyBorder="1" applyAlignment="1">
      <alignment horizontal="center" vertical="center" wrapText="1"/>
    </xf>
    <xf numFmtId="0" fontId="14" fillId="2" borderId="2" xfId="0" applyFont="1" applyFill="1" applyBorder="1" applyAlignment="1">
      <alignment horizontal="left" vertical="center" wrapText="1"/>
    </xf>
    <xf numFmtId="0" fontId="9" fillId="2" borderId="0" xfId="2" applyFont="1" applyFill="1" applyAlignment="1">
      <alignment horizontal="center"/>
    </xf>
    <xf numFmtId="0" fontId="10" fillId="0" borderId="0" xfId="2" applyFont="1" applyBorder="1" applyAlignment="1">
      <alignment vertical="top" wrapText="1"/>
    </xf>
    <xf numFmtId="0" fontId="3" fillId="2" borderId="2" xfId="0" applyFont="1" applyFill="1" applyBorder="1" applyAlignment="1">
      <alignment horizontal="center" vertical="center" wrapText="1"/>
    </xf>
    <xf numFmtId="0" fontId="14" fillId="0" borderId="0" xfId="2" applyFont="1" applyAlignment="1">
      <alignment horizontal="left"/>
    </xf>
    <xf numFmtId="0" fontId="11" fillId="0" borderId="0" xfId="2" applyFont="1" applyBorder="1" applyAlignment="1">
      <alignment horizontal="left" vertical="top" wrapText="1"/>
    </xf>
    <xf numFmtId="0" fontId="14" fillId="0" borderId="0" xfId="2" applyFont="1" applyBorder="1" applyAlignment="1">
      <alignment horizontal="left" vertical="center" wrapText="1"/>
    </xf>
    <xf numFmtId="0" fontId="34" fillId="0" borderId="0" xfId="2" applyFont="1" applyAlignment="1">
      <alignment horizontal="left"/>
    </xf>
    <xf numFmtId="1" fontId="2" fillId="2" borderId="2" xfId="2" applyNumberFormat="1" applyFont="1" applyFill="1" applyBorder="1" applyAlignment="1">
      <alignment horizontal="center" vertical="center" wrapText="1"/>
    </xf>
    <xf numFmtId="0" fontId="3" fillId="2" borderId="0" xfId="2" applyFont="1" applyFill="1"/>
    <xf numFmtId="0" fontId="10" fillId="2" borderId="0" xfId="2" applyFont="1" applyFill="1" applyAlignment="1"/>
    <xf numFmtId="0" fontId="10" fillId="2" borderId="0" xfId="2" applyFont="1" applyFill="1" applyBorder="1" applyAlignment="1"/>
    <xf numFmtId="0" fontId="10" fillId="2" borderId="0" xfId="2" applyFont="1" applyFill="1" applyAlignment="1">
      <alignment horizontal="center"/>
    </xf>
    <xf numFmtId="0" fontId="10" fillId="2" borderId="0" xfId="2" applyFont="1" applyFill="1" applyBorder="1" applyAlignment="1">
      <alignment vertical="top" wrapText="1"/>
    </xf>
    <xf numFmtId="0" fontId="10" fillId="2" borderId="1" xfId="2" applyFont="1" applyFill="1" applyBorder="1" applyAlignment="1">
      <alignment horizontal="center" vertical="top" wrapText="1"/>
    </xf>
    <xf numFmtId="12" fontId="3" fillId="2" borderId="2" xfId="8"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1" fillId="2" borderId="2" xfId="2" applyFont="1" applyFill="1" applyBorder="1" applyAlignment="1">
      <alignment horizontal="center" vertical="center" wrapText="1"/>
    </xf>
    <xf numFmtId="0" fontId="3" fillId="2" borderId="0" xfId="2" applyFont="1" applyFill="1" applyBorder="1" applyAlignment="1">
      <alignment vertical="center" wrapText="1"/>
    </xf>
    <xf numFmtId="0" fontId="9" fillId="2" borderId="0" xfId="2" applyFont="1" applyFill="1"/>
    <xf numFmtId="0" fontId="3" fillId="0" borderId="0" xfId="2" quotePrefix="1" applyFont="1" applyBorder="1" applyAlignment="1">
      <alignment horizontal="left" vertical="top" wrapText="1"/>
    </xf>
    <xf numFmtId="0" fontId="16" fillId="2" borderId="2" xfId="0" applyFont="1" applyFill="1" applyBorder="1" applyAlignment="1">
      <alignment horizontal="center" vertical="center" wrapText="1"/>
    </xf>
    <xf numFmtId="0" fontId="37" fillId="2" borderId="2" xfId="14" applyFont="1" applyFill="1" applyBorder="1" applyAlignment="1">
      <alignment horizontal="center" vertical="center" wrapText="1"/>
    </xf>
    <xf numFmtId="0" fontId="37" fillId="2" borderId="3" xfId="14" applyFont="1" applyFill="1" applyBorder="1" applyAlignment="1">
      <alignment horizontal="center" vertical="center" wrapText="1"/>
    </xf>
    <xf numFmtId="0" fontId="14" fillId="2" borderId="2" xfId="3"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wrapText="1"/>
    </xf>
    <xf numFmtId="0" fontId="3" fillId="2" borderId="2" xfId="11" applyFont="1" applyFill="1" applyBorder="1" applyAlignment="1">
      <alignment horizontal="center" vertical="center" wrapText="1"/>
    </xf>
    <xf numFmtId="0" fontId="3" fillId="2" borderId="2" xfId="2" applyFont="1" applyFill="1" applyBorder="1" applyAlignment="1">
      <alignment horizontal="left" vertical="center" wrapText="1"/>
    </xf>
    <xf numFmtId="0" fontId="3" fillId="2" borderId="0" xfId="2" applyFont="1" applyFill="1" applyAlignment="1">
      <alignment horizontal="center" vertical="center"/>
    </xf>
    <xf numFmtId="0" fontId="3" fillId="2" borderId="2" xfId="0" applyFont="1" applyFill="1" applyBorder="1" applyAlignment="1">
      <alignment horizontal="left" vertical="center" wrapText="1"/>
    </xf>
    <xf numFmtId="0" fontId="25" fillId="2" borderId="0" xfId="2" applyFont="1" applyFill="1"/>
    <xf numFmtId="0" fontId="12" fillId="0" borderId="2" xfId="3" applyFont="1" applyFill="1" applyBorder="1" applyAlignment="1">
      <alignment horizontal="center" vertical="center" wrapText="1"/>
    </xf>
    <xf numFmtId="0" fontId="38" fillId="0" borderId="0" xfId="3" applyFont="1" applyFill="1" applyAlignment="1">
      <alignment horizontal="center" vertical="center" wrapText="1"/>
    </xf>
    <xf numFmtId="0" fontId="2" fillId="2" borderId="8"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12" fillId="0" borderId="2" xfId="3" applyFont="1" applyFill="1" applyBorder="1" applyAlignment="1">
      <alignment horizontal="left" vertical="center" wrapText="1"/>
    </xf>
    <xf numFmtId="0" fontId="11" fillId="0" borderId="2" xfId="3" applyFont="1" applyFill="1" applyBorder="1" applyAlignment="1">
      <alignment horizontal="center" vertical="center" wrapText="1"/>
    </xf>
    <xf numFmtId="0" fontId="11" fillId="0" borderId="2" xfId="3" applyFont="1" applyFill="1" applyBorder="1" applyAlignment="1">
      <alignment horizontal="left" vertical="center" wrapText="1"/>
    </xf>
    <xf numFmtId="0" fontId="39" fillId="0" borderId="0" xfId="3" applyFont="1" applyFill="1" applyAlignment="1">
      <alignment horizontal="center" vertical="center" wrapText="1"/>
    </xf>
    <xf numFmtId="0" fontId="42" fillId="0" borderId="2" xfId="3"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3"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0" xfId="0" applyFont="1" applyFill="1" applyAlignment="1">
      <alignment horizontal="center" vertical="center" wrapText="1"/>
    </xf>
    <xf numFmtId="0" fontId="47" fillId="2" borderId="2"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21" fillId="2" borderId="2" xfId="1" quotePrefix="1" applyFont="1" applyFill="1" applyBorder="1" applyAlignment="1">
      <alignment horizontal="center" vertical="center" wrapText="1"/>
    </xf>
    <xf numFmtId="0" fontId="44" fillId="0" borderId="0" xfId="3" applyFont="1" applyFill="1" applyAlignment="1">
      <alignment horizontal="center"/>
    </xf>
    <xf numFmtId="0" fontId="48" fillId="2" borderId="2" xfId="13" applyFont="1" applyFill="1" applyBorder="1" applyAlignment="1">
      <alignment horizontal="center" vertical="center" wrapText="1"/>
    </xf>
    <xf numFmtId="0" fontId="40" fillId="2" borderId="2" xfId="13" applyFont="1" applyFill="1" applyBorder="1" applyAlignment="1">
      <alignment horizontal="left" vertical="center" wrapText="1"/>
    </xf>
    <xf numFmtId="0" fontId="40" fillId="2" borderId="11" xfId="1" applyFont="1" applyFill="1" applyBorder="1" applyAlignment="1">
      <alignment horizontal="center" vertical="center" wrapText="1"/>
    </xf>
    <xf numFmtId="0" fontId="41" fillId="2" borderId="11" xfId="0" applyFont="1" applyFill="1" applyBorder="1" applyAlignment="1">
      <alignment horizontal="center" vertical="center" wrapText="1"/>
    </xf>
    <xf numFmtId="0" fontId="11" fillId="2" borderId="2" xfId="3" applyFont="1" applyFill="1" applyBorder="1" applyAlignment="1">
      <alignment horizontal="center" vertical="center" wrapText="1"/>
    </xf>
    <xf numFmtId="0" fontId="39" fillId="2" borderId="0" xfId="14" applyFont="1" applyFill="1" applyAlignment="1">
      <alignment horizontal="center" vertical="center" wrapText="1"/>
    </xf>
    <xf numFmtId="0" fontId="50" fillId="2" borderId="8" xfId="4" applyFont="1" applyFill="1" applyBorder="1" applyAlignment="1">
      <alignment horizontal="center" vertical="center" wrapText="1"/>
    </xf>
    <xf numFmtId="0" fontId="12" fillId="2" borderId="8" xfId="4" applyFont="1" applyFill="1" applyBorder="1" applyAlignment="1">
      <alignment horizontal="center" vertical="center" wrapText="1"/>
    </xf>
    <xf numFmtId="0" fontId="51" fillId="2" borderId="8" xfId="4" applyFont="1" applyFill="1" applyBorder="1" applyAlignment="1">
      <alignment horizontal="center" vertical="center" wrapText="1"/>
    </xf>
    <xf numFmtId="0" fontId="52" fillId="2" borderId="0" xfId="4" applyFont="1" applyFill="1" applyAlignment="1">
      <alignment horizontal="center"/>
    </xf>
    <xf numFmtId="0" fontId="14" fillId="0" borderId="0" xfId="0" applyFont="1" applyFill="1" applyAlignment="1">
      <alignment horizontal="center" vertical="center"/>
    </xf>
    <xf numFmtId="0" fontId="14" fillId="0" borderId="0" xfId="0" applyFont="1" applyFill="1"/>
    <xf numFmtId="0" fontId="14" fillId="0" borderId="0" xfId="0" applyFont="1" applyFill="1" applyAlignment="1">
      <alignment horizontal="justify" vertical="center"/>
    </xf>
    <xf numFmtId="0" fontId="12" fillId="0" borderId="0" xfId="0" applyFont="1" applyFill="1" applyAlignment="1">
      <alignment horizontal="center"/>
    </xf>
    <xf numFmtId="0" fontId="14" fillId="0" borderId="0" xfId="0" applyFont="1" applyFill="1" applyAlignment="1">
      <alignment horizontal="center"/>
    </xf>
    <xf numFmtId="0" fontId="34" fillId="0" borderId="0" xfId="0" applyFont="1" applyFill="1" applyAlignment="1">
      <alignment horizontal="justify"/>
    </xf>
    <xf numFmtId="0" fontId="12" fillId="0" borderId="0" xfId="0" applyFont="1" applyFill="1"/>
    <xf numFmtId="0" fontId="14" fillId="0" borderId="0" xfId="0" applyFont="1" applyFill="1" applyAlignment="1">
      <alignment horizontal="left"/>
    </xf>
    <xf numFmtId="0" fontId="2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35" fillId="0" borderId="2" xfId="0" applyFont="1" applyFill="1" applyBorder="1" applyAlignment="1">
      <alignment horizontal="center" vertical="center"/>
    </xf>
    <xf numFmtId="0" fontId="22"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1" fontId="22" fillId="0" borderId="2" xfId="0" applyNumberFormat="1" applyFont="1" applyFill="1" applyBorder="1" applyAlignment="1">
      <alignment horizontal="center" vertical="center"/>
    </xf>
    <xf numFmtId="0" fontId="22" fillId="0" borderId="2" xfId="0" applyFont="1" applyFill="1" applyBorder="1" applyAlignment="1">
      <alignment horizontal="center" vertical="center"/>
    </xf>
    <xf numFmtId="1" fontId="22" fillId="0" borderId="2" xfId="0" applyNumberFormat="1" applyFont="1" applyFill="1" applyBorder="1" applyAlignment="1">
      <alignment horizontal="justify" vertical="center"/>
    </xf>
    <xf numFmtId="0" fontId="52" fillId="0" borderId="2" xfId="0" applyFont="1" applyFill="1" applyBorder="1" applyAlignment="1">
      <alignment horizontal="justify" vertical="center"/>
    </xf>
    <xf numFmtId="0" fontId="12" fillId="0" borderId="2" xfId="0" applyFont="1" applyFill="1" applyBorder="1" applyAlignment="1">
      <alignment horizontal="left" vertical="center"/>
    </xf>
    <xf numFmtId="0" fontId="43"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1" fontId="43" fillId="0" borderId="0" xfId="0" applyNumberFormat="1" applyFont="1" applyFill="1" applyBorder="1" applyAlignment="1">
      <alignment horizontal="center" vertical="center"/>
    </xf>
    <xf numFmtId="1" fontId="43" fillId="0" borderId="0" xfId="0" applyNumberFormat="1" applyFont="1" applyFill="1" applyBorder="1" applyAlignment="1">
      <alignment horizontal="justify" vertical="center"/>
    </xf>
    <xf numFmtId="0" fontId="53" fillId="0" borderId="0" xfId="0" applyFont="1" applyFill="1" applyBorder="1" applyAlignment="1">
      <alignment horizontal="justify" vertical="center"/>
    </xf>
    <xf numFmtId="0" fontId="43"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Alignment="1">
      <alignment horizontal="center"/>
    </xf>
    <xf numFmtId="0" fontId="6" fillId="0" borderId="0" xfId="0" applyFont="1" applyFill="1"/>
    <xf numFmtId="0" fontId="25" fillId="2" borderId="0" xfId="2" applyFont="1" applyFill="1" applyAlignment="1">
      <alignment horizontal="center"/>
    </xf>
    <xf numFmtId="0" fontId="2" fillId="2" borderId="2" xfId="2" applyFont="1" applyFill="1" applyBorder="1" applyAlignment="1">
      <alignment horizontal="left" vertical="center" wrapText="1"/>
    </xf>
    <xf numFmtId="0" fontId="2" fillId="2" borderId="0" xfId="2" applyFont="1" applyFill="1" applyAlignment="1">
      <alignment horizontal="center" vertical="center" wrapText="1"/>
    </xf>
    <xf numFmtId="1" fontId="2" fillId="2" borderId="0" xfId="2" applyNumberFormat="1" applyFont="1" applyFill="1" applyAlignment="1">
      <alignment horizontal="center"/>
    </xf>
    <xf numFmtId="12" fontId="2" fillId="2" borderId="2" xfId="8" applyNumberFormat="1" applyFont="1" applyFill="1" applyBorder="1" applyAlignment="1">
      <alignment horizontal="center" vertical="center" wrapText="1"/>
    </xf>
    <xf numFmtId="0" fontId="2" fillId="2" borderId="0" xfId="2" applyFont="1" applyFill="1" applyAlignment="1">
      <alignment horizontal="left" vertical="center" wrapText="1"/>
    </xf>
    <xf numFmtId="0" fontId="3" fillId="2" borderId="0" xfId="2" applyFont="1" applyFill="1" applyAlignment="1">
      <alignment horizontal="left" vertical="center" wrapText="1"/>
    </xf>
    <xf numFmtId="0" fontId="2" fillId="2" borderId="3" xfId="2"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9" xfId="2"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2" borderId="2" xfId="15" applyFont="1" applyFill="1" applyBorder="1" applyAlignment="1">
      <alignment horizontal="left" vertical="center" wrapText="1"/>
    </xf>
    <xf numFmtId="0" fontId="3" fillId="2" borderId="2" xfId="15" applyFont="1" applyFill="1" applyBorder="1" applyAlignment="1">
      <alignment horizontal="center" vertical="center" wrapText="1"/>
    </xf>
    <xf numFmtId="0" fontId="2" fillId="2" borderId="0" xfId="2" applyFont="1" applyFill="1"/>
    <xf numFmtId="0" fontId="3" fillId="2" borderId="2" xfId="11" applyFont="1" applyFill="1" applyBorder="1" applyAlignment="1">
      <alignment horizontal="left" vertical="center" wrapText="1"/>
    </xf>
    <xf numFmtId="0" fontId="3" fillId="2" borderId="0" xfId="2" applyFont="1" applyFill="1" applyAlignment="1">
      <alignment horizontal="center"/>
    </xf>
    <xf numFmtId="0" fontId="31" fillId="2" borderId="0" xfId="2" applyFont="1" applyFill="1" applyAlignment="1">
      <alignment horizontal="center" vertical="center"/>
    </xf>
    <xf numFmtId="49" fontId="3" fillId="2" borderId="2" xfId="0" applyNumberFormat="1" applyFont="1" applyFill="1" applyBorder="1" applyAlignment="1">
      <alignment horizontal="left" vertical="center" wrapText="1"/>
    </xf>
    <xf numFmtId="0" fontId="31" fillId="2" borderId="2" xfId="2" applyFont="1" applyFill="1" applyBorder="1" applyAlignment="1">
      <alignment horizontal="left" vertical="center" wrapText="1" shrinkToFit="1"/>
    </xf>
    <xf numFmtId="0" fontId="25" fillId="2" borderId="0" xfId="2" applyFont="1" applyFill="1" applyAlignment="1">
      <alignment horizontal="center" vertical="center"/>
    </xf>
    <xf numFmtId="0" fontId="31" fillId="2" borderId="2" xfId="2" applyFont="1" applyFill="1" applyBorder="1" applyAlignment="1">
      <alignment horizontal="center" vertical="center" wrapText="1" shrinkToFit="1"/>
    </xf>
    <xf numFmtId="0" fontId="21" fillId="2" borderId="2" xfId="3" applyFont="1" applyFill="1" applyBorder="1" applyAlignment="1">
      <alignment horizontal="center" vertical="center" wrapText="1"/>
    </xf>
    <xf numFmtId="0" fontId="12" fillId="2" borderId="2" xfId="3" applyFont="1" applyFill="1" applyBorder="1" applyAlignment="1">
      <alignment horizontal="left" vertical="center" wrapText="1"/>
    </xf>
    <xf numFmtId="0" fontId="38" fillId="2" borderId="0" xfId="3" applyFont="1" applyFill="1" applyAlignment="1">
      <alignment horizontal="center" vertical="center" wrapText="1"/>
    </xf>
    <xf numFmtId="0" fontId="42" fillId="2" borderId="2" xfId="3" applyFont="1" applyFill="1" applyBorder="1" applyAlignment="1">
      <alignment horizontal="center" vertical="center" wrapText="1"/>
    </xf>
    <xf numFmtId="0" fontId="11" fillId="2" borderId="2" xfId="3" applyFont="1" applyFill="1" applyBorder="1" applyAlignment="1">
      <alignment horizontal="left" vertical="center" wrapText="1"/>
    </xf>
    <xf numFmtId="0" fontId="11" fillId="2" borderId="3" xfId="3" applyFont="1" applyFill="1" applyBorder="1" applyAlignment="1">
      <alignment horizontal="center" vertical="center" wrapText="1"/>
    </xf>
    <xf numFmtId="0" fontId="39" fillId="2" borderId="0" xfId="3" applyFont="1" applyFill="1" applyAlignment="1">
      <alignment horizontal="center" vertical="center" wrapText="1"/>
    </xf>
    <xf numFmtId="0" fontId="29" fillId="2" borderId="2" xfId="3" applyFont="1" applyFill="1" applyBorder="1" applyAlignment="1">
      <alignment horizontal="center" vertical="center" wrapText="1"/>
    </xf>
    <xf numFmtId="0" fontId="14" fillId="2" borderId="2" xfId="3" applyFont="1" applyFill="1" applyBorder="1" applyAlignment="1">
      <alignment horizontal="left" vertical="center" wrapText="1"/>
    </xf>
    <xf numFmtId="0" fontId="14" fillId="2" borderId="3" xfId="3" applyFont="1" applyFill="1" applyBorder="1" applyAlignment="1">
      <alignment horizontal="center" vertical="center" wrapText="1"/>
    </xf>
    <xf numFmtId="0" fontId="37" fillId="2" borderId="0" xfId="3" applyFont="1" applyFill="1" applyAlignment="1">
      <alignment horizontal="center" vertical="center" wrapText="1"/>
    </xf>
    <xf numFmtId="0" fontId="37" fillId="2" borderId="2" xfId="3" applyFont="1" applyFill="1" applyBorder="1" applyAlignment="1">
      <alignment horizontal="center" vertical="center" wrapText="1"/>
    </xf>
    <xf numFmtId="0" fontId="28" fillId="2" borderId="2" xfId="13" applyFont="1" applyFill="1" applyBorder="1" applyAlignment="1">
      <alignment horizontal="center" vertical="center" wrapText="1"/>
    </xf>
    <xf numFmtId="0" fontId="26" fillId="2" borderId="2" xfId="13" applyFont="1" applyFill="1" applyBorder="1" applyAlignment="1">
      <alignment horizontal="left" vertical="center" wrapText="1"/>
    </xf>
    <xf numFmtId="0" fontId="26" fillId="2" borderId="2" xfId="14" applyFont="1" applyFill="1" applyBorder="1" applyAlignment="1">
      <alignment horizontal="center" vertical="center" wrapText="1"/>
    </xf>
    <xf numFmtId="0" fontId="37" fillId="2" borderId="0" xfId="14" applyFont="1" applyFill="1" applyAlignment="1">
      <alignment horizontal="center" vertical="center" wrapText="1"/>
    </xf>
    <xf numFmtId="0" fontId="26" fillId="2" borderId="11" xfId="1" applyFont="1" applyFill="1" applyBorder="1" applyAlignment="1">
      <alignment horizontal="center" vertical="center" wrapText="1"/>
    </xf>
    <xf numFmtId="0" fontId="26" fillId="2" borderId="11" xfId="14" applyFont="1" applyFill="1" applyBorder="1" applyAlignment="1">
      <alignment horizontal="center" vertical="center" wrapText="1"/>
    </xf>
    <xf numFmtId="0" fontId="14" fillId="2" borderId="2" xfId="13" applyFont="1" applyFill="1" applyBorder="1" applyAlignment="1">
      <alignment horizontal="left" vertical="center" wrapText="1"/>
    </xf>
    <xf numFmtId="0" fontId="16" fillId="2" borderId="11" xfId="0" applyFont="1" applyFill="1" applyBorder="1" applyAlignment="1">
      <alignment horizontal="center" vertical="center" wrapText="1"/>
    </xf>
    <xf numFmtId="0" fontId="26" fillId="2" borderId="3" xfId="14" applyFont="1" applyFill="1" applyBorder="1" applyAlignment="1">
      <alignment horizontal="center" vertical="center" wrapText="1"/>
    </xf>
    <xf numFmtId="0" fontId="49" fillId="2" borderId="2" xfId="13" applyFont="1" applyFill="1" applyBorder="1" applyAlignment="1">
      <alignment horizontal="center" vertical="center" wrapText="1"/>
    </xf>
    <xf numFmtId="0" fontId="27" fillId="2" borderId="2" xfId="13" applyFont="1" applyFill="1" applyBorder="1" applyAlignment="1">
      <alignment horizontal="left" vertical="center" wrapText="1"/>
    </xf>
    <xf numFmtId="0" fontId="27" fillId="2" borderId="11" xfId="1"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8" fillId="2" borderId="0" xfId="14" applyFont="1" applyFill="1" applyAlignment="1">
      <alignment horizontal="center" vertical="center" wrapText="1"/>
    </xf>
    <xf numFmtId="0" fontId="34" fillId="2" borderId="2" xfId="15" applyFont="1" applyFill="1" applyBorder="1" applyAlignment="1">
      <alignment horizontal="center" vertical="center" wrapText="1"/>
    </xf>
    <xf numFmtId="0" fontId="14" fillId="2" borderId="2" xfId="15" applyFont="1" applyFill="1" applyBorder="1" applyAlignment="1">
      <alignment horizontal="center" vertical="center" wrapText="1"/>
    </xf>
    <xf numFmtId="0" fontId="34" fillId="2" borderId="3" xfId="15" applyFont="1" applyFill="1" applyBorder="1" applyAlignment="1">
      <alignment horizontal="center" vertical="center" wrapText="1"/>
    </xf>
    <xf numFmtId="0" fontId="34" fillId="2" borderId="0" xfId="4" applyFont="1" applyFill="1" applyAlignment="1">
      <alignment horizontal="center" vertical="center" wrapText="1"/>
    </xf>
    <xf numFmtId="0" fontId="29" fillId="2" borderId="2" xfId="1" quotePrefix="1" applyFont="1" applyFill="1" applyBorder="1" applyAlignment="1">
      <alignment horizontal="center" vertical="center" wrapText="1"/>
    </xf>
    <xf numFmtId="0" fontId="14" fillId="2" borderId="2" xfId="1" applyFont="1" applyFill="1" applyBorder="1" applyAlignment="1">
      <alignment horizontal="left" vertical="center" wrapText="1"/>
    </xf>
    <xf numFmtId="0" fontId="14" fillId="2" borderId="2"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2" xfId="14" applyFont="1" applyFill="1" applyBorder="1" applyAlignment="1">
      <alignment horizontal="center" vertical="center" wrapText="1"/>
    </xf>
    <xf numFmtId="0" fontId="14" fillId="2" borderId="2" xfId="14" applyFont="1" applyFill="1" applyBorder="1" applyAlignment="1">
      <alignment horizontal="left" vertical="center" wrapText="1"/>
    </xf>
    <xf numFmtId="0" fontId="21" fillId="2" borderId="2" xfId="2" applyFont="1" applyFill="1" applyBorder="1" applyAlignment="1">
      <alignment horizontal="center" vertical="center" wrapText="1"/>
    </xf>
    <xf numFmtId="0" fontId="12" fillId="2" borderId="0" xfId="2" applyFont="1" applyFill="1" applyAlignment="1">
      <alignment horizontal="center" vertical="center" wrapText="1"/>
    </xf>
    <xf numFmtId="0" fontId="29" fillId="2" borderId="2" xfId="14" quotePrefix="1" applyFont="1" applyFill="1" applyBorder="1" applyAlignment="1">
      <alignment horizontal="center" vertical="center" wrapText="1"/>
    </xf>
    <xf numFmtId="0" fontId="14" fillId="2" borderId="2" xfId="0" applyFont="1" applyFill="1" applyBorder="1" applyAlignment="1">
      <alignment horizontal="center" vertical="center" wrapText="1"/>
    </xf>
    <xf numFmtId="0" fontId="21" fillId="2" borderId="2" xfId="3" quotePrefix="1" applyFont="1" applyFill="1" applyBorder="1" applyAlignment="1">
      <alignment horizontal="center" vertical="center" wrapText="1"/>
    </xf>
    <xf numFmtId="0" fontId="56" fillId="0" borderId="0" xfId="3" applyFont="1" applyFill="1" applyAlignment="1">
      <alignment horizontal="center" vertical="center" wrapText="1"/>
    </xf>
    <xf numFmtId="0" fontId="54" fillId="2" borderId="2" xfId="3" applyFont="1" applyFill="1" applyBorder="1" applyAlignment="1">
      <alignment horizontal="center" vertical="center" wrapText="1"/>
    </xf>
    <xf numFmtId="0" fontId="55" fillId="2" borderId="2" xfId="3" applyFont="1" applyFill="1" applyBorder="1" applyAlignment="1">
      <alignment horizontal="center" vertical="center" wrapText="1"/>
    </xf>
    <xf numFmtId="0" fontId="56" fillId="2" borderId="2" xfId="3" applyFont="1" applyFill="1" applyBorder="1" applyAlignment="1">
      <alignment horizontal="center" vertical="center" wrapText="1"/>
    </xf>
    <xf numFmtId="0" fontId="56" fillId="2" borderId="2"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0" borderId="2" xfId="3" applyFont="1" applyFill="1" applyBorder="1" applyAlignment="1">
      <alignment horizontal="center" vertical="center" wrapText="1"/>
    </xf>
    <xf numFmtId="0" fontId="55" fillId="0" borderId="2" xfId="3" applyFont="1" applyFill="1" applyBorder="1" applyAlignment="1">
      <alignment horizontal="center" vertical="center" wrapText="1"/>
    </xf>
    <xf numFmtId="0" fontId="56" fillId="2" borderId="2" xfId="14" applyFont="1" applyFill="1" applyBorder="1" applyAlignment="1">
      <alignment horizontal="center" vertical="center" wrapText="1"/>
    </xf>
    <xf numFmtId="0" fontId="55" fillId="2" borderId="2" xfId="14" applyFont="1" applyFill="1" applyBorder="1" applyAlignment="1">
      <alignment horizontal="center" vertical="center" wrapText="1"/>
    </xf>
    <xf numFmtId="0" fontId="54" fillId="2" borderId="2" xfId="14" applyFont="1" applyFill="1" applyBorder="1" applyAlignment="1">
      <alignment horizontal="center" vertical="center" wrapText="1"/>
    </xf>
    <xf numFmtId="0" fontId="56" fillId="2" borderId="2" xfId="4" applyFont="1" applyFill="1" applyBorder="1" applyAlignment="1">
      <alignment horizontal="center" vertical="center" wrapText="1"/>
    </xf>
    <xf numFmtId="0" fontId="56" fillId="2" borderId="2" xfId="1" applyFont="1" applyFill="1" applyBorder="1" applyAlignment="1">
      <alignment horizontal="center" vertical="center" wrapText="1"/>
    </xf>
    <xf numFmtId="0" fontId="54" fillId="2" borderId="2" xfId="1" applyFont="1" applyFill="1" applyBorder="1" applyAlignment="1">
      <alignment horizontal="center" vertical="center" wrapText="1"/>
    </xf>
    <xf numFmtId="0" fontId="54" fillId="2" borderId="2" xfId="2" applyFont="1" applyFill="1" applyBorder="1" applyAlignment="1">
      <alignment horizontal="center" vertical="center" wrapText="1"/>
    </xf>
    <xf numFmtId="0" fontId="26" fillId="2" borderId="2" xfId="14" quotePrefix="1" applyFont="1" applyFill="1" applyBorder="1" applyAlignment="1">
      <alignment horizontal="center" vertical="center" wrapText="1"/>
    </xf>
    <xf numFmtId="3" fontId="14" fillId="2" borderId="2" xfId="8" applyNumberFormat="1" applyFont="1" applyFill="1" applyBorder="1" applyAlignment="1">
      <alignment horizontal="center" vertical="center" wrapText="1"/>
    </xf>
    <xf numFmtId="3" fontId="37" fillId="2" borderId="2" xfId="8" applyNumberFormat="1" applyFont="1" applyFill="1" applyBorder="1" applyAlignment="1">
      <alignment horizontal="center" vertical="center" wrapText="1"/>
    </xf>
    <xf numFmtId="0" fontId="26" fillId="2" borderId="12" xfId="1" applyFont="1" applyFill="1" applyBorder="1" applyAlignment="1">
      <alignment horizontal="center" vertical="center" wrapText="1"/>
    </xf>
    <xf numFmtId="0" fontId="26" fillId="2" borderId="12" xfId="14" applyFont="1" applyFill="1" applyBorder="1" applyAlignment="1">
      <alignment horizontal="center" vertical="center" wrapText="1"/>
    </xf>
    <xf numFmtId="0" fontId="43"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 fontId="6" fillId="2" borderId="2" xfId="0" applyNumberFormat="1" applyFont="1" applyFill="1" applyBorder="1" applyAlignment="1">
      <alignment horizontal="center" vertical="center"/>
    </xf>
    <xf numFmtId="1" fontId="6" fillId="2" borderId="2" xfId="0" applyNumberFormat="1" applyFont="1" applyFill="1" applyBorder="1" applyAlignment="1">
      <alignment horizontal="justify" vertical="center"/>
    </xf>
    <xf numFmtId="0" fontId="8" fillId="2" borderId="2" xfId="0" applyFont="1" applyFill="1" applyBorder="1" applyAlignment="1">
      <alignment horizontal="justify" vertical="center"/>
    </xf>
    <xf numFmtId="0" fontId="14"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4" fillId="2" borderId="2" xfId="0" applyFont="1" applyFill="1" applyBorder="1" applyAlignment="1">
      <alignment horizontal="left" vertical="center"/>
    </xf>
    <xf numFmtId="0" fontId="1" fillId="2" borderId="0" xfId="1" applyFont="1" applyFill="1"/>
    <xf numFmtId="0" fontId="19" fillId="2" borderId="0" xfId="1" applyFont="1" applyFill="1"/>
    <xf numFmtId="0" fontId="35" fillId="2" borderId="2" xfId="0" applyFont="1" applyFill="1" applyBorder="1" applyAlignment="1">
      <alignment horizontal="center" vertical="center"/>
    </xf>
    <xf numFmtId="0" fontId="22"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xf numFmtId="1" fontId="22" fillId="2" borderId="2" xfId="0" applyNumberFormat="1" applyFont="1" applyFill="1" applyBorder="1" applyAlignment="1">
      <alignment horizontal="center" vertical="center"/>
    </xf>
    <xf numFmtId="1" fontId="22" fillId="2" borderId="2" xfId="0" applyNumberFormat="1" applyFont="1" applyFill="1" applyBorder="1" applyAlignment="1">
      <alignment horizontal="justify" vertical="center"/>
    </xf>
    <xf numFmtId="0" fontId="52" fillId="2" borderId="2" xfId="0" applyFont="1" applyFill="1" applyBorder="1" applyAlignment="1">
      <alignment horizontal="justify" vertical="center"/>
    </xf>
    <xf numFmtId="0" fontId="12" fillId="2" borderId="2" xfId="0" applyFont="1" applyFill="1" applyBorder="1" applyAlignment="1">
      <alignment horizontal="left" vertical="center"/>
    </xf>
    <xf numFmtId="0" fontId="8" fillId="2" borderId="0" xfId="2" applyFill="1"/>
    <xf numFmtId="0" fontId="3" fillId="2" borderId="0" xfId="1" applyFont="1" applyFill="1"/>
    <xf numFmtId="0" fontId="57" fillId="2" borderId="2" xfId="4"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2" applyFont="1" applyFill="1" applyBorder="1" applyAlignment="1">
      <alignment horizontal="center" vertical="center" wrapText="1"/>
    </xf>
    <xf numFmtId="0" fontId="21" fillId="2" borderId="0" xfId="3" applyFont="1" applyFill="1" applyBorder="1" applyAlignment="1">
      <alignment horizontal="center" vertical="center" wrapText="1"/>
    </xf>
    <xf numFmtId="0" fontId="12" fillId="2" borderId="0" xfId="3" applyFont="1" applyFill="1" applyBorder="1" applyAlignment="1">
      <alignment horizontal="left" vertical="center" wrapText="1"/>
    </xf>
    <xf numFmtId="0" fontId="12" fillId="2" borderId="0" xfId="3" applyFont="1" applyFill="1" applyBorder="1" applyAlignment="1">
      <alignment horizontal="center" vertical="center" wrapText="1"/>
    </xf>
    <xf numFmtId="0" fontId="38" fillId="2" borderId="0" xfId="3" applyFont="1" applyFill="1" applyBorder="1" applyAlignment="1">
      <alignment horizontal="center" vertical="center" wrapText="1"/>
    </xf>
    <xf numFmtId="0" fontId="54" fillId="2" borderId="0" xfId="3" applyFont="1" applyFill="1" applyBorder="1" applyAlignment="1">
      <alignment horizontal="center" vertical="center" wrapText="1"/>
    </xf>
    <xf numFmtId="0" fontId="37" fillId="3" borderId="0" xfId="3" applyFont="1" applyFill="1" applyAlignment="1">
      <alignment horizontal="center" vertical="center" wrapText="1"/>
    </xf>
    <xf numFmtId="0" fontId="21" fillId="0" borderId="2"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2" fillId="2" borderId="0" xfId="2" applyFont="1" applyFill="1" applyAlignment="1"/>
    <xf numFmtId="0" fontId="5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3" applyFont="1" applyFill="1" applyBorder="1" applyAlignment="1">
      <alignment horizontal="center"/>
    </xf>
    <xf numFmtId="0" fontId="29" fillId="0" borderId="0" xfId="3" applyFont="1" applyFill="1" applyBorder="1" applyAlignment="1">
      <alignment horizontal="center"/>
    </xf>
    <xf numFmtId="0" fontId="7" fillId="0" borderId="0" xfId="0" applyFont="1" applyFill="1" applyAlignment="1">
      <alignment horizontal="center"/>
    </xf>
    <xf numFmtId="0" fontId="2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xf numFmtId="0" fontId="2" fillId="0" borderId="0" xfId="0" applyFont="1" applyFill="1" applyAlignment="1">
      <alignment horizontal="center"/>
    </xf>
    <xf numFmtId="0" fontId="10" fillId="2" borderId="2" xfId="2" applyFont="1" applyFill="1" applyBorder="1" applyAlignment="1">
      <alignment horizontal="center" vertical="center" wrapText="1"/>
    </xf>
    <xf numFmtId="0" fontId="11" fillId="2" borderId="2" xfId="2" applyFont="1" applyFill="1" applyBorder="1" applyAlignment="1">
      <alignment horizontal="center" vertical="center" wrapText="1"/>
    </xf>
    <xf numFmtId="1" fontId="25" fillId="2" borderId="0" xfId="2" applyNumberFormat="1" applyFont="1" applyFill="1" applyAlignment="1">
      <alignment horizontal="center"/>
    </xf>
    <xf numFmtId="0" fontId="11" fillId="2" borderId="2" xfId="4" applyFont="1" applyFill="1" applyBorder="1" applyAlignment="1">
      <alignment horizontal="center" vertical="center" wrapText="1"/>
    </xf>
    <xf numFmtId="0" fontId="8" fillId="2" borderId="0" xfId="4" applyFont="1" applyFill="1" applyAlignment="1">
      <alignment horizontal="center"/>
    </xf>
    <xf numFmtId="0" fontId="12" fillId="2" borderId="2" xfId="1" applyFont="1" applyFill="1" applyBorder="1" applyAlignment="1">
      <alignment horizontal="left" vertical="center" wrapText="1"/>
    </xf>
    <xf numFmtId="0" fontId="8" fillId="0" borderId="0" xfId="2" applyFont="1" applyAlignment="1">
      <alignment vertical="top" wrapText="1"/>
    </xf>
    <xf numFmtId="0" fontId="8" fillId="2" borderId="0" xfId="2" applyFont="1" applyFill="1" applyAlignment="1">
      <alignment horizontal="center"/>
    </xf>
    <xf numFmtId="0" fontId="60" fillId="2" borderId="6"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3" fillId="2" borderId="8" xfId="2" applyFont="1" applyFill="1" applyBorder="1" applyAlignment="1">
      <alignment horizontal="left" vertical="center" wrapText="1"/>
    </xf>
    <xf numFmtId="0" fontId="3" fillId="2" borderId="8" xfId="2" applyFont="1" applyFill="1" applyBorder="1" applyAlignment="1">
      <alignment horizontal="center" vertical="center"/>
    </xf>
    <xf numFmtId="0" fontId="13" fillId="0" borderId="0" xfId="3" applyFont="1" applyFill="1" applyBorder="1"/>
    <xf numFmtId="0" fontId="1" fillId="0" borderId="0" xfId="3" applyFont="1" applyFill="1" applyBorder="1" applyAlignment="1">
      <alignment horizontal="center" vertical="center" wrapText="1"/>
    </xf>
    <xf numFmtId="0" fontId="3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42" fillId="2" borderId="2" xfId="4" applyFont="1" applyFill="1" applyBorder="1" applyAlignment="1">
      <alignment horizontal="center" vertical="center" wrapText="1"/>
    </xf>
    <xf numFmtId="0" fontId="22" fillId="0" borderId="2" xfId="0" applyFont="1" applyFill="1" applyBorder="1" applyAlignment="1">
      <alignment horizontal="center" vertical="center" wrapText="1"/>
    </xf>
    <xf numFmtId="0" fontId="3" fillId="2" borderId="8" xfId="2" applyFont="1" applyFill="1" applyBorder="1" applyAlignment="1">
      <alignment horizontal="center" vertical="center" wrapText="1"/>
    </xf>
    <xf numFmtId="0" fontId="6" fillId="0" borderId="2" xfId="3" applyFont="1" applyFill="1" applyBorder="1" applyAlignment="1">
      <alignment horizontal="center" vertical="center" wrapText="1"/>
    </xf>
    <xf numFmtId="0" fontId="29" fillId="0" borderId="0" xfId="3" applyFont="1" applyFill="1" applyBorder="1" applyAlignment="1">
      <alignment horizontal="center"/>
    </xf>
    <xf numFmtId="0" fontId="64" fillId="0" borderId="2" xfId="0" applyFont="1" applyFill="1" applyBorder="1" applyAlignment="1">
      <alignment horizontal="center" vertical="center"/>
    </xf>
    <xf numFmtId="0" fontId="63" fillId="0" borderId="0" xfId="0" applyFont="1"/>
    <xf numFmtId="0" fontId="14" fillId="2" borderId="8" xfId="4" applyFont="1" applyFill="1" applyBorder="1" applyAlignment="1">
      <alignment horizontal="center" vertical="center" wrapText="1"/>
    </xf>
    <xf numFmtId="1" fontId="3" fillId="2" borderId="2" xfId="2" applyNumberFormat="1" applyFont="1" applyFill="1" applyBorder="1" applyAlignment="1">
      <alignment horizontal="center" vertical="center" wrapText="1"/>
    </xf>
    <xf numFmtId="0" fontId="65" fillId="2" borderId="1" xfId="2" applyFont="1" applyFill="1" applyBorder="1" applyAlignment="1">
      <alignment horizontal="center" vertical="top" wrapText="1"/>
    </xf>
    <xf numFmtId="0" fontId="2" fillId="2" borderId="0" xfId="2" applyFont="1" applyFill="1" applyBorder="1" applyAlignment="1">
      <alignment vertical="center" wrapText="1"/>
    </xf>
    <xf numFmtId="0" fontId="0" fillId="2" borderId="0" xfId="0" applyFont="1" applyFill="1"/>
    <xf numFmtId="0" fontId="3" fillId="2" borderId="2" xfId="2" applyFont="1" applyFill="1" applyBorder="1" applyAlignment="1">
      <alignment horizontal="center" vertical="center" wrapText="1"/>
    </xf>
    <xf numFmtId="0" fontId="2" fillId="2" borderId="0" xfId="2" applyFont="1" applyFill="1" applyAlignment="1">
      <alignment horizontal="center"/>
    </xf>
    <xf numFmtId="0" fontId="14" fillId="3" borderId="0" xfId="3" applyFont="1" applyFill="1" applyAlignment="1">
      <alignment horizontal="center" vertical="center" wrapText="1"/>
    </xf>
    <xf numFmtId="0" fontId="2" fillId="2" borderId="8" xfId="18" applyFont="1" applyFill="1" applyBorder="1" applyAlignment="1">
      <alignment horizontal="left" vertical="center" wrapText="1"/>
    </xf>
    <xf numFmtId="0" fontId="3" fillId="2" borderId="8" xfId="18"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18" applyFont="1" applyFill="1" applyBorder="1" applyAlignment="1">
      <alignment horizontal="left" vertical="center" wrapText="1"/>
    </xf>
    <xf numFmtId="0" fontId="3" fillId="2" borderId="2" xfId="18" applyFont="1" applyFill="1" applyBorder="1" applyAlignment="1">
      <alignment horizontal="center" vertical="center" wrapText="1"/>
    </xf>
    <xf numFmtId="0" fontId="1" fillId="0" borderId="0" xfId="14" applyFont="1" applyFill="1"/>
    <xf numFmtId="0" fontId="1" fillId="0" borderId="0" xfId="14" applyFont="1" applyFill="1" applyAlignment="1">
      <alignment horizontal="center"/>
    </xf>
    <xf numFmtId="0" fontId="56" fillId="0" borderId="0" xfId="14" applyFont="1" applyFill="1" applyAlignment="1">
      <alignment horizontal="center" vertical="center" wrapText="1"/>
    </xf>
    <xf numFmtId="0" fontId="2" fillId="0" borderId="0" xfId="14" applyFont="1" applyFill="1" applyAlignment="1">
      <alignment horizontal="center"/>
    </xf>
    <xf numFmtId="0" fontId="54" fillId="0" borderId="0" xfId="14" applyFont="1" applyFill="1" applyAlignment="1">
      <alignment horizontal="center" vertical="center" wrapText="1"/>
    </xf>
    <xf numFmtId="0" fontId="29" fillId="0" borderId="0" xfId="14" applyFont="1" applyFill="1" applyAlignment="1">
      <alignment horizontal="center"/>
    </xf>
    <xf numFmtId="0" fontId="5" fillId="0" borderId="0" xfId="14" applyFont="1" applyFill="1" applyAlignment="1">
      <alignment horizontal="left" vertical="center"/>
    </xf>
    <xf numFmtId="0" fontId="5" fillId="0" borderId="0" xfId="14" applyFont="1" applyFill="1"/>
    <xf numFmtId="0" fontId="5" fillId="0" borderId="0" xfId="14" applyFont="1" applyFill="1" applyAlignment="1">
      <alignment horizontal="right"/>
    </xf>
    <xf numFmtId="0" fontId="5" fillId="2" borderId="0" xfId="14" applyFont="1" applyFill="1" applyAlignment="1">
      <alignment horizontal="right"/>
    </xf>
    <xf numFmtId="0" fontId="5" fillId="0" borderId="0" xfId="14" applyFont="1" applyFill="1" applyAlignment="1">
      <alignment horizontal="center"/>
    </xf>
    <xf numFmtId="0" fontId="6" fillId="0" borderId="2" xfId="14" applyFont="1" applyFill="1" applyBorder="1" applyAlignment="1">
      <alignment horizontal="center" vertical="center" wrapText="1"/>
    </xf>
    <xf numFmtId="0" fontId="6" fillId="2" borderId="2" xfId="14" applyFont="1" applyFill="1" applyBorder="1" applyAlignment="1">
      <alignment horizontal="center" vertical="center" wrapText="1"/>
    </xf>
    <xf numFmtId="0" fontId="42" fillId="4" borderId="8" xfId="15" applyFont="1" applyFill="1" applyBorder="1" applyAlignment="1">
      <alignment horizontal="center" vertical="center" wrapText="1"/>
    </xf>
    <xf numFmtId="0" fontId="42" fillId="2" borderId="8" xfId="15" applyFont="1" applyFill="1" applyBorder="1" applyAlignment="1">
      <alignment horizontal="center" vertical="center" wrapText="1"/>
    </xf>
    <xf numFmtId="0" fontId="12" fillId="2" borderId="8" xfId="15" applyFont="1" applyFill="1" applyBorder="1" applyAlignment="1">
      <alignment horizontal="center" vertical="center" wrapText="1"/>
    </xf>
    <xf numFmtId="0" fontId="11" fillId="2" borderId="8" xfId="15" applyFont="1" applyFill="1" applyBorder="1" applyAlignment="1">
      <alignment horizontal="center" vertical="center" wrapText="1"/>
    </xf>
    <xf numFmtId="0" fontId="64" fillId="2" borderId="8" xfId="15" applyFont="1" applyFill="1" applyBorder="1" applyAlignment="1">
      <alignment horizontal="center" vertical="center" wrapText="1"/>
    </xf>
    <xf numFmtId="0" fontId="26" fillId="2" borderId="2" xfId="1" applyFont="1" applyFill="1" applyBorder="1" applyAlignment="1">
      <alignment horizontal="center" vertical="center" wrapText="1"/>
    </xf>
    <xf numFmtId="0" fontId="14" fillId="2" borderId="2" xfId="14" quotePrefix="1" applyFont="1" applyFill="1" applyBorder="1" applyAlignment="1">
      <alignment horizontal="center" vertical="center" wrapText="1"/>
    </xf>
    <xf numFmtId="0" fontId="14" fillId="2" borderId="2" xfId="2" applyFont="1" applyFill="1" applyBorder="1" applyAlignment="1">
      <alignment horizontal="center" vertical="center" wrapText="1"/>
    </xf>
    <xf numFmtId="0" fontId="44" fillId="0" borderId="0" xfId="14" applyFont="1" applyFill="1" applyAlignment="1">
      <alignment horizontal="center"/>
    </xf>
    <xf numFmtId="0" fontId="1" fillId="0" borderId="0" xfId="14" applyFont="1" applyFill="1" applyAlignment="1">
      <alignment horizontal="left" vertical="center"/>
    </xf>
    <xf numFmtId="0" fontId="4" fillId="0" borderId="0" xfId="14" applyFont="1" applyFill="1" applyBorder="1" applyAlignment="1">
      <alignment horizontal="right" vertical="center"/>
    </xf>
    <xf numFmtId="0" fontId="1" fillId="2" borderId="0" xfId="14" applyFont="1" applyFill="1"/>
    <xf numFmtId="0" fontId="2" fillId="0" borderId="0" xfId="14" applyFont="1" applyFill="1" applyAlignment="1"/>
    <xf numFmtId="0" fontId="3" fillId="0" borderId="0" xfId="14" applyFont="1" applyFill="1"/>
    <xf numFmtId="0" fontId="3" fillId="0" borderId="0" xfId="3" applyFont="1" applyFill="1" applyBorder="1"/>
    <xf numFmtId="0" fontId="3" fillId="0" borderId="0" xfId="3" applyFont="1" applyFill="1" applyBorder="1" applyAlignment="1">
      <alignment horizontal="center" vertical="center" wrapText="1"/>
    </xf>
    <xf numFmtId="0" fontId="6" fillId="2" borderId="0" xfId="4" applyFont="1" applyFill="1" applyAlignment="1">
      <alignment horizontal="center"/>
    </xf>
    <xf numFmtId="0" fontId="22" fillId="2" borderId="0" xfId="4" applyFont="1" applyFill="1" applyAlignment="1">
      <alignment horizontal="center"/>
    </xf>
    <xf numFmtId="0" fontId="12" fillId="2" borderId="0" xfId="3" applyFont="1" applyFill="1" applyAlignment="1">
      <alignment horizontal="center" vertical="center" wrapText="1"/>
    </xf>
    <xf numFmtId="0" fontId="11" fillId="2" borderId="0" xfId="3" applyFont="1" applyFill="1" applyAlignment="1">
      <alignment horizontal="center" vertical="center" wrapText="1"/>
    </xf>
    <xf numFmtId="0" fontId="14" fillId="2" borderId="0" xfId="3" applyFont="1" applyFill="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0" xfId="3" applyFont="1" applyFill="1" applyAlignment="1">
      <alignment horizontal="center" vertical="center" wrapText="1"/>
    </xf>
    <xf numFmtId="0" fontId="11" fillId="0" borderId="0" xfId="3" applyFont="1" applyFill="1" applyAlignment="1">
      <alignment horizontal="center" vertical="center" wrapText="1"/>
    </xf>
    <xf numFmtId="0" fontId="14" fillId="2" borderId="0" xfId="14" applyFont="1" applyFill="1" applyAlignment="1">
      <alignment horizontal="center" vertical="center" wrapText="1"/>
    </xf>
    <xf numFmtId="0" fontId="11" fillId="2" borderId="0" xfId="14" applyFont="1" applyFill="1" applyAlignment="1">
      <alignment horizontal="center" vertical="center" wrapText="1"/>
    </xf>
    <xf numFmtId="0" fontId="12" fillId="2" borderId="0" xfId="14" applyFont="1" applyFill="1" applyAlignment="1">
      <alignment horizontal="center" vertical="center" wrapText="1"/>
    </xf>
    <xf numFmtId="0" fontId="14" fillId="2" borderId="0" xfId="4" applyFont="1" applyFill="1" applyAlignment="1">
      <alignment horizontal="center" vertical="center" wrapText="1"/>
    </xf>
    <xf numFmtId="0" fontId="3" fillId="2" borderId="2" xfId="2" quotePrefix="1"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2" borderId="0" xfId="2" applyFont="1" applyFill="1" applyAlignment="1">
      <alignment horizontal="center"/>
    </xf>
    <xf numFmtId="1" fontId="56" fillId="2" borderId="2" xfId="2" applyNumberFormat="1" applyFont="1" applyFill="1" applyBorder="1" applyAlignment="1">
      <alignment horizontal="center" vertical="center" wrapText="1"/>
    </xf>
    <xf numFmtId="1" fontId="3" fillId="2" borderId="0" xfId="2" applyNumberFormat="1" applyFont="1" applyFill="1" applyBorder="1" applyAlignment="1">
      <alignment horizontal="center" vertical="center" wrapText="1"/>
    </xf>
    <xf numFmtId="0" fontId="31" fillId="2" borderId="2" xfId="2" applyFont="1" applyFill="1" applyBorder="1" applyAlignment="1">
      <alignment horizontal="left" vertical="center" wrapText="1"/>
    </xf>
    <xf numFmtId="0" fontId="59" fillId="2" borderId="2" xfId="0" applyFont="1" applyFill="1" applyBorder="1" applyAlignment="1">
      <alignment horizontal="left"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2" xfId="2" applyFont="1" applyFill="1" applyBorder="1" applyAlignment="1">
      <alignment horizontal="left" vertical="center" wrapText="1"/>
    </xf>
    <xf numFmtId="0" fontId="25" fillId="2" borderId="0" xfId="2" applyFont="1" applyFill="1" applyAlignment="1">
      <alignment vertical="top" wrapText="1"/>
    </xf>
    <xf numFmtId="0" fontId="9" fillId="2" borderId="0" xfId="2" applyFont="1" applyFill="1" applyAlignment="1">
      <alignment vertical="top" wrapText="1"/>
    </xf>
    <xf numFmtId="0" fontId="3" fillId="2" borderId="8"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5" borderId="2" xfId="2" applyFont="1" applyFill="1" applyBorder="1" applyAlignment="1">
      <alignment horizontal="center" vertical="center" wrapText="1"/>
    </xf>
    <xf numFmtId="0" fontId="25" fillId="2" borderId="0" xfId="2" applyFont="1" applyFill="1" applyAlignment="1">
      <alignment horizontal="center" vertical="center" wrapText="1"/>
    </xf>
    <xf numFmtId="0" fontId="3" fillId="2" borderId="14" xfId="2"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16" xfId="2" applyFont="1" applyFill="1" applyBorder="1" applyAlignment="1">
      <alignment horizontal="center" vertical="center" wrapText="1"/>
    </xf>
    <xf numFmtId="0" fontId="3" fillId="2" borderId="16" xfId="2" applyFont="1" applyFill="1" applyBorder="1" applyAlignment="1">
      <alignment horizontal="left" vertical="center" wrapText="1"/>
    </xf>
    <xf numFmtId="0" fontId="3" fillId="2" borderId="13" xfId="2" applyFont="1" applyFill="1" applyBorder="1" applyAlignment="1">
      <alignment horizontal="center" vertical="center" wrapText="1"/>
    </xf>
    <xf numFmtId="0" fontId="3" fillId="2" borderId="13" xfId="2" applyFont="1" applyFill="1" applyBorder="1" applyAlignment="1">
      <alignment horizontal="left" vertical="center" wrapText="1"/>
    </xf>
    <xf numFmtId="0" fontId="3" fillId="2" borderId="0" xfId="2" applyFont="1" applyFill="1" applyAlignment="1">
      <alignment horizontal="left" vertical="center"/>
    </xf>
    <xf numFmtId="0" fontId="3" fillId="2" borderId="17" xfId="2" applyFont="1" applyFill="1" applyBorder="1" applyAlignment="1">
      <alignment horizontal="center" vertical="center" wrapText="1"/>
    </xf>
    <xf numFmtId="0" fontId="3" fillId="2" borderId="17" xfId="2" applyFont="1" applyFill="1" applyBorder="1" applyAlignment="1">
      <alignment horizontal="left" vertical="center" wrapText="1"/>
    </xf>
    <xf numFmtId="0" fontId="2" fillId="2" borderId="6" xfId="2" applyFont="1" applyFill="1" applyBorder="1" applyAlignment="1">
      <alignment horizontal="center" vertical="center" wrapText="1"/>
    </xf>
    <xf numFmtId="0" fontId="2" fillId="2" borderId="0" xfId="2" applyFont="1" applyFill="1" applyBorder="1" applyAlignment="1">
      <alignment horizontal="center" vertical="center"/>
    </xf>
    <xf numFmtId="0" fontId="2" fillId="2" borderId="2" xfId="18" applyFont="1" applyFill="1" applyBorder="1" applyAlignment="1">
      <alignment horizontal="center" vertical="center" wrapText="1"/>
    </xf>
    <xf numFmtId="0" fontId="2" fillId="2" borderId="0" xfId="2" applyFont="1" applyFill="1" applyAlignment="1">
      <alignment horizontal="center" vertical="center"/>
    </xf>
    <xf numFmtId="0" fontId="2" fillId="2" borderId="0" xfId="18" applyFont="1" applyFill="1" applyAlignment="1">
      <alignment vertical="center"/>
    </xf>
    <xf numFmtId="0" fontId="3" fillId="2" borderId="16" xfId="18" applyFont="1" applyFill="1" applyBorder="1" applyAlignment="1">
      <alignment horizontal="center" vertical="center" wrapText="1"/>
    </xf>
    <xf numFmtId="0" fontId="3" fillId="2" borderId="16" xfId="18" applyFont="1" applyFill="1" applyBorder="1" applyAlignment="1">
      <alignment horizontal="left" vertical="center" wrapText="1"/>
    </xf>
    <xf numFmtId="0" fontId="2" fillId="2" borderId="16" xfId="18" applyFont="1" applyFill="1" applyBorder="1" applyAlignment="1">
      <alignment horizontal="center" vertical="center" wrapText="1"/>
    </xf>
    <xf numFmtId="0" fontId="2" fillId="2" borderId="0" xfId="18" applyFont="1" applyFill="1" applyBorder="1" applyAlignment="1">
      <alignment vertical="center"/>
    </xf>
    <xf numFmtId="0" fontId="3" fillId="2" borderId="13" xfId="18" applyFont="1" applyFill="1" applyBorder="1" applyAlignment="1">
      <alignment horizontal="center" vertical="center" wrapText="1"/>
    </xf>
    <xf numFmtId="0" fontId="3" fillId="2" borderId="13" xfId="18" applyFont="1" applyFill="1" applyBorder="1" applyAlignment="1">
      <alignment horizontal="left" vertical="center" wrapText="1"/>
    </xf>
    <xf numFmtId="0" fontId="3" fillId="2" borderId="0" xfId="2"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0" xfId="18" applyFont="1" applyFill="1" applyBorder="1" applyAlignment="1">
      <alignment vertical="center"/>
    </xf>
    <xf numFmtId="0" fontId="3" fillId="2" borderId="0" xfId="2" applyFont="1" applyFill="1" applyBorder="1" applyAlignment="1">
      <alignment vertical="center"/>
    </xf>
    <xf numFmtId="0" fontId="3" fillId="2" borderId="15" xfId="18" applyFont="1" applyFill="1" applyBorder="1" applyAlignment="1">
      <alignment horizontal="center" vertical="center" wrapText="1"/>
    </xf>
    <xf numFmtId="0" fontId="3" fillId="2" borderId="15" xfId="18" applyFont="1" applyFill="1" applyBorder="1" applyAlignment="1">
      <alignment horizontal="left" vertical="center" wrapText="1"/>
    </xf>
    <xf numFmtId="0" fontId="3" fillId="2" borderId="15" xfId="2" applyFont="1" applyFill="1" applyBorder="1" applyAlignment="1">
      <alignment horizontal="center" vertical="center" wrapText="1"/>
    </xf>
    <xf numFmtId="0" fontId="2" fillId="2" borderId="8" xfId="18" applyFont="1" applyFill="1" applyBorder="1" applyAlignment="1">
      <alignment horizontal="center" vertical="center" wrapText="1"/>
    </xf>
    <xf numFmtId="0" fontId="2" fillId="2" borderId="0" xfId="2" applyFont="1" applyFill="1" applyBorder="1" applyAlignment="1">
      <alignment vertical="center"/>
    </xf>
    <xf numFmtId="0" fontId="2"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9" fillId="2" borderId="2" xfId="2" applyFont="1" applyFill="1" applyBorder="1" applyAlignment="1">
      <alignment horizontal="center" vertical="center" wrapText="1"/>
    </xf>
    <xf numFmtId="0" fontId="56" fillId="2" borderId="2"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2" xfId="0" quotePrefix="1" applyFont="1" applyFill="1" applyBorder="1" applyAlignment="1">
      <alignment horizontal="center" vertical="center" wrapText="1"/>
    </xf>
    <xf numFmtId="1" fontId="43" fillId="2" borderId="2" xfId="0" applyNumberFormat="1" applyFont="1" applyFill="1" applyBorder="1" applyAlignment="1">
      <alignment horizontal="center" vertical="center"/>
    </xf>
    <xf numFmtId="164" fontId="6" fillId="2" borderId="2" xfId="0" applyNumberFormat="1" applyFont="1" applyFill="1" applyBorder="1" applyAlignment="1">
      <alignment horizontal="left" vertical="center" wrapText="1"/>
    </xf>
    <xf numFmtId="164" fontId="43" fillId="2" borderId="2" xfId="0" applyNumberFormat="1" applyFont="1" applyFill="1" applyBorder="1" applyAlignment="1">
      <alignment horizontal="center" vertical="center" wrapText="1"/>
    </xf>
    <xf numFmtId="164" fontId="43" fillId="2" borderId="2" xfId="0" applyNumberFormat="1" applyFont="1" applyFill="1" applyBorder="1" applyAlignment="1">
      <alignment horizontal="center" vertical="center"/>
    </xf>
    <xf numFmtId="164" fontId="6"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164" fontId="6" fillId="2" borderId="2" xfId="0" applyNumberFormat="1" applyFont="1" applyFill="1" applyBorder="1" applyAlignment="1">
      <alignment horizontal="justify" vertical="center"/>
    </xf>
    <xf numFmtId="164" fontId="8" fillId="2" borderId="2" xfId="0" applyNumberFormat="1" applyFont="1" applyFill="1" applyBorder="1" applyAlignment="1">
      <alignment horizontal="justify" vertical="center"/>
    </xf>
    <xf numFmtId="164" fontId="14" fillId="2" borderId="2"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1" fontId="12" fillId="0" borderId="2" xfId="0" applyNumberFormat="1" applyFont="1" applyFill="1" applyBorder="1" applyAlignment="1">
      <alignment horizontal="center" vertical="center"/>
    </xf>
    <xf numFmtId="1" fontId="14" fillId="2" borderId="2" xfId="0" applyNumberFormat="1" applyFont="1" applyFill="1" applyBorder="1" applyAlignment="1">
      <alignment horizontal="left" vertical="center" wrapText="1"/>
    </xf>
    <xf numFmtId="164" fontId="1" fillId="2" borderId="0" xfId="1" applyNumberFormat="1" applyFont="1" applyFill="1"/>
    <xf numFmtId="0" fontId="14" fillId="0" borderId="2" xfId="14" applyFont="1" applyFill="1" applyBorder="1" applyAlignment="1">
      <alignment horizontal="left" vertical="center" wrapText="1"/>
    </xf>
    <xf numFmtId="0" fontId="28" fillId="0" borderId="2" xfId="13" applyFont="1" applyFill="1" applyBorder="1" applyAlignment="1">
      <alignment horizontal="center" vertical="center" wrapText="1"/>
    </xf>
    <xf numFmtId="0" fontId="14"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4" fillId="0" borderId="2" xfId="14" applyFont="1" applyFill="1" applyBorder="1" applyAlignment="1">
      <alignment horizontal="center" vertical="center" wrapText="1"/>
    </xf>
    <xf numFmtId="0" fontId="56" fillId="0" borderId="2" xfId="0" applyFont="1" applyFill="1" applyBorder="1" applyAlignment="1">
      <alignment horizontal="center" vertical="center" wrapText="1"/>
    </xf>
    <xf numFmtId="0" fontId="0" fillId="0" borderId="0" xfId="0" applyFill="1"/>
    <xf numFmtId="0" fontId="37" fillId="0" borderId="2" xfId="14" applyFont="1" applyFill="1" applyBorder="1" applyAlignment="1">
      <alignment horizontal="center" vertical="center" wrapText="1"/>
    </xf>
    <xf numFmtId="0" fontId="56" fillId="0" borderId="2" xfId="14" applyFont="1" applyFill="1" applyBorder="1" applyAlignment="1">
      <alignment horizontal="center" vertical="center" wrapText="1"/>
    </xf>
    <xf numFmtId="0" fontId="64" fillId="0" borderId="2" xfId="14" applyFont="1" applyFill="1" applyBorder="1" applyAlignment="1">
      <alignment horizontal="center" vertical="center"/>
    </xf>
    <xf numFmtId="0" fontId="51" fillId="0" borderId="2" xfId="14" applyFont="1" applyFill="1" applyBorder="1" applyAlignment="1">
      <alignment horizontal="center" vertical="center" wrapText="1"/>
    </xf>
    <xf numFmtId="0" fontId="66" fillId="0" borderId="2" xfId="14" applyFont="1" applyFill="1" applyBorder="1" applyAlignment="1">
      <alignment horizontal="center" vertical="center" wrapText="1"/>
    </xf>
    <xf numFmtId="0" fontId="64" fillId="0" borderId="2" xfId="14" applyFont="1" applyFill="1" applyBorder="1" applyAlignment="1">
      <alignment horizontal="center" vertical="center" wrapText="1"/>
    </xf>
    <xf numFmtId="0" fontId="12" fillId="2" borderId="10" xfId="15" applyFont="1" applyFill="1" applyBorder="1" applyAlignment="1">
      <alignment horizontal="center" vertical="center" wrapText="1"/>
    </xf>
    <xf numFmtId="0" fontId="0" fillId="0" borderId="0" xfId="0" applyBorder="1"/>
    <xf numFmtId="0" fontId="3" fillId="2" borderId="2" xfId="2" applyFont="1" applyFill="1" applyBorder="1" applyAlignment="1">
      <alignment horizontal="center" vertical="center" wrapText="1"/>
    </xf>
    <xf numFmtId="0" fontId="67" fillId="0" borderId="0" xfId="0" applyFont="1"/>
    <xf numFmtId="0" fontId="11" fillId="2" borderId="8" xfId="4" applyFont="1" applyFill="1" applyBorder="1" applyAlignment="1">
      <alignment horizontal="center" vertical="center" wrapText="1"/>
    </xf>
    <xf numFmtId="0" fontId="64" fillId="2" borderId="7" xfId="15" applyFont="1" applyFill="1" applyBorder="1" applyAlignment="1">
      <alignment horizontal="center" vertical="center" wrapText="1"/>
    </xf>
    <xf numFmtId="0" fontId="11" fillId="0" borderId="0" xfId="2" applyFont="1" applyBorder="1" applyAlignment="1">
      <alignment vertical="top" wrapText="1"/>
    </xf>
    <xf numFmtId="0" fontId="14" fillId="0" borderId="0" xfId="2" applyFont="1" applyBorder="1" applyAlignment="1">
      <alignment vertical="center" wrapText="1"/>
    </xf>
    <xf numFmtId="0" fontId="34" fillId="0" borderId="0" xfId="2" applyFont="1" applyAlignment="1"/>
    <xf numFmtId="0" fontId="23" fillId="0" borderId="0" xfId="0" applyFont="1"/>
    <xf numFmtId="0" fontId="14" fillId="0" borderId="0" xfId="2" applyFont="1" applyAlignment="1"/>
    <xf numFmtId="0" fontId="11" fillId="2" borderId="0" xfId="2" applyFont="1" applyFill="1" applyBorder="1" applyAlignment="1">
      <alignment vertical="top" wrapText="1"/>
    </xf>
    <xf numFmtId="0" fontId="11" fillId="2" borderId="0" xfId="2" applyFont="1" applyFill="1" applyBorder="1" applyAlignment="1">
      <alignment horizontal="center" vertical="top" wrapText="1"/>
    </xf>
    <xf numFmtId="0" fontId="51" fillId="2" borderId="0" xfId="2" applyFont="1" applyFill="1" applyBorder="1" applyAlignment="1">
      <alignment horizontal="center" vertical="top" wrapText="1"/>
    </xf>
    <xf numFmtId="0" fontId="12" fillId="2" borderId="2" xfId="2" applyFont="1" applyFill="1" applyBorder="1" applyAlignment="1">
      <alignment vertical="center" wrapText="1"/>
    </xf>
    <xf numFmtId="0" fontId="14" fillId="2" borderId="2" xfId="18" applyFont="1" applyFill="1" applyBorder="1" applyAlignment="1">
      <alignment horizontal="center" vertical="center" wrapText="1"/>
    </xf>
    <xf numFmtId="0" fontId="14" fillId="0" borderId="0" xfId="2" applyFont="1" applyBorder="1" applyAlignment="1">
      <alignment horizontal="center" vertical="center" wrapText="1"/>
    </xf>
    <xf numFmtId="0" fontId="14" fillId="2" borderId="0" xfId="2" applyFont="1" applyFill="1" applyBorder="1" applyAlignment="1">
      <alignment vertical="center" wrapText="1"/>
    </xf>
    <xf numFmtId="0" fontId="12" fillId="2" borderId="0" xfId="2" applyFont="1" applyFill="1" applyBorder="1" applyAlignment="1">
      <alignment vertical="center" wrapText="1"/>
    </xf>
    <xf numFmtId="0" fontId="34" fillId="0" borderId="0" xfId="2" applyFont="1" applyAlignment="1">
      <alignment horizontal="center"/>
    </xf>
    <xf numFmtId="0" fontId="34" fillId="0" borderId="0" xfId="2" applyFont="1"/>
    <xf numFmtId="0" fontId="34" fillId="2" borderId="0" xfId="2" applyFont="1" applyFill="1"/>
    <xf numFmtId="0" fontId="68" fillId="2" borderId="0" xfId="2" applyFont="1" applyFill="1"/>
    <xf numFmtId="0" fontId="14" fillId="0" borderId="2" xfId="2" applyFont="1" applyBorder="1" applyAlignment="1">
      <alignment vertical="center" wrapText="1" shrinkToFit="1"/>
    </xf>
    <xf numFmtId="0" fontId="0" fillId="0" borderId="2" xfId="0" applyFont="1" applyBorder="1" applyAlignment="1">
      <alignment horizontal="center" vertical="center" wrapText="1"/>
    </xf>
    <xf numFmtId="0" fontId="0" fillId="0" borderId="0" xfId="0" applyFont="1"/>
    <xf numFmtId="0" fontId="69" fillId="0" borderId="2" xfId="0" applyFont="1" applyBorder="1" applyAlignment="1">
      <alignment vertical="center" wrapText="1"/>
    </xf>
    <xf numFmtId="0" fontId="63" fillId="0" borderId="2" xfId="0" applyFont="1" applyBorder="1" applyAlignment="1">
      <alignment horizontal="center" vertical="center" wrapText="1"/>
    </xf>
    <xf numFmtId="0" fontId="14" fillId="2" borderId="2" xfId="2" applyFont="1" applyFill="1" applyBorder="1" applyAlignment="1">
      <alignment vertical="center" wrapText="1"/>
    </xf>
    <xf numFmtId="0" fontId="14" fillId="2" borderId="2" xfId="18" applyFont="1" applyFill="1" applyBorder="1" applyAlignment="1">
      <alignment vertical="center" wrapText="1"/>
    </xf>
    <xf numFmtId="0" fontId="14" fillId="2" borderId="2" xfId="0" applyFont="1" applyFill="1" applyBorder="1" applyAlignment="1">
      <alignment vertical="center" wrapText="1"/>
    </xf>
    <xf numFmtId="0" fontId="12" fillId="0" borderId="2" xfId="2" applyFont="1" applyBorder="1" applyAlignment="1">
      <alignment horizontal="center" vertical="center" wrapText="1" shrinkToFit="1"/>
    </xf>
    <xf numFmtId="0" fontId="12" fillId="0" borderId="2" xfId="2" applyFont="1" applyBorder="1" applyAlignment="1">
      <alignment vertical="center" wrapText="1" shrinkToFit="1"/>
    </xf>
    <xf numFmtId="0" fontId="14" fillId="0" borderId="2" xfId="2" applyFont="1" applyBorder="1" applyAlignment="1">
      <alignment horizontal="center" vertical="center" wrapText="1" shrinkToFit="1"/>
    </xf>
    <xf numFmtId="0" fontId="12" fillId="2" borderId="2" xfId="2" applyFont="1" applyFill="1" applyBorder="1" applyAlignment="1">
      <alignment horizontal="center" vertical="center" wrapText="1"/>
    </xf>
    <xf numFmtId="0" fontId="69" fillId="0" borderId="0" xfId="0" applyFont="1"/>
    <xf numFmtId="0" fontId="22" fillId="2" borderId="3" xfId="2" applyFont="1" applyFill="1" applyBorder="1" applyAlignment="1">
      <alignment horizontal="center" vertical="center" wrapText="1"/>
    </xf>
    <xf numFmtId="0" fontId="22" fillId="2" borderId="4"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43" fillId="2" borderId="6" xfId="2" applyFont="1" applyFill="1" applyBorder="1" applyAlignment="1">
      <alignment horizontal="center" vertical="center" wrapText="1"/>
    </xf>
    <xf numFmtId="0" fontId="43" fillId="2" borderId="7" xfId="2" applyFont="1" applyFill="1" applyBorder="1" applyAlignment="1">
      <alignment horizontal="center" vertical="center" wrapText="1"/>
    </xf>
    <xf numFmtId="0" fontId="2" fillId="0" borderId="0" xfId="2" applyFont="1" applyAlignment="1">
      <alignment horizontal="center" vertical="top" wrapText="1"/>
    </xf>
    <xf numFmtId="0" fontId="2" fillId="0" borderId="0" xfId="2" applyFont="1" applyAlignment="1">
      <alignment horizontal="center"/>
    </xf>
    <xf numFmtId="0" fontId="2" fillId="2" borderId="0" xfId="2" applyFont="1" applyFill="1" applyAlignment="1">
      <alignment horizontal="center"/>
    </xf>
    <xf numFmtId="0" fontId="12" fillId="0" borderId="0" xfId="2" applyFont="1" applyAlignment="1">
      <alignment horizontal="right"/>
    </xf>
    <xf numFmtId="0" fontId="22" fillId="0" borderId="2" xfId="2" applyFont="1" applyBorder="1" applyAlignment="1">
      <alignment horizontal="center" vertical="center" wrapText="1" shrinkToFit="1"/>
    </xf>
    <xf numFmtId="0" fontId="22" fillId="0" borderId="6" xfId="2" applyFont="1" applyBorder="1" applyAlignment="1">
      <alignment horizontal="center" vertical="center" wrapText="1" shrinkToFit="1"/>
    </xf>
    <xf numFmtId="0" fontId="22" fillId="0" borderId="7" xfId="2" applyFont="1" applyBorder="1" applyAlignment="1">
      <alignment horizontal="center" vertical="center" wrapText="1" shrinkToFit="1"/>
    </xf>
    <xf numFmtId="0" fontId="3" fillId="0" borderId="6" xfId="2" applyFont="1" applyBorder="1" applyAlignment="1">
      <alignment horizontal="center" vertical="center" wrapText="1" shrinkToFit="1"/>
    </xf>
    <xf numFmtId="0" fontId="3" fillId="0" borderId="7" xfId="2" applyFont="1" applyBorder="1" applyAlignment="1">
      <alignment horizontal="center" vertical="center" wrapText="1" shrinkToFit="1"/>
    </xf>
    <xf numFmtId="0" fontId="22" fillId="2" borderId="2" xfId="2" applyFont="1" applyFill="1" applyBorder="1" applyAlignment="1">
      <alignment horizontal="center" vertical="center" wrapText="1"/>
    </xf>
    <xf numFmtId="0" fontId="4" fillId="0" borderId="0" xfId="2" applyFont="1" applyAlignment="1">
      <alignment horizontal="center" vertical="top" wrapText="1"/>
    </xf>
    <xf numFmtId="0" fontId="3" fillId="2" borderId="2" xfId="2" quotePrefix="1"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10" xfId="2" applyFont="1" applyFill="1" applyBorder="1" applyAlignment="1">
      <alignment horizontal="left" vertical="center" wrapText="1"/>
    </xf>
    <xf numFmtId="0" fontId="3" fillId="2" borderId="0" xfId="2" applyFont="1" applyFill="1" applyAlignment="1">
      <alignment horizontal="left" vertical="center"/>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6" fillId="0" borderId="2" xfId="3" applyFont="1" applyFill="1" applyBorder="1" applyAlignment="1">
      <alignment horizontal="center" vertical="center" wrapText="1"/>
    </xf>
    <xf numFmtId="0" fontId="35" fillId="0" borderId="2" xfId="3" applyFont="1" applyFill="1" applyBorder="1" applyAlignment="1">
      <alignment horizontal="center" vertical="center" wrapText="1"/>
    </xf>
    <xf numFmtId="0" fontId="36" fillId="0" borderId="2" xfId="3" applyFont="1" applyFill="1" applyBorder="1" applyAlignment="1">
      <alignment horizontal="center" vertical="center" wrapText="1"/>
    </xf>
    <xf numFmtId="0" fontId="2" fillId="0" borderId="0" xfId="3" applyFont="1" applyFill="1" applyAlignment="1">
      <alignment horizontal="center"/>
    </xf>
    <xf numFmtId="0" fontId="4" fillId="0" borderId="0" xfId="3" applyFont="1" applyFill="1" applyBorder="1" applyAlignment="1">
      <alignment horizontal="center"/>
    </xf>
    <xf numFmtId="0" fontId="29" fillId="0" borderId="0" xfId="3" applyFont="1" applyFill="1" applyBorder="1" applyAlignment="1">
      <alignment horizontal="center"/>
    </xf>
    <xf numFmtId="0" fontId="22" fillId="0" borderId="2"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21" fillId="0" borderId="2" xfId="3" applyFont="1" applyFill="1" applyBorder="1" applyAlignment="1">
      <alignment horizontal="center" vertical="center" wrapText="1"/>
    </xf>
    <xf numFmtId="0" fontId="45" fillId="0" borderId="2" xfId="3" applyFont="1" applyFill="1" applyBorder="1" applyAlignment="1">
      <alignment horizontal="center" vertical="center" wrapText="1"/>
    </xf>
    <xf numFmtId="0" fontId="22" fillId="0" borderId="2"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center" vertical="center" wrapText="1"/>
    </xf>
    <xf numFmtId="9" fontId="22" fillId="0" borderId="2"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7" fillId="0" borderId="0" xfId="0" applyFont="1" applyFill="1" applyAlignment="1">
      <alignment horizontal="center"/>
    </xf>
    <xf numFmtId="0" fontId="52" fillId="0" borderId="2" xfId="0" applyFont="1" applyFill="1" applyBorder="1" applyAlignment="1">
      <alignment horizontal="center" vertical="center" wrapText="1"/>
    </xf>
    <xf numFmtId="0" fontId="70" fillId="0" borderId="6" xfId="0" applyFont="1" applyBorder="1" applyAlignment="1">
      <alignment horizontal="center" vertical="center" wrapText="1"/>
    </xf>
    <xf numFmtId="0" fontId="70" fillId="0" borderId="8" xfId="0" applyFont="1" applyBorder="1" applyAlignment="1">
      <alignment horizontal="center" vertical="center" wrapText="1"/>
    </xf>
    <xf numFmtId="0" fontId="12" fillId="2" borderId="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0" borderId="0" xfId="2" applyFont="1" applyAlignment="1">
      <alignment horizontal="center" vertical="top" wrapText="1"/>
    </xf>
    <xf numFmtId="0" fontId="11" fillId="0" borderId="0" xfId="2" applyFont="1" applyAlignment="1">
      <alignment horizontal="center" vertical="top" wrapText="1"/>
    </xf>
    <xf numFmtId="0" fontId="12" fillId="0" borderId="2" xfId="2" applyFont="1" applyBorder="1" applyAlignment="1">
      <alignment horizontal="center" vertical="center" wrapText="1" shrinkToFit="1"/>
    </xf>
    <xf numFmtId="0" fontId="12" fillId="0" borderId="2" xfId="2" applyFont="1" applyBorder="1" applyAlignment="1">
      <alignment vertical="center" wrapText="1" shrinkToFit="1"/>
    </xf>
    <xf numFmtId="0" fontId="14" fillId="0" borderId="2" xfId="2" applyFont="1" applyBorder="1" applyAlignment="1">
      <alignment horizontal="center" vertical="center" wrapText="1" shrinkToFit="1"/>
    </xf>
    <xf numFmtId="0" fontId="12" fillId="2" borderId="2"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43" fillId="2" borderId="8"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22" fillId="2" borderId="8" xfId="2" applyFont="1" applyFill="1" applyBorder="1" applyAlignment="1">
      <alignment horizontal="center" vertical="center" wrapText="1"/>
    </xf>
    <xf numFmtId="0" fontId="22" fillId="0" borderId="8" xfId="2" applyFont="1" applyBorder="1" applyAlignment="1">
      <alignment horizontal="center" vertical="center" wrapText="1" shrinkToFit="1"/>
    </xf>
    <xf numFmtId="0" fontId="3" fillId="0" borderId="8" xfId="2" applyFont="1" applyBorder="1" applyAlignment="1">
      <alignment horizontal="center" vertical="center" wrapText="1" shrinkToFit="1"/>
    </xf>
    <xf numFmtId="0" fontId="22" fillId="0" borderId="2" xfId="14" applyFont="1" applyFill="1" applyBorder="1" applyAlignment="1">
      <alignment horizontal="center" vertical="center" wrapText="1"/>
    </xf>
    <xf numFmtId="0" fontId="6" fillId="2" borderId="2" xfId="14" applyFont="1" applyFill="1" applyBorder="1" applyAlignment="1">
      <alignment horizontal="center" vertical="center" wrapText="1"/>
    </xf>
    <xf numFmtId="0" fontId="35" fillId="0" borderId="2"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35" fillId="2" borderId="2" xfId="14" applyFont="1" applyFill="1" applyBorder="1" applyAlignment="1">
      <alignment horizontal="center" vertical="center" wrapText="1"/>
    </xf>
    <xf numFmtId="0" fontId="64" fillId="0" borderId="3" xfId="14" applyFont="1" applyFill="1" applyBorder="1" applyAlignment="1">
      <alignment horizontal="center" vertical="center"/>
    </xf>
    <xf numFmtId="0" fontId="64" fillId="0" borderId="4" xfId="14" applyFont="1" applyFill="1" applyBorder="1" applyAlignment="1">
      <alignment horizontal="center" vertical="center"/>
    </xf>
    <xf numFmtId="0" fontId="64" fillId="0" borderId="5" xfId="14" applyFont="1" applyFill="1" applyBorder="1" applyAlignment="1">
      <alignment horizontal="center" vertical="center"/>
    </xf>
    <xf numFmtId="0" fontId="2" fillId="0" borderId="0" xfId="14" applyFont="1" applyFill="1" applyAlignment="1">
      <alignment horizontal="center"/>
    </xf>
    <xf numFmtId="0" fontId="21" fillId="0" borderId="2" xfId="14" applyFont="1" applyFill="1" applyBorder="1" applyAlignment="1">
      <alignment horizontal="center" vertical="center" wrapText="1"/>
    </xf>
    <xf numFmtId="0" fontId="45" fillId="0" borderId="2" xfId="14" applyFont="1" applyFill="1" applyBorder="1" applyAlignment="1">
      <alignment horizontal="center" vertical="center" wrapText="1"/>
    </xf>
    <xf numFmtId="0" fontId="36" fillId="0" borderId="2" xfId="14" applyFont="1" applyFill="1" applyBorder="1" applyAlignment="1">
      <alignment horizontal="center" vertical="center" wrapText="1"/>
    </xf>
  </cellXfs>
  <cellStyles count="19">
    <cellStyle name="Comma" xfId="8" builtinId="3"/>
    <cellStyle name="Comma 2" xfId="5"/>
    <cellStyle name="Comma 3" xfId="10"/>
    <cellStyle name="Normal" xfId="0" builtinId="0"/>
    <cellStyle name="Normal 2" xfId="1"/>
    <cellStyle name="Normal 2 2" xfId="3"/>
    <cellStyle name="Normal 2 2 2" xfId="14"/>
    <cellStyle name="Normal 2 2 2 4" xfId="12"/>
    <cellStyle name="Normal 2 3" xfId="16"/>
    <cellStyle name="Normal 3" xfId="6"/>
    <cellStyle name="Normal 39" xfId="11"/>
    <cellStyle name="Normal 4" xfId="7"/>
    <cellStyle name="Normal 5" xfId="9"/>
    <cellStyle name="Normal 6" xfId="17"/>
    <cellStyle name="Normal_Biểu 5" xfId="13"/>
    <cellStyle name="Normal_mau bieu-12345" xfId="2"/>
    <cellStyle name="Normal_mau bieu-12345 2" xfId="4"/>
    <cellStyle name="Normal_mau bieu-12345 2 2" xfId="15"/>
    <cellStyle name="Normal_mau bieu-12345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104776</xdr:colOff>
      <xdr:row>2</xdr:row>
      <xdr:rowOff>28575</xdr:rowOff>
    </xdr:from>
    <xdr:to>
      <xdr:col>19</xdr:col>
      <xdr:colOff>238126</xdr:colOff>
      <xdr:row>2</xdr:row>
      <xdr:rowOff>28575</xdr:rowOff>
    </xdr:to>
    <xdr:sp macro="" textlink="">
      <xdr:nvSpPr>
        <xdr:cNvPr id="1025" name="Line 1"/>
        <xdr:cNvSpPr>
          <a:spLocks noChangeShapeType="1"/>
        </xdr:cNvSpPr>
      </xdr:nvSpPr>
      <xdr:spPr bwMode="auto">
        <a:xfrm>
          <a:off x="5191126" y="504825"/>
          <a:ext cx="1981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933450</xdr:colOff>
      <xdr:row>2</xdr:row>
      <xdr:rowOff>19050</xdr:rowOff>
    </xdr:from>
    <xdr:to>
      <xdr:col>1</xdr:col>
      <xdr:colOff>1552575</xdr:colOff>
      <xdr:row>2</xdr:row>
      <xdr:rowOff>19050</xdr:rowOff>
    </xdr:to>
    <xdr:sp macro="" textlink="">
      <xdr:nvSpPr>
        <xdr:cNvPr id="1026" name="Line 2"/>
        <xdr:cNvSpPr>
          <a:spLocks noChangeShapeType="1"/>
        </xdr:cNvSpPr>
      </xdr:nvSpPr>
      <xdr:spPr bwMode="auto">
        <a:xfrm flipV="1">
          <a:off x="1266825" y="4953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7</xdr:row>
      <xdr:rowOff>0</xdr:rowOff>
    </xdr:from>
    <xdr:to>
      <xdr:col>16</xdr:col>
      <xdr:colOff>142875</xdr:colOff>
      <xdr:row>7</xdr:row>
      <xdr:rowOff>9525</xdr:rowOff>
    </xdr:to>
    <xdr:cxnSp macro="">
      <xdr:nvCxnSpPr>
        <xdr:cNvPr id="9" name="Straight Connector 8"/>
        <xdr:cNvCxnSpPr/>
      </xdr:nvCxnSpPr>
      <xdr:spPr>
        <a:xfrm>
          <a:off x="3276600" y="1476375"/>
          <a:ext cx="26765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285744</xdr:colOff>
      <xdr:row>2</xdr:row>
      <xdr:rowOff>39781</xdr:rowOff>
    </xdr:from>
    <xdr:to>
      <xdr:col>1</xdr:col>
      <xdr:colOff>851641</xdr:colOff>
      <xdr:row>2</xdr:row>
      <xdr:rowOff>41369</xdr:rowOff>
    </xdr:to>
    <xdr:cxnSp macro="">
      <xdr:nvCxnSpPr>
        <xdr:cNvPr id="3" name="Straight Connector 2"/>
        <xdr:cNvCxnSpPr/>
      </xdr:nvCxnSpPr>
      <xdr:spPr>
        <a:xfrm>
          <a:off x="532273" y="443193"/>
          <a:ext cx="565897"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100853</xdr:colOff>
      <xdr:row>2</xdr:row>
      <xdr:rowOff>33617</xdr:rowOff>
    </xdr:from>
    <xdr:to>
      <xdr:col>33</xdr:col>
      <xdr:colOff>470648</xdr:colOff>
      <xdr:row>2</xdr:row>
      <xdr:rowOff>44823</xdr:rowOff>
    </xdr:to>
    <xdr:cxnSp macro="">
      <xdr:nvCxnSpPr>
        <xdr:cNvPr id="4" name="Straight Connector 3"/>
        <xdr:cNvCxnSpPr/>
      </xdr:nvCxnSpPr>
      <xdr:spPr>
        <a:xfrm>
          <a:off x="5748618" y="437029"/>
          <a:ext cx="1636059"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190500</xdr:colOff>
      <xdr:row>3</xdr:row>
      <xdr:rowOff>28574</xdr:rowOff>
    </xdr:from>
    <xdr:to>
      <xdr:col>13</xdr:col>
      <xdr:colOff>104775</xdr:colOff>
      <xdr:row>3</xdr:row>
      <xdr:rowOff>28574</xdr:rowOff>
    </xdr:to>
    <xdr:sp macro="" textlink="">
      <xdr:nvSpPr>
        <xdr:cNvPr id="3" name="Line 2"/>
        <xdr:cNvSpPr>
          <a:spLocks noChangeShapeType="1"/>
        </xdr:cNvSpPr>
      </xdr:nvSpPr>
      <xdr:spPr bwMode="auto">
        <a:xfrm flipV="1">
          <a:off x="5238750" y="638174"/>
          <a:ext cx="1952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238125</xdr:colOff>
      <xdr:row>2</xdr:row>
      <xdr:rowOff>15240</xdr:rowOff>
    </xdr:from>
    <xdr:to>
      <xdr:col>1</xdr:col>
      <xdr:colOff>838200</xdr:colOff>
      <xdr:row>2</xdr:row>
      <xdr:rowOff>16828</xdr:rowOff>
    </xdr:to>
    <xdr:cxnSp macro="">
      <xdr:nvCxnSpPr>
        <xdr:cNvPr id="11" name="Straight Connector 10"/>
        <xdr:cNvCxnSpPr/>
      </xdr:nvCxnSpPr>
      <xdr:spPr>
        <a:xfrm>
          <a:off x="542925" y="415290"/>
          <a:ext cx="6000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83820</xdr:colOff>
      <xdr:row>2</xdr:row>
      <xdr:rowOff>30480</xdr:rowOff>
    </xdr:from>
    <xdr:to>
      <xdr:col>111</xdr:col>
      <xdr:colOff>114300</xdr:colOff>
      <xdr:row>2</xdr:row>
      <xdr:rowOff>30480</xdr:rowOff>
    </xdr:to>
    <xdr:sp macro="" textlink="">
      <xdr:nvSpPr>
        <xdr:cNvPr id="6" name="Line 2"/>
        <xdr:cNvSpPr>
          <a:spLocks noChangeShapeType="1"/>
        </xdr:cNvSpPr>
      </xdr:nvSpPr>
      <xdr:spPr bwMode="auto">
        <a:xfrm>
          <a:off x="5198745" y="430530"/>
          <a:ext cx="158305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2</xdr:row>
      <xdr:rowOff>19050</xdr:rowOff>
    </xdr:from>
    <xdr:to>
      <xdr:col>1</xdr:col>
      <xdr:colOff>990600</xdr:colOff>
      <xdr:row>2</xdr:row>
      <xdr:rowOff>19050</xdr:rowOff>
    </xdr:to>
    <xdr:cxnSp macro="">
      <xdr:nvCxnSpPr>
        <xdr:cNvPr id="3" name="Straight Connector 2"/>
        <xdr:cNvCxnSpPr/>
      </xdr:nvCxnSpPr>
      <xdr:spPr>
        <a:xfrm>
          <a:off x="419100" y="419100"/>
          <a:ext cx="819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123825</xdr:colOff>
      <xdr:row>2</xdr:row>
      <xdr:rowOff>28575</xdr:rowOff>
    </xdr:from>
    <xdr:to>
      <xdr:col>31</xdr:col>
      <xdr:colOff>219075</xdr:colOff>
      <xdr:row>2</xdr:row>
      <xdr:rowOff>30163</xdr:rowOff>
    </xdr:to>
    <xdr:cxnSp macro="">
      <xdr:nvCxnSpPr>
        <xdr:cNvPr id="4" name="Straight Connector 3"/>
        <xdr:cNvCxnSpPr/>
      </xdr:nvCxnSpPr>
      <xdr:spPr>
        <a:xfrm>
          <a:off x="5191125" y="428625"/>
          <a:ext cx="17526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JU448"/>
  <sheetViews>
    <sheetView view="pageBreakPreview" topLeftCell="A7" zoomScaleSheetLayoutView="100" workbookViewId="0">
      <selection activeCell="Q16" sqref="Q16"/>
    </sheetView>
  </sheetViews>
  <sheetFormatPr defaultColWidth="9.140625" defaultRowHeight="15.75" x14ac:dyDescent="0.25"/>
  <cols>
    <col min="1" max="1" width="5" style="20" customWidth="1"/>
    <col min="2" max="2" width="42.140625" style="31" customWidth="1"/>
    <col min="3" max="3" width="8.140625" style="2" hidden="1" customWidth="1"/>
    <col min="4" max="4" width="6" style="43" hidden="1" customWidth="1"/>
    <col min="5" max="5" width="5.28515625" style="43" hidden="1" customWidth="1"/>
    <col min="6" max="6" width="5" style="43" hidden="1" customWidth="1"/>
    <col min="7" max="7" width="5.7109375" style="43" hidden="1" customWidth="1"/>
    <col min="8" max="8" width="5.28515625" style="43" hidden="1" customWidth="1"/>
    <col min="9" max="9" width="9.140625" style="43" hidden="1" customWidth="1"/>
    <col min="10" max="10" width="6" style="43" customWidth="1"/>
    <col min="11" max="11" width="6.28515625" style="43" customWidth="1"/>
    <col min="12" max="12" width="5.85546875" style="43" customWidth="1"/>
    <col min="13" max="13" width="5.7109375" style="43" customWidth="1"/>
    <col min="14" max="14" width="5.28515625" style="43" customWidth="1"/>
    <col min="15" max="18" width="5.42578125" style="43" customWidth="1"/>
    <col min="19" max="19" width="6" style="43" customWidth="1"/>
    <col min="20" max="20" width="6.28515625" style="43" customWidth="1"/>
    <col min="21" max="22" width="5.85546875" style="43" customWidth="1"/>
    <col min="23" max="23" width="5.28515625" style="43" customWidth="1"/>
    <col min="24" max="24" width="5.42578125" style="33" customWidth="1"/>
    <col min="25" max="25" width="5.85546875" style="33" customWidth="1"/>
    <col min="26" max="26" width="28.7109375" style="1" customWidth="1"/>
    <col min="27" max="16384" width="9.140625" style="1"/>
  </cols>
  <sheetData>
    <row r="1" spans="1:31" s="2" customFormat="1" ht="18.75" customHeight="1" x14ac:dyDescent="0.25">
      <c r="A1" s="449" t="s">
        <v>723</v>
      </c>
      <c r="B1" s="449"/>
      <c r="C1" s="449"/>
      <c r="D1" s="450" t="s">
        <v>14</v>
      </c>
      <c r="E1" s="450"/>
      <c r="F1" s="450"/>
      <c r="G1" s="450"/>
      <c r="H1" s="450"/>
      <c r="I1" s="450"/>
      <c r="J1" s="450"/>
      <c r="K1" s="450"/>
      <c r="L1" s="450"/>
      <c r="M1" s="450"/>
      <c r="N1" s="450"/>
      <c r="O1" s="450"/>
      <c r="P1" s="450"/>
      <c r="Q1" s="450"/>
      <c r="R1" s="450"/>
      <c r="S1" s="450"/>
      <c r="T1" s="450"/>
      <c r="U1" s="450"/>
      <c r="V1" s="450"/>
      <c r="W1" s="450"/>
      <c r="X1" s="450"/>
      <c r="Y1" s="450"/>
    </row>
    <row r="2" spans="1:31" s="2" customFormat="1" ht="18.75" customHeight="1" x14ac:dyDescent="0.25">
      <c r="A2" s="449" t="s">
        <v>596</v>
      </c>
      <c r="B2" s="449"/>
      <c r="C2" s="449"/>
      <c r="D2" s="450" t="s">
        <v>15</v>
      </c>
      <c r="E2" s="450"/>
      <c r="F2" s="450"/>
      <c r="G2" s="450"/>
      <c r="H2" s="450"/>
      <c r="I2" s="450"/>
      <c r="J2" s="450"/>
      <c r="K2" s="450"/>
      <c r="L2" s="450"/>
      <c r="M2" s="450"/>
      <c r="N2" s="450"/>
      <c r="O2" s="450"/>
      <c r="P2" s="450"/>
      <c r="Q2" s="450"/>
      <c r="R2" s="450"/>
      <c r="S2" s="450"/>
      <c r="T2" s="450"/>
      <c r="U2" s="450"/>
      <c r="V2" s="450"/>
      <c r="W2" s="450"/>
      <c r="X2" s="450"/>
      <c r="Y2" s="450"/>
    </row>
    <row r="3" spans="1:31" s="2" customFormat="1" x14ac:dyDescent="0.25">
      <c r="A3" s="3"/>
      <c r="B3" s="451"/>
      <c r="C3" s="451"/>
      <c r="D3" s="451"/>
      <c r="E3" s="34"/>
      <c r="F3" s="34"/>
      <c r="G3" s="34"/>
      <c r="H3" s="34"/>
      <c r="I3" s="34"/>
      <c r="J3" s="34"/>
      <c r="K3" s="34"/>
      <c r="L3" s="34"/>
      <c r="M3" s="34"/>
      <c r="N3" s="34"/>
      <c r="O3" s="34"/>
      <c r="P3" s="34"/>
      <c r="Q3" s="34"/>
      <c r="R3" s="34"/>
      <c r="S3" s="34"/>
      <c r="T3" s="34"/>
      <c r="U3" s="34"/>
      <c r="V3" s="34"/>
      <c r="W3" s="34"/>
      <c r="X3" s="35"/>
      <c r="Y3" s="35"/>
    </row>
    <row r="4" spans="1:31" s="2" customFormat="1" ht="6.75" customHeight="1" x14ac:dyDescent="0.25">
      <c r="A4" s="3"/>
      <c r="B4" s="28"/>
      <c r="C4" s="4"/>
      <c r="D4" s="33"/>
      <c r="E4" s="36"/>
      <c r="F4" s="36"/>
      <c r="G4" s="36"/>
      <c r="H4" s="36"/>
      <c r="I4" s="34"/>
      <c r="J4" s="34"/>
      <c r="K4" s="34"/>
      <c r="L4" s="34"/>
      <c r="M4" s="36"/>
      <c r="N4" s="36"/>
      <c r="O4" s="34"/>
      <c r="P4" s="34"/>
      <c r="Q4" s="34"/>
      <c r="R4" s="34"/>
      <c r="S4" s="34"/>
      <c r="T4" s="34"/>
      <c r="U4" s="34"/>
      <c r="V4" s="34"/>
      <c r="W4" s="34"/>
      <c r="X4" s="33"/>
      <c r="Y4" s="33"/>
    </row>
    <row r="5" spans="1:31" s="2" customFormat="1" ht="18.75" customHeight="1" x14ac:dyDescent="0.25">
      <c r="A5" s="449" t="s">
        <v>717</v>
      </c>
      <c r="B5" s="449"/>
      <c r="C5" s="449"/>
      <c r="D5" s="449"/>
      <c r="E5" s="449"/>
      <c r="F5" s="449"/>
      <c r="G5" s="449"/>
      <c r="H5" s="449"/>
      <c r="I5" s="449"/>
      <c r="J5" s="449"/>
      <c r="K5" s="449"/>
      <c r="L5" s="449"/>
      <c r="M5" s="449"/>
      <c r="N5" s="449"/>
      <c r="O5" s="449"/>
      <c r="P5" s="449"/>
      <c r="Q5" s="449"/>
      <c r="R5" s="449"/>
      <c r="S5" s="449"/>
      <c r="T5" s="449"/>
      <c r="U5" s="449"/>
      <c r="V5" s="449"/>
      <c r="W5" s="449"/>
      <c r="X5" s="449"/>
      <c r="Y5" s="449"/>
    </row>
    <row r="6" spans="1:31" s="5" customFormat="1" ht="18.75" customHeight="1" x14ac:dyDescent="0.25">
      <c r="A6" s="448" t="s">
        <v>811</v>
      </c>
      <c r="B6" s="448"/>
      <c r="C6" s="448"/>
      <c r="D6" s="448"/>
      <c r="E6" s="448"/>
      <c r="F6" s="448"/>
      <c r="G6" s="448"/>
      <c r="H6" s="448"/>
      <c r="I6" s="448"/>
      <c r="J6" s="448"/>
      <c r="K6" s="448"/>
      <c r="L6" s="448"/>
      <c r="M6" s="448"/>
      <c r="N6" s="448"/>
      <c r="O6" s="448"/>
      <c r="P6" s="448"/>
      <c r="Q6" s="448"/>
      <c r="R6" s="448"/>
      <c r="S6" s="448"/>
      <c r="T6" s="448"/>
      <c r="U6" s="448"/>
      <c r="V6" s="448"/>
      <c r="W6" s="448"/>
      <c r="X6" s="448"/>
      <c r="Y6" s="448"/>
    </row>
    <row r="7" spans="1:31" s="5" customFormat="1" ht="18.75" customHeight="1" x14ac:dyDescent="0.25">
      <c r="A7" s="458" t="s">
        <v>810</v>
      </c>
      <c r="B7" s="458"/>
      <c r="C7" s="458"/>
      <c r="D7" s="458"/>
      <c r="E7" s="458"/>
      <c r="F7" s="458"/>
      <c r="G7" s="458"/>
      <c r="H7" s="458"/>
      <c r="I7" s="458"/>
      <c r="J7" s="458"/>
      <c r="K7" s="458"/>
      <c r="L7" s="458"/>
      <c r="M7" s="458"/>
      <c r="N7" s="458"/>
      <c r="O7" s="458"/>
      <c r="P7" s="458"/>
      <c r="Q7" s="458"/>
      <c r="R7" s="458"/>
      <c r="S7" s="458"/>
      <c r="T7" s="458"/>
      <c r="U7" s="458"/>
      <c r="V7" s="458"/>
      <c r="W7" s="458"/>
      <c r="X7" s="458"/>
      <c r="Y7" s="458"/>
    </row>
    <row r="8" spans="1:31" s="6" customFormat="1" ht="18.75" customHeight="1" x14ac:dyDescent="0.3">
      <c r="A8" s="5"/>
      <c r="B8" s="29"/>
      <c r="C8" s="26"/>
      <c r="D8" s="37"/>
      <c r="E8" s="38"/>
      <c r="F8" s="38"/>
      <c r="G8" s="38"/>
      <c r="H8" s="38"/>
      <c r="I8" s="38"/>
      <c r="J8" s="38"/>
      <c r="K8" s="38"/>
      <c r="L8" s="38"/>
      <c r="M8" s="38"/>
      <c r="N8" s="38"/>
      <c r="O8" s="38"/>
      <c r="P8" s="38"/>
      <c r="Q8" s="38"/>
      <c r="R8" s="38"/>
      <c r="S8" s="38"/>
      <c r="T8" s="38"/>
      <c r="U8" s="38"/>
      <c r="V8" s="38"/>
      <c r="W8" s="38"/>
      <c r="X8" s="38"/>
      <c r="Y8" s="38"/>
    </row>
    <row r="9" spans="1:31" s="253" customFormat="1" ht="57.75" customHeight="1" x14ac:dyDescent="0.25">
      <c r="A9" s="452" t="s">
        <v>0</v>
      </c>
      <c r="B9" s="453" t="s">
        <v>16</v>
      </c>
      <c r="C9" s="455" t="s">
        <v>7</v>
      </c>
      <c r="D9" s="457" t="s">
        <v>53</v>
      </c>
      <c r="E9" s="457"/>
      <c r="F9" s="457"/>
      <c r="G9" s="441" t="s">
        <v>54</v>
      </c>
      <c r="H9" s="442"/>
      <c r="I9" s="443"/>
      <c r="J9" s="441" t="s">
        <v>55</v>
      </c>
      <c r="K9" s="442"/>
      <c r="L9" s="443"/>
      <c r="M9" s="441" t="s">
        <v>732</v>
      </c>
      <c r="N9" s="442"/>
      <c r="O9" s="443"/>
      <c r="P9" s="441" t="s">
        <v>822</v>
      </c>
      <c r="Q9" s="442"/>
      <c r="R9" s="443"/>
      <c r="S9" s="441" t="s">
        <v>733</v>
      </c>
      <c r="T9" s="442"/>
      <c r="U9" s="443"/>
      <c r="V9" s="457" t="s">
        <v>734</v>
      </c>
      <c r="W9" s="457"/>
      <c r="X9" s="457"/>
      <c r="Y9" s="457" t="s">
        <v>46</v>
      </c>
    </row>
    <row r="10" spans="1:31" s="253" customFormat="1" ht="20.25" customHeight="1" x14ac:dyDescent="0.25">
      <c r="A10" s="452"/>
      <c r="B10" s="454"/>
      <c r="C10" s="456"/>
      <c r="D10" s="444" t="s">
        <v>18</v>
      </c>
      <c r="E10" s="444" t="s">
        <v>27</v>
      </c>
      <c r="F10" s="446" t="s">
        <v>17</v>
      </c>
      <c r="G10" s="444" t="s">
        <v>18</v>
      </c>
      <c r="H10" s="444" t="s">
        <v>27</v>
      </c>
      <c r="I10" s="446" t="s">
        <v>23</v>
      </c>
      <c r="J10" s="444" t="s">
        <v>10</v>
      </c>
      <c r="K10" s="444" t="s">
        <v>27</v>
      </c>
      <c r="L10" s="446" t="s">
        <v>23</v>
      </c>
      <c r="M10" s="444" t="s">
        <v>18</v>
      </c>
      <c r="N10" s="444" t="s">
        <v>27</v>
      </c>
      <c r="O10" s="446" t="s">
        <v>23</v>
      </c>
      <c r="P10" s="444" t="s">
        <v>18</v>
      </c>
      <c r="Q10" s="444" t="s">
        <v>27</v>
      </c>
      <c r="R10" s="446" t="s">
        <v>23</v>
      </c>
      <c r="S10" s="444" t="s">
        <v>10</v>
      </c>
      <c r="T10" s="444" t="s">
        <v>27</v>
      </c>
      <c r="U10" s="446" t="s">
        <v>23</v>
      </c>
      <c r="V10" s="444" t="s">
        <v>10</v>
      </c>
      <c r="W10" s="444" t="s">
        <v>27</v>
      </c>
      <c r="X10" s="446" t="s">
        <v>23</v>
      </c>
      <c r="Y10" s="457"/>
    </row>
    <row r="11" spans="1:31" s="253" customFormat="1" ht="23.25" customHeight="1" x14ac:dyDescent="0.25">
      <c r="A11" s="452"/>
      <c r="B11" s="454"/>
      <c r="C11" s="456"/>
      <c r="D11" s="445"/>
      <c r="E11" s="445"/>
      <c r="F11" s="447"/>
      <c r="G11" s="445"/>
      <c r="H11" s="445"/>
      <c r="I11" s="447"/>
      <c r="J11" s="445"/>
      <c r="K11" s="445"/>
      <c r="L11" s="447"/>
      <c r="M11" s="445"/>
      <c r="N11" s="445"/>
      <c r="O11" s="447"/>
      <c r="P11" s="445"/>
      <c r="Q11" s="445"/>
      <c r="R11" s="447"/>
      <c r="S11" s="445"/>
      <c r="T11" s="445"/>
      <c r="U11" s="447"/>
      <c r="V11" s="445"/>
      <c r="W11" s="445"/>
      <c r="X11" s="447"/>
      <c r="Y11" s="457"/>
    </row>
    <row r="12" spans="1:31" s="253" customFormat="1" ht="36" customHeight="1" x14ac:dyDescent="0.25">
      <c r="A12" s="452"/>
      <c r="B12" s="454"/>
      <c r="C12" s="456"/>
      <c r="D12" s="445"/>
      <c r="E12" s="445"/>
      <c r="F12" s="447"/>
      <c r="G12" s="445"/>
      <c r="H12" s="445"/>
      <c r="I12" s="447"/>
      <c r="J12" s="445"/>
      <c r="K12" s="445"/>
      <c r="L12" s="447"/>
      <c r="M12" s="445"/>
      <c r="N12" s="445"/>
      <c r="O12" s="447"/>
      <c r="P12" s="445"/>
      <c r="Q12" s="445"/>
      <c r="R12" s="447"/>
      <c r="S12" s="445"/>
      <c r="T12" s="445"/>
      <c r="U12" s="447"/>
      <c r="V12" s="445"/>
      <c r="W12" s="445"/>
      <c r="X12" s="447"/>
      <c r="Y12" s="457"/>
    </row>
    <row r="13" spans="1:31" s="253" customFormat="1" ht="37.5" customHeight="1" x14ac:dyDescent="0.25">
      <c r="A13" s="452"/>
      <c r="B13" s="454"/>
      <c r="C13" s="456"/>
      <c r="D13" s="445"/>
      <c r="E13" s="445"/>
      <c r="F13" s="447"/>
      <c r="G13" s="445"/>
      <c r="H13" s="445"/>
      <c r="I13" s="447"/>
      <c r="J13" s="445"/>
      <c r="K13" s="445"/>
      <c r="L13" s="447"/>
      <c r="M13" s="445"/>
      <c r="N13" s="445"/>
      <c r="O13" s="447"/>
      <c r="P13" s="445"/>
      <c r="Q13" s="445"/>
      <c r="R13" s="447"/>
      <c r="S13" s="445"/>
      <c r="T13" s="445"/>
      <c r="U13" s="447"/>
      <c r="V13" s="445"/>
      <c r="W13" s="445"/>
      <c r="X13" s="447"/>
      <c r="Y13" s="457"/>
    </row>
    <row r="14" spans="1:31" s="254" customFormat="1" ht="17.25" customHeight="1" x14ac:dyDescent="0.2">
      <c r="A14" s="247">
        <v>1</v>
      </c>
      <c r="B14" s="248">
        <v>2</v>
      </c>
      <c r="C14" s="247">
        <v>3</v>
      </c>
      <c r="D14" s="247">
        <v>4</v>
      </c>
      <c r="E14" s="247">
        <v>5</v>
      </c>
      <c r="F14" s="247">
        <v>6</v>
      </c>
      <c r="G14" s="247">
        <v>7</v>
      </c>
      <c r="H14" s="247">
        <v>8</v>
      </c>
      <c r="I14" s="247">
        <v>9</v>
      </c>
      <c r="J14" s="247">
        <v>3</v>
      </c>
      <c r="K14" s="247">
        <v>4</v>
      </c>
      <c r="L14" s="247">
        <v>5</v>
      </c>
      <c r="M14" s="247">
        <v>6</v>
      </c>
      <c r="N14" s="247">
        <v>7</v>
      </c>
      <c r="O14" s="247">
        <v>8</v>
      </c>
      <c r="P14" s="247">
        <v>9</v>
      </c>
      <c r="Q14" s="247">
        <v>10</v>
      </c>
      <c r="R14" s="247">
        <v>11</v>
      </c>
      <c r="S14" s="247">
        <v>12</v>
      </c>
      <c r="T14" s="247">
        <v>13</v>
      </c>
      <c r="U14" s="247">
        <v>14</v>
      </c>
      <c r="V14" s="247">
        <v>15</v>
      </c>
      <c r="W14" s="247">
        <v>16</v>
      </c>
      <c r="X14" s="247">
        <v>17</v>
      </c>
      <c r="Y14" s="247">
        <v>18</v>
      </c>
    </row>
    <row r="15" spans="1:31" s="118" customFormat="1" ht="31.5" customHeight="1" x14ac:dyDescent="0.25">
      <c r="A15" s="22"/>
      <c r="B15" s="22" t="s">
        <v>2</v>
      </c>
      <c r="C15" s="22"/>
      <c r="D15" s="32" t="e">
        <f>D16+D269+#REF!+D447</f>
        <v>#REF!</v>
      </c>
      <c r="E15" s="32" t="e">
        <f>E16+E269+#REF!+E447</f>
        <v>#REF!</v>
      </c>
      <c r="F15" s="32" t="e">
        <f>F16+F269+#REF!+F447</f>
        <v>#REF!</v>
      </c>
      <c r="G15" s="32" t="e">
        <f>G16+G269+#REF!+G447</f>
        <v>#REF!</v>
      </c>
      <c r="H15" s="32" t="e">
        <f>H16+H269+#REF!+H447</f>
        <v>#REF!</v>
      </c>
      <c r="I15" s="32" t="e">
        <f>I16+I269+#REF!+I447</f>
        <v>#REF!</v>
      </c>
      <c r="J15" s="32">
        <f>J16+J269+J447</f>
        <v>2524</v>
      </c>
      <c r="K15" s="32">
        <f t="shared" ref="K15:X15" si="0">K16+K269+K447</f>
        <v>2344</v>
      </c>
      <c r="L15" s="32">
        <f t="shared" si="0"/>
        <v>180</v>
      </c>
      <c r="M15" s="32">
        <f t="shared" si="0"/>
        <v>2270</v>
      </c>
      <c r="N15" s="32">
        <f t="shared" si="0"/>
        <v>2104</v>
      </c>
      <c r="O15" s="32">
        <f t="shared" si="0"/>
        <v>175</v>
      </c>
      <c r="P15" s="32">
        <f>J15-M15</f>
        <v>254</v>
      </c>
      <c r="Q15" s="32">
        <f>K15-N15</f>
        <v>240</v>
      </c>
      <c r="R15" s="32">
        <f>L15-O15</f>
        <v>5</v>
      </c>
      <c r="S15" s="32">
        <f t="shared" si="0"/>
        <v>2480</v>
      </c>
      <c r="T15" s="32">
        <f t="shared" si="0"/>
        <v>2294</v>
      </c>
      <c r="U15" s="32">
        <f t="shared" si="0"/>
        <v>186</v>
      </c>
      <c r="V15" s="32">
        <f t="shared" si="0"/>
        <v>-44</v>
      </c>
      <c r="W15" s="32">
        <f t="shared" si="0"/>
        <v>-50</v>
      </c>
      <c r="X15" s="32">
        <f t="shared" si="0"/>
        <v>6</v>
      </c>
      <c r="Y15" s="32"/>
      <c r="Z15" s="249">
        <f>Q15-42</f>
        <v>198</v>
      </c>
      <c r="AC15" s="249"/>
      <c r="AE15" s="249"/>
    </row>
    <row r="16" spans="1:31" s="118" customFormat="1" ht="29.25" customHeight="1" x14ac:dyDescent="0.25">
      <c r="A16" s="22" t="s">
        <v>5</v>
      </c>
      <c r="B16" s="22" t="s">
        <v>24</v>
      </c>
      <c r="C16" s="22"/>
      <c r="D16" s="32">
        <f>D17+D41+D49+D59+D128+D147+D157+D164+D165+D169+D176+D184+D195+D209+D218+D229+D242+D250+D258+D267+D268</f>
        <v>1417</v>
      </c>
      <c r="E16" s="32">
        <f t="shared" ref="E16:L16" si="1">E17+E41+E49+E59+E128+E147+E157+E164+E165+E169+E176+E184+E195+E209+E218+E229+E242+E250+E258+E267+E268</f>
        <v>1289</v>
      </c>
      <c r="F16" s="32">
        <f t="shared" si="1"/>
        <v>128</v>
      </c>
      <c r="G16" s="32">
        <f t="shared" si="1"/>
        <v>1263</v>
      </c>
      <c r="H16" s="32">
        <f>H17+H41+H49+H59+H128+H147+H157+H164+H165+H169+H176+H184+H195+H209+H218+H229+H242+H250+H258+H267+H268</f>
        <v>1139</v>
      </c>
      <c r="I16" s="32">
        <f t="shared" si="1"/>
        <v>124</v>
      </c>
      <c r="J16" s="32">
        <f t="shared" si="1"/>
        <v>1405</v>
      </c>
      <c r="K16" s="32">
        <f>K17+K41+K49+K59+K128+K147+K157+K164+K165+K169+K176+K184+K195+K209+K218+K229+K242+K250+K258+K267+K268</f>
        <v>1274</v>
      </c>
      <c r="L16" s="32">
        <f t="shared" si="1"/>
        <v>131</v>
      </c>
      <c r="M16" s="32">
        <f t="shared" ref="M16" si="2">M17+M41+M49+M59+M128+M147+M157+M164+M165+M169+M176+M184+M195+M209+M218+M229+M242+M250+M258+M267+M268</f>
        <v>1265</v>
      </c>
      <c r="N16" s="32">
        <f>N17+N41+N49+N59+N128+N147+N157+N164+N165+N169+N176+N184+N195+N209+N218+N229+N242+N250+N258+N267+N268</f>
        <v>1136</v>
      </c>
      <c r="O16" s="32">
        <f t="shared" ref="O16" si="3">O17+O41+O49+O59+O128+O147+O157+O164+O165+O169+O176+O184+O195+O209+O218+O229+O242+O250+O258+O267+O268</f>
        <v>129</v>
      </c>
      <c r="P16" s="32">
        <f t="shared" ref="P16:P17" si="4">J16-M16</f>
        <v>140</v>
      </c>
      <c r="Q16" s="32">
        <f t="shared" ref="Q16:Q17" si="5">K16-N16</f>
        <v>138</v>
      </c>
      <c r="R16" s="32">
        <f t="shared" ref="R16:R17" si="6">L16-O16</f>
        <v>2</v>
      </c>
      <c r="S16" s="32">
        <f t="shared" ref="S16" si="7">S17+S41+S49+S59+S128+S147+S157+S164+S165+S169+S176+S184+S195+S209+S218+S229+S242+S250+S258+S267+S268</f>
        <v>1411</v>
      </c>
      <c r="T16" s="32">
        <f>T17+T41+T49+T59+T128+T147+T157+T164+T165+T169+T176+T184+T195+T209+T218+T229+T242+T250+T258+T267+T268</f>
        <v>1274</v>
      </c>
      <c r="U16" s="32">
        <f>U17+U41+U49+U59+U128+U147+U157+U164+U165+U169+U176+U184+U195+U209+U218+U229+U242+U250+U258+U267+U268</f>
        <v>137</v>
      </c>
      <c r="V16" s="32">
        <f>V17+V41+V49+V59+V128+V147+V157+V164+V165+V169+V176+V184+V195+V209+V218+V229+V242+V250+V258+V267+V268</f>
        <v>6</v>
      </c>
      <c r="W16" s="32">
        <f>W17+W41+W49+W59+W128+W147+W157+W164+W165+W169+W176+W184+W195+W209+W218+W229+W242+W250+W258+W267+W268</f>
        <v>0</v>
      </c>
      <c r="X16" s="32">
        <f>X17+X41+X49+X59+X128+X147+X157+X164+X165+X169+X176+X184+X195+X209+X218+X229+X242+X250+X258+X267+X268</f>
        <v>6</v>
      </c>
      <c r="Y16" s="32"/>
    </row>
    <row r="17" spans="1:26" s="118" customFormat="1" ht="36" customHeight="1" x14ac:dyDescent="0.25">
      <c r="A17" s="22">
        <v>1</v>
      </c>
      <c r="B17" s="119" t="s">
        <v>695</v>
      </c>
      <c r="C17" s="22"/>
      <c r="D17" s="32">
        <f>D20+D27</f>
        <v>98</v>
      </c>
      <c r="E17" s="32">
        <f t="shared" ref="E17:I17" si="8">E20+E27</f>
        <v>84</v>
      </c>
      <c r="F17" s="32">
        <f t="shared" si="8"/>
        <v>14</v>
      </c>
      <c r="G17" s="32">
        <f t="shared" si="8"/>
        <v>88</v>
      </c>
      <c r="H17" s="32">
        <f t="shared" si="8"/>
        <v>75</v>
      </c>
      <c r="I17" s="32">
        <f t="shared" si="8"/>
        <v>13</v>
      </c>
      <c r="J17" s="32">
        <f>SUM(J18:J19)</f>
        <v>98</v>
      </c>
      <c r="K17" s="32">
        <f t="shared" ref="K17:X17" si="9">SUM(K18:K19)</f>
        <v>84</v>
      </c>
      <c r="L17" s="32">
        <f t="shared" si="9"/>
        <v>14</v>
      </c>
      <c r="M17" s="32">
        <f t="shared" si="9"/>
        <v>98</v>
      </c>
      <c r="N17" s="32">
        <f t="shared" si="9"/>
        <v>80</v>
      </c>
      <c r="O17" s="32">
        <f t="shared" si="9"/>
        <v>18</v>
      </c>
      <c r="P17" s="32">
        <f t="shared" si="4"/>
        <v>0</v>
      </c>
      <c r="Q17" s="32">
        <f t="shared" si="5"/>
        <v>4</v>
      </c>
      <c r="R17" s="32">
        <f t="shared" si="6"/>
        <v>-4</v>
      </c>
      <c r="S17" s="32">
        <f t="shared" si="9"/>
        <v>105</v>
      </c>
      <c r="T17" s="32">
        <f>SUM(T18:T19)</f>
        <v>85</v>
      </c>
      <c r="U17" s="32">
        <f>SUM(U18:U19)</f>
        <v>20</v>
      </c>
      <c r="V17" s="32">
        <f t="shared" si="9"/>
        <v>7</v>
      </c>
      <c r="W17" s="32">
        <f t="shared" si="9"/>
        <v>1</v>
      </c>
      <c r="X17" s="32">
        <f t="shared" si="9"/>
        <v>6</v>
      </c>
      <c r="Y17" s="329"/>
    </row>
    <row r="18" spans="1:26" s="25" customFormat="1" ht="36" customHeight="1" x14ac:dyDescent="0.2">
      <c r="A18" s="327">
        <v>1.1000000000000001</v>
      </c>
      <c r="B18" s="52" t="s">
        <v>721</v>
      </c>
      <c r="C18" s="327"/>
      <c r="D18" s="271">
        <v>11</v>
      </c>
      <c r="E18" s="330">
        <v>11</v>
      </c>
      <c r="F18" s="271"/>
      <c r="G18" s="271">
        <v>11</v>
      </c>
      <c r="H18" s="271">
        <v>11</v>
      </c>
      <c r="I18" s="271"/>
      <c r="J18" s="271">
        <f>SUM(K18:L18)</f>
        <v>11</v>
      </c>
      <c r="K18" s="271">
        <v>11</v>
      </c>
      <c r="L18" s="271"/>
      <c r="M18" s="271">
        <f>SUM(N18:O18)</f>
        <v>13</v>
      </c>
      <c r="N18" s="271">
        <v>13</v>
      </c>
      <c r="O18" s="271"/>
      <c r="P18" s="271">
        <f t="shared" ref="P18:P49" si="10">J18-M18</f>
        <v>-2</v>
      </c>
      <c r="Q18" s="271">
        <f t="shared" ref="Q18:Q49" si="11">K18-N18</f>
        <v>-2</v>
      </c>
      <c r="R18" s="271">
        <f t="shared" ref="R18:R49" si="12">L18-O18</f>
        <v>0</v>
      </c>
      <c r="S18" s="271">
        <f>SUM(T18:U18)</f>
        <v>13</v>
      </c>
      <c r="T18" s="271">
        <v>13</v>
      </c>
      <c r="U18" s="271"/>
      <c r="V18" s="32">
        <f t="shared" ref="V18:X19" si="13">S18-J18</f>
        <v>2</v>
      </c>
      <c r="W18" s="32">
        <f t="shared" si="13"/>
        <v>2</v>
      </c>
      <c r="X18" s="32">
        <f t="shared" si="13"/>
        <v>0</v>
      </c>
      <c r="Y18" s="329"/>
    </row>
    <row r="19" spans="1:26" s="25" customFormat="1" ht="36" customHeight="1" x14ac:dyDescent="0.2">
      <c r="A19" s="327">
        <v>1.2</v>
      </c>
      <c r="B19" s="52" t="s">
        <v>720</v>
      </c>
      <c r="C19" s="327"/>
      <c r="D19" s="271">
        <f>D17-D18</f>
        <v>87</v>
      </c>
      <c r="E19" s="271">
        <f t="shared" ref="E19:I19" si="14">E17-E18</f>
        <v>73</v>
      </c>
      <c r="F19" s="271">
        <f t="shared" si="14"/>
        <v>14</v>
      </c>
      <c r="G19" s="271">
        <f t="shared" si="14"/>
        <v>77</v>
      </c>
      <c r="H19" s="271">
        <f t="shared" si="14"/>
        <v>64</v>
      </c>
      <c r="I19" s="271">
        <f t="shared" si="14"/>
        <v>13</v>
      </c>
      <c r="J19" s="271">
        <v>87</v>
      </c>
      <c r="K19" s="271">
        <v>73</v>
      </c>
      <c r="L19" s="271">
        <v>14</v>
      </c>
      <c r="M19" s="271">
        <f>SUM(N19:O19)</f>
        <v>85</v>
      </c>
      <c r="N19" s="271">
        <v>67</v>
      </c>
      <c r="O19" s="271">
        <v>18</v>
      </c>
      <c r="P19" s="271">
        <f t="shared" si="10"/>
        <v>2</v>
      </c>
      <c r="Q19" s="271">
        <f t="shared" si="11"/>
        <v>6</v>
      </c>
      <c r="R19" s="271">
        <f t="shared" si="12"/>
        <v>-4</v>
      </c>
      <c r="S19" s="271">
        <f>SUM(T19:U19)</f>
        <v>92</v>
      </c>
      <c r="T19" s="271">
        <v>72</v>
      </c>
      <c r="U19" s="271">
        <v>20</v>
      </c>
      <c r="V19" s="32">
        <f t="shared" si="13"/>
        <v>5</v>
      </c>
      <c r="W19" s="32">
        <f t="shared" si="13"/>
        <v>-1</v>
      </c>
      <c r="X19" s="32">
        <f t="shared" si="13"/>
        <v>6</v>
      </c>
      <c r="Y19" s="329"/>
    </row>
    <row r="20" spans="1:26" s="328" customFormat="1" ht="15" hidden="1" customHeight="1" x14ac:dyDescent="0.25">
      <c r="A20" s="22">
        <v>1</v>
      </c>
      <c r="B20" s="119" t="s">
        <v>370</v>
      </c>
      <c r="C20" s="22"/>
      <c r="D20" s="22">
        <f>SUM(E20:F20)</f>
        <v>35</v>
      </c>
      <c r="E20" s="120">
        <v>28</v>
      </c>
      <c r="F20" s="22">
        <v>7</v>
      </c>
      <c r="G20" s="22">
        <f>SUM(H20:I20)</f>
        <v>31</v>
      </c>
      <c r="H20" s="22">
        <v>24</v>
      </c>
      <c r="I20" s="22">
        <f t="shared" ref="I20:L20" si="15">SUM(I23:I26)</f>
        <v>7</v>
      </c>
      <c r="J20" s="22">
        <f>SUM(K20:L20)</f>
        <v>34</v>
      </c>
      <c r="K20" s="22">
        <v>27</v>
      </c>
      <c r="L20" s="22">
        <f t="shared" si="15"/>
        <v>7</v>
      </c>
      <c r="M20" s="22"/>
      <c r="N20" s="22"/>
      <c r="O20" s="22"/>
      <c r="P20" s="32">
        <f t="shared" si="10"/>
        <v>34</v>
      </c>
      <c r="Q20" s="32">
        <f t="shared" si="11"/>
        <v>27</v>
      </c>
      <c r="R20" s="32">
        <f t="shared" si="12"/>
        <v>7</v>
      </c>
      <c r="S20" s="22"/>
      <c r="T20" s="22"/>
      <c r="U20" s="22"/>
      <c r="V20" s="32">
        <f t="shared" ref="V20:V81" si="16">S20-J20</f>
        <v>-34</v>
      </c>
      <c r="W20" s="32">
        <f t="shared" ref="W20:W51" si="17">T20-K20</f>
        <v>-27</v>
      </c>
      <c r="X20" s="32">
        <f t="shared" ref="X20:X81" si="18">U20-L20</f>
        <v>-7</v>
      </c>
      <c r="Y20" s="22"/>
      <c r="Z20" s="121"/>
    </row>
    <row r="21" spans="1:26" s="328" customFormat="1" ht="12" hidden="1" customHeight="1" x14ac:dyDescent="0.25">
      <c r="A21" s="22"/>
      <c r="B21" s="119"/>
      <c r="C21" s="22"/>
      <c r="D21" s="22"/>
      <c r="E21" s="120"/>
      <c r="F21" s="22"/>
      <c r="G21" s="22"/>
      <c r="H21" s="22"/>
      <c r="I21" s="22"/>
      <c r="J21" s="22"/>
      <c r="K21" s="22"/>
      <c r="L21" s="22"/>
      <c r="M21" s="22"/>
      <c r="N21" s="22"/>
      <c r="O21" s="22"/>
      <c r="P21" s="32">
        <f t="shared" si="10"/>
        <v>0</v>
      </c>
      <c r="Q21" s="32">
        <f t="shared" si="11"/>
        <v>0</v>
      </c>
      <c r="R21" s="32">
        <f t="shared" si="12"/>
        <v>0</v>
      </c>
      <c r="S21" s="22"/>
      <c r="T21" s="22"/>
      <c r="U21" s="22"/>
      <c r="V21" s="32">
        <f t="shared" si="16"/>
        <v>0</v>
      </c>
      <c r="W21" s="32">
        <f t="shared" si="17"/>
        <v>0</v>
      </c>
      <c r="X21" s="32">
        <f t="shared" si="18"/>
        <v>0</v>
      </c>
      <c r="Y21" s="22"/>
      <c r="Z21" s="121"/>
    </row>
    <row r="22" spans="1:26" s="328" customFormat="1" ht="7.5" hidden="1" customHeight="1" x14ac:dyDescent="0.25">
      <c r="A22" s="22"/>
      <c r="B22" s="119"/>
      <c r="C22" s="22"/>
      <c r="D22" s="22"/>
      <c r="E22" s="120"/>
      <c r="F22" s="22"/>
      <c r="G22" s="22"/>
      <c r="H22" s="22"/>
      <c r="I22" s="22"/>
      <c r="J22" s="22"/>
      <c r="K22" s="22"/>
      <c r="L22" s="22"/>
      <c r="M22" s="22"/>
      <c r="N22" s="22"/>
      <c r="O22" s="22"/>
      <c r="P22" s="32">
        <f t="shared" si="10"/>
        <v>0</v>
      </c>
      <c r="Q22" s="32">
        <f t="shared" si="11"/>
        <v>0</v>
      </c>
      <c r="R22" s="32">
        <f t="shared" si="12"/>
        <v>0</v>
      </c>
      <c r="S22" s="22"/>
      <c r="T22" s="22"/>
      <c r="U22" s="22"/>
      <c r="V22" s="32">
        <f t="shared" si="16"/>
        <v>0</v>
      </c>
      <c r="W22" s="32">
        <f t="shared" si="17"/>
        <v>0</v>
      </c>
      <c r="X22" s="32">
        <f t="shared" si="18"/>
        <v>0</v>
      </c>
      <c r="Y22" s="22"/>
      <c r="Z22" s="121"/>
    </row>
    <row r="23" spans="1:26" s="25" customFormat="1" hidden="1" x14ac:dyDescent="0.2">
      <c r="A23" s="327">
        <v>1</v>
      </c>
      <c r="B23" s="52" t="s">
        <v>370</v>
      </c>
      <c r="C23" s="327"/>
      <c r="D23" s="22">
        <f t="shared" ref="D23:D86" si="19">SUM(E23:F23)</f>
        <v>0</v>
      </c>
      <c r="E23" s="327"/>
      <c r="F23" s="327"/>
      <c r="G23" s="22">
        <f t="shared" ref="G23:G86" si="20">SUM(H23:I23)</f>
        <v>7</v>
      </c>
      <c r="H23" s="327">
        <v>7</v>
      </c>
      <c r="I23" s="327"/>
      <c r="J23" s="22">
        <f t="shared" ref="J23:J86" si="21">SUM(K23:L23)</f>
        <v>7</v>
      </c>
      <c r="K23" s="327">
        <v>7</v>
      </c>
      <c r="L23" s="327"/>
      <c r="M23" s="22"/>
      <c r="N23" s="327"/>
      <c r="O23" s="327"/>
      <c r="P23" s="32">
        <f t="shared" si="10"/>
        <v>7</v>
      </c>
      <c r="Q23" s="32">
        <f t="shared" si="11"/>
        <v>7</v>
      </c>
      <c r="R23" s="32">
        <f t="shared" si="12"/>
        <v>0</v>
      </c>
      <c r="S23" s="22"/>
      <c r="T23" s="327"/>
      <c r="U23" s="327"/>
      <c r="V23" s="32">
        <f t="shared" si="16"/>
        <v>-7</v>
      </c>
      <c r="W23" s="32">
        <f t="shared" si="17"/>
        <v>-7</v>
      </c>
      <c r="X23" s="32">
        <f t="shared" si="18"/>
        <v>0</v>
      </c>
      <c r="Y23" s="22"/>
    </row>
    <row r="24" spans="1:26" s="25" customFormat="1" ht="5.25" hidden="1" customHeight="1" x14ac:dyDescent="0.2">
      <c r="A24" s="327">
        <v>2</v>
      </c>
      <c r="B24" s="52" t="s">
        <v>25</v>
      </c>
      <c r="C24" s="327"/>
      <c r="D24" s="22">
        <f t="shared" si="19"/>
        <v>0</v>
      </c>
      <c r="E24" s="327"/>
      <c r="F24" s="327"/>
      <c r="G24" s="22">
        <f t="shared" si="20"/>
        <v>2</v>
      </c>
      <c r="H24" s="327">
        <v>2</v>
      </c>
      <c r="I24" s="327"/>
      <c r="J24" s="22">
        <f t="shared" si="21"/>
        <v>2</v>
      </c>
      <c r="K24" s="327">
        <v>2</v>
      </c>
      <c r="L24" s="327"/>
      <c r="M24" s="22"/>
      <c r="N24" s="327"/>
      <c r="O24" s="327"/>
      <c r="P24" s="32">
        <f t="shared" si="10"/>
        <v>2</v>
      </c>
      <c r="Q24" s="32">
        <f t="shared" si="11"/>
        <v>2</v>
      </c>
      <c r="R24" s="32">
        <f t="shared" si="12"/>
        <v>0</v>
      </c>
      <c r="S24" s="22"/>
      <c r="T24" s="327"/>
      <c r="U24" s="327"/>
      <c r="V24" s="32">
        <f t="shared" si="16"/>
        <v>-2</v>
      </c>
      <c r="W24" s="32">
        <f t="shared" si="17"/>
        <v>-2</v>
      </c>
      <c r="X24" s="32">
        <f t="shared" si="18"/>
        <v>0</v>
      </c>
      <c r="Y24" s="22"/>
    </row>
    <row r="25" spans="1:26" s="25" customFormat="1" ht="24.75" hidden="1" customHeight="1" x14ac:dyDescent="0.2">
      <c r="A25" s="327">
        <v>3</v>
      </c>
      <c r="B25" s="52" t="s">
        <v>56</v>
      </c>
      <c r="C25" s="327"/>
      <c r="D25" s="22">
        <f t="shared" si="19"/>
        <v>0</v>
      </c>
      <c r="E25" s="327"/>
      <c r="F25" s="327"/>
      <c r="G25" s="22">
        <f t="shared" si="20"/>
        <v>10</v>
      </c>
      <c r="H25" s="327">
        <v>10</v>
      </c>
      <c r="I25" s="327"/>
      <c r="J25" s="22">
        <f t="shared" si="21"/>
        <v>10</v>
      </c>
      <c r="K25" s="327">
        <v>10</v>
      </c>
      <c r="L25" s="327"/>
      <c r="M25" s="22"/>
      <c r="N25" s="327"/>
      <c r="O25" s="327"/>
      <c r="P25" s="32">
        <f t="shared" si="10"/>
        <v>10</v>
      </c>
      <c r="Q25" s="32">
        <f t="shared" si="11"/>
        <v>10</v>
      </c>
      <c r="R25" s="32">
        <f t="shared" si="12"/>
        <v>0</v>
      </c>
      <c r="S25" s="22"/>
      <c r="T25" s="327"/>
      <c r="U25" s="327"/>
      <c r="V25" s="32">
        <f t="shared" si="16"/>
        <v>-10</v>
      </c>
      <c r="W25" s="32">
        <f t="shared" si="17"/>
        <v>-10</v>
      </c>
      <c r="X25" s="32">
        <f t="shared" si="18"/>
        <v>0</v>
      </c>
      <c r="Y25" s="22"/>
    </row>
    <row r="26" spans="1:26" s="25" customFormat="1" ht="27.75" hidden="1" customHeight="1" x14ac:dyDescent="0.2">
      <c r="A26" s="327">
        <v>4</v>
      </c>
      <c r="B26" s="52" t="s">
        <v>371</v>
      </c>
      <c r="C26" s="327"/>
      <c r="D26" s="22">
        <f t="shared" si="19"/>
        <v>0</v>
      </c>
      <c r="E26" s="327"/>
      <c r="F26" s="327"/>
      <c r="G26" s="22">
        <f t="shared" si="20"/>
        <v>11</v>
      </c>
      <c r="H26" s="327">
        <v>4</v>
      </c>
      <c r="I26" s="327">
        <v>7</v>
      </c>
      <c r="J26" s="22">
        <f t="shared" si="21"/>
        <v>12</v>
      </c>
      <c r="K26" s="327">
        <v>5</v>
      </c>
      <c r="L26" s="327">
        <v>7</v>
      </c>
      <c r="M26" s="22"/>
      <c r="N26" s="327"/>
      <c r="O26" s="327"/>
      <c r="P26" s="32">
        <f t="shared" si="10"/>
        <v>12</v>
      </c>
      <c r="Q26" s="32">
        <f t="shared" si="11"/>
        <v>5</v>
      </c>
      <c r="R26" s="32">
        <f t="shared" si="12"/>
        <v>7</v>
      </c>
      <c r="S26" s="22"/>
      <c r="T26" s="327"/>
      <c r="U26" s="327"/>
      <c r="V26" s="32">
        <f t="shared" si="16"/>
        <v>-12</v>
      </c>
      <c r="W26" s="32">
        <f t="shared" si="17"/>
        <v>-5</v>
      </c>
      <c r="X26" s="32">
        <f t="shared" si="18"/>
        <v>-7</v>
      </c>
      <c r="Y26" s="22"/>
    </row>
    <row r="27" spans="1:26" s="123" customFormat="1" ht="36" hidden="1" customHeight="1" x14ac:dyDescent="0.25">
      <c r="A27" s="22">
        <v>2</v>
      </c>
      <c r="B27" s="119" t="s">
        <v>50</v>
      </c>
      <c r="C27" s="22" t="s">
        <v>68</v>
      </c>
      <c r="D27" s="22">
        <f t="shared" si="19"/>
        <v>63</v>
      </c>
      <c r="E27" s="122">
        <f t="shared" ref="E27:L27" si="22">SUM(E28:E40)</f>
        <v>56</v>
      </c>
      <c r="F27" s="122">
        <f t="shared" si="22"/>
        <v>7</v>
      </c>
      <c r="G27" s="22">
        <f t="shared" si="20"/>
        <v>57</v>
      </c>
      <c r="H27" s="122">
        <f t="shared" si="22"/>
        <v>51</v>
      </c>
      <c r="I27" s="122">
        <f t="shared" si="22"/>
        <v>6</v>
      </c>
      <c r="J27" s="22">
        <f t="shared" si="21"/>
        <v>63</v>
      </c>
      <c r="K27" s="122">
        <v>56</v>
      </c>
      <c r="L27" s="122">
        <f t="shared" si="22"/>
        <v>7</v>
      </c>
      <c r="M27" s="22"/>
      <c r="N27" s="122"/>
      <c r="O27" s="122"/>
      <c r="P27" s="32">
        <f t="shared" si="10"/>
        <v>63</v>
      </c>
      <c r="Q27" s="32">
        <f t="shared" si="11"/>
        <v>56</v>
      </c>
      <c r="R27" s="32">
        <f t="shared" si="12"/>
        <v>7</v>
      </c>
      <c r="S27" s="22"/>
      <c r="T27" s="122"/>
      <c r="U27" s="122"/>
      <c r="V27" s="32">
        <f t="shared" si="16"/>
        <v>-63</v>
      </c>
      <c r="W27" s="32">
        <f t="shared" si="17"/>
        <v>-56</v>
      </c>
      <c r="X27" s="32">
        <f t="shared" si="18"/>
        <v>-7</v>
      </c>
      <c r="Y27" s="22"/>
    </row>
    <row r="28" spans="1:26" s="124" customFormat="1" hidden="1" x14ac:dyDescent="0.25">
      <c r="A28" s="327">
        <v>1</v>
      </c>
      <c r="B28" s="52" t="s">
        <v>51</v>
      </c>
      <c r="C28" s="59"/>
      <c r="D28" s="22">
        <f t="shared" si="19"/>
        <v>4</v>
      </c>
      <c r="E28" s="39">
        <v>4</v>
      </c>
      <c r="F28" s="327">
        <v>0</v>
      </c>
      <c r="G28" s="22">
        <f t="shared" si="20"/>
        <v>4</v>
      </c>
      <c r="H28" s="327">
        <v>4</v>
      </c>
      <c r="I28" s="327">
        <v>0</v>
      </c>
      <c r="J28" s="22">
        <f t="shared" si="21"/>
        <v>4</v>
      </c>
      <c r="K28" s="39">
        <v>4</v>
      </c>
      <c r="L28" s="327">
        <v>0</v>
      </c>
      <c r="M28" s="22"/>
      <c r="N28" s="327"/>
      <c r="O28" s="327"/>
      <c r="P28" s="32">
        <f t="shared" si="10"/>
        <v>4</v>
      </c>
      <c r="Q28" s="32">
        <f t="shared" si="11"/>
        <v>4</v>
      </c>
      <c r="R28" s="32">
        <f t="shared" si="12"/>
        <v>0</v>
      </c>
      <c r="S28" s="22"/>
      <c r="T28" s="39"/>
      <c r="U28" s="327"/>
      <c r="V28" s="32">
        <f t="shared" si="16"/>
        <v>-4</v>
      </c>
      <c r="W28" s="32">
        <f t="shared" si="17"/>
        <v>-4</v>
      </c>
      <c r="X28" s="32">
        <f t="shared" si="18"/>
        <v>0</v>
      </c>
      <c r="Y28" s="22"/>
    </row>
    <row r="29" spans="1:26" s="124" customFormat="1" hidden="1" x14ac:dyDescent="0.25">
      <c r="A29" s="327">
        <v>2</v>
      </c>
      <c r="B29" s="52" t="s">
        <v>25</v>
      </c>
      <c r="C29" s="59"/>
      <c r="D29" s="22">
        <f t="shared" si="19"/>
        <v>5</v>
      </c>
      <c r="E29" s="27">
        <v>5</v>
      </c>
      <c r="F29" s="327">
        <v>0</v>
      </c>
      <c r="G29" s="22">
        <f t="shared" si="20"/>
        <v>4</v>
      </c>
      <c r="H29" s="27">
        <v>4</v>
      </c>
      <c r="I29" s="327">
        <v>0</v>
      </c>
      <c r="J29" s="22">
        <f t="shared" si="21"/>
        <v>4</v>
      </c>
      <c r="K29" s="27">
        <v>4</v>
      </c>
      <c r="L29" s="327">
        <v>0</v>
      </c>
      <c r="M29" s="22"/>
      <c r="N29" s="27"/>
      <c r="O29" s="327"/>
      <c r="P29" s="32">
        <f t="shared" si="10"/>
        <v>4</v>
      </c>
      <c r="Q29" s="32">
        <f t="shared" si="11"/>
        <v>4</v>
      </c>
      <c r="R29" s="32">
        <f t="shared" si="12"/>
        <v>0</v>
      </c>
      <c r="S29" s="22"/>
      <c r="T29" s="27"/>
      <c r="U29" s="327"/>
      <c r="V29" s="32">
        <f t="shared" si="16"/>
        <v>-4</v>
      </c>
      <c r="W29" s="32">
        <f t="shared" si="17"/>
        <v>-4</v>
      </c>
      <c r="X29" s="32">
        <f t="shared" si="18"/>
        <v>0</v>
      </c>
      <c r="Y29" s="22"/>
    </row>
    <row r="30" spans="1:26" s="124" customFormat="1" hidden="1" x14ac:dyDescent="0.25">
      <c r="A30" s="327">
        <v>3</v>
      </c>
      <c r="B30" s="54" t="s">
        <v>56</v>
      </c>
      <c r="C30" s="59"/>
      <c r="D30" s="22">
        <f t="shared" si="19"/>
        <v>3</v>
      </c>
      <c r="E30" s="27">
        <v>3</v>
      </c>
      <c r="F30" s="327">
        <v>0</v>
      </c>
      <c r="G30" s="22">
        <f t="shared" si="20"/>
        <v>3</v>
      </c>
      <c r="H30" s="27">
        <v>3</v>
      </c>
      <c r="I30" s="327">
        <v>0</v>
      </c>
      <c r="J30" s="22">
        <f t="shared" si="21"/>
        <v>3</v>
      </c>
      <c r="K30" s="27">
        <v>3</v>
      </c>
      <c r="L30" s="327">
        <v>0</v>
      </c>
      <c r="M30" s="22"/>
      <c r="N30" s="27"/>
      <c r="O30" s="327"/>
      <c r="P30" s="32">
        <f t="shared" si="10"/>
        <v>3</v>
      </c>
      <c r="Q30" s="32">
        <f t="shared" si="11"/>
        <v>3</v>
      </c>
      <c r="R30" s="32">
        <f t="shared" si="12"/>
        <v>0</v>
      </c>
      <c r="S30" s="22"/>
      <c r="T30" s="27"/>
      <c r="U30" s="327"/>
      <c r="V30" s="32">
        <f t="shared" si="16"/>
        <v>-3</v>
      </c>
      <c r="W30" s="32">
        <f t="shared" si="17"/>
        <v>-3</v>
      </c>
      <c r="X30" s="32">
        <f t="shared" si="18"/>
        <v>0</v>
      </c>
      <c r="Y30" s="22"/>
    </row>
    <row r="31" spans="1:26" s="124" customFormat="1" ht="23.25" hidden="1" customHeight="1" x14ac:dyDescent="0.25">
      <c r="A31" s="327">
        <v>4</v>
      </c>
      <c r="B31" s="54" t="s">
        <v>58</v>
      </c>
      <c r="C31" s="59"/>
      <c r="D31" s="22">
        <f t="shared" si="19"/>
        <v>2</v>
      </c>
      <c r="E31" s="27">
        <v>2</v>
      </c>
      <c r="F31" s="327">
        <v>0</v>
      </c>
      <c r="G31" s="22">
        <f t="shared" si="20"/>
        <v>2</v>
      </c>
      <c r="H31" s="27">
        <v>2</v>
      </c>
      <c r="I31" s="327">
        <v>0</v>
      </c>
      <c r="J31" s="22">
        <f t="shared" si="21"/>
        <v>2</v>
      </c>
      <c r="K31" s="27">
        <v>2</v>
      </c>
      <c r="L31" s="327">
        <v>0</v>
      </c>
      <c r="M31" s="22"/>
      <c r="N31" s="27"/>
      <c r="O31" s="327"/>
      <c r="P31" s="32">
        <f t="shared" si="10"/>
        <v>2</v>
      </c>
      <c r="Q31" s="32">
        <f t="shared" si="11"/>
        <v>2</v>
      </c>
      <c r="R31" s="32">
        <f t="shared" si="12"/>
        <v>0</v>
      </c>
      <c r="S31" s="22"/>
      <c r="T31" s="27"/>
      <c r="U31" s="327"/>
      <c r="V31" s="32">
        <f t="shared" si="16"/>
        <v>-2</v>
      </c>
      <c r="W31" s="32">
        <f t="shared" si="17"/>
        <v>-2</v>
      </c>
      <c r="X31" s="32">
        <f t="shared" si="18"/>
        <v>0</v>
      </c>
      <c r="Y31" s="22"/>
    </row>
    <row r="32" spans="1:26" s="124" customFormat="1" ht="17.25" hidden="1" customHeight="1" x14ac:dyDescent="0.25">
      <c r="A32" s="327">
        <v>5</v>
      </c>
      <c r="B32" s="54" t="s">
        <v>59</v>
      </c>
      <c r="C32" s="59"/>
      <c r="D32" s="22">
        <f t="shared" si="19"/>
        <v>4</v>
      </c>
      <c r="E32" s="27">
        <v>4</v>
      </c>
      <c r="F32" s="327">
        <v>0</v>
      </c>
      <c r="G32" s="22">
        <f t="shared" si="20"/>
        <v>4</v>
      </c>
      <c r="H32" s="27">
        <v>4</v>
      </c>
      <c r="I32" s="327">
        <v>0</v>
      </c>
      <c r="J32" s="22">
        <f t="shared" si="21"/>
        <v>4</v>
      </c>
      <c r="K32" s="27">
        <v>4</v>
      </c>
      <c r="L32" s="327">
        <v>0</v>
      </c>
      <c r="M32" s="22"/>
      <c r="N32" s="27"/>
      <c r="O32" s="327"/>
      <c r="P32" s="32">
        <f t="shared" si="10"/>
        <v>4</v>
      </c>
      <c r="Q32" s="32">
        <f t="shared" si="11"/>
        <v>4</v>
      </c>
      <c r="R32" s="32">
        <f t="shared" si="12"/>
        <v>0</v>
      </c>
      <c r="S32" s="22"/>
      <c r="T32" s="27"/>
      <c r="U32" s="327"/>
      <c r="V32" s="32">
        <f t="shared" si="16"/>
        <v>-4</v>
      </c>
      <c r="W32" s="32">
        <f t="shared" si="17"/>
        <v>-4</v>
      </c>
      <c r="X32" s="32">
        <f t="shared" si="18"/>
        <v>0</v>
      </c>
      <c r="Y32" s="22"/>
    </row>
    <row r="33" spans="1:25" s="124" customFormat="1" ht="31.5" hidden="1" x14ac:dyDescent="0.25">
      <c r="A33" s="327">
        <v>6</v>
      </c>
      <c r="B33" s="54" t="s">
        <v>63</v>
      </c>
      <c r="C33" s="59"/>
      <c r="D33" s="22">
        <f t="shared" si="19"/>
        <v>3</v>
      </c>
      <c r="E33" s="27">
        <v>3</v>
      </c>
      <c r="F33" s="327">
        <v>0</v>
      </c>
      <c r="G33" s="22">
        <f t="shared" si="20"/>
        <v>2</v>
      </c>
      <c r="H33" s="27">
        <v>2</v>
      </c>
      <c r="I33" s="327">
        <v>0</v>
      </c>
      <c r="J33" s="22">
        <f t="shared" si="21"/>
        <v>3</v>
      </c>
      <c r="K33" s="27">
        <v>3</v>
      </c>
      <c r="L33" s="327">
        <v>0</v>
      </c>
      <c r="M33" s="22"/>
      <c r="N33" s="27"/>
      <c r="O33" s="327"/>
      <c r="P33" s="32">
        <f t="shared" si="10"/>
        <v>3</v>
      </c>
      <c r="Q33" s="32">
        <f t="shared" si="11"/>
        <v>3</v>
      </c>
      <c r="R33" s="32">
        <f t="shared" si="12"/>
        <v>0</v>
      </c>
      <c r="S33" s="22"/>
      <c r="T33" s="27"/>
      <c r="U33" s="327"/>
      <c r="V33" s="32">
        <f t="shared" si="16"/>
        <v>-3</v>
      </c>
      <c r="W33" s="32">
        <f t="shared" si="17"/>
        <v>-3</v>
      </c>
      <c r="X33" s="32">
        <f t="shared" si="18"/>
        <v>0</v>
      </c>
      <c r="Y33" s="22"/>
    </row>
    <row r="34" spans="1:25" s="124" customFormat="1" ht="3" hidden="1" customHeight="1" x14ac:dyDescent="0.25">
      <c r="A34" s="327">
        <v>7</v>
      </c>
      <c r="B34" s="54" t="s">
        <v>64</v>
      </c>
      <c r="C34" s="59"/>
      <c r="D34" s="22">
        <f t="shared" si="19"/>
        <v>5</v>
      </c>
      <c r="E34" s="27">
        <v>5</v>
      </c>
      <c r="F34" s="327">
        <v>0</v>
      </c>
      <c r="G34" s="22">
        <f t="shared" si="20"/>
        <v>5</v>
      </c>
      <c r="H34" s="27">
        <v>5</v>
      </c>
      <c r="I34" s="327">
        <v>0</v>
      </c>
      <c r="J34" s="22">
        <f t="shared" si="21"/>
        <v>5</v>
      </c>
      <c r="K34" s="27">
        <v>5</v>
      </c>
      <c r="L34" s="327">
        <v>0</v>
      </c>
      <c r="M34" s="22"/>
      <c r="N34" s="27"/>
      <c r="O34" s="327"/>
      <c r="P34" s="32">
        <f t="shared" si="10"/>
        <v>5</v>
      </c>
      <c r="Q34" s="32">
        <f t="shared" si="11"/>
        <v>5</v>
      </c>
      <c r="R34" s="32">
        <f t="shared" si="12"/>
        <v>0</v>
      </c>
      <c r="S34" s="22"/>
      <c r="T34" s="27"/>
      <c r="U34" s="327"/>
      <c r="V34" s="32">
        <f t="shared" si="16"/>
        <v>-5</v>
      </c>
      <c r="W34" s="32">
        <f t="shared" si="17"/>
        <v>-5</v>
      </c>
      <c r="X34" s="32">
        <f t="shared" si="18"/>
        <v>0</v>
      </c>
      <c r="Y34" s="22"/>
    </row>
    <row r="35" spans="1:25" s="124" customFormat="1" ht="12.75" hidden="1" customHeight="1" x14ac:dyDescent="0.25">
      <c r="A35" s="327">
        <v>8</v>
      </c>
      <c r="B35" s="54" t="s">
        <v>57</v>
      </c>
      <c r="C35" s="59"/>
      <c r="D35" s="22">
        <f t="shared" si="19"/>
        <v>2</v>
      </c>
      <c r="E35" s="27">
        <v>2</v>
      </c>
      <c r="F35" s="327">
        <v>0</v>
      </c>
      <c r="G35" s="22">
        <f t="shared" si="20"/>
        <v>2</v>
      </c>
      <c r="H35" s="27">
        <v>2</v>
      </c>
      <c r="I35" s="327">
        <v>0</v>
      </c>
      <c r="J35" s="22">
        <f t="shared" si="21"/>
        <v>2</v>
      </c>
      <c r="K35" s="27">
        <v>2</v>
      </c>
      <c r="L35" s="327">
        <v>0</v>
      </c>
      <c r="M35" s="22"/>
      <c r="N35" s="27"/>
      <c r="O35" s="327"/>
      <c r="P35" s="32">
        <f t="shared" si="10"/>
        <v>2</v>
      </c>
      <c r="Q35" s="32">
        <f t="shared" si="11"/>
        <v>2</v>
      </c>
      <c r="R35" s="32">
        <f t="shared" si="12"/>
        <v>0</v>
      </c>
      <c r="S35" s="22"/>
      <c r="T35" s="27"/>
      <c r="U35" s="327"/>
      <c r="V35" s="32">
        <f t="shared" si="16"/>
        <v>-2</v>
      </c>
      <c r="W35" s="32">
        <f t="shared" si="17"/>
        <v>-2</v>
      </c>
      <c r="X35" s="32">
        <f t="shared" si="18"/>
        <v>0</v>
      </c>
      <c r="Y35" s="22"/>
    </row>
    <row r="36" spans="1:25" s="124" customFormat="1" ht="8.25" hidden="1" customHeight="1" x14ac:dyDescent="0.25">
      <c r="A36" s="327">
        <v>9</v>
      </c>
      <c r="B36" s="54" t="s">
        <v>61</v>
      </c>
      <c r="C36" s="59"/>
      <c r="D36" s="22">
        <f t="shared" si="19"/>
        <v>2</v>
      </c>
      <c r="E36" s="27">
        <v>2</v>
      </c>
      <c r="F36" s="327">
        <v>0</v>
      </c>
      <c r="G36" s="22">
        <f t="shared" si="20"/>
        <v>2</v>
      </c>
      <c r="H36" s="27">
        <v>2</v>
      </c>
      <c r="I36" s="327">
        <v>0</v>
      </c>
      <c r="J36" s="22">
        <f t="shared" si="21"/>
        <v>2</v>
      </c>
      <c r="K36" s="27">
        <v>2</v>
      </c>
      <c r="L36" s="327">
        <v>0</v>
      </c>
      <c r="M36" s="22"/>
      <c r="N36" s="27"/>
      <c r="O36" s="327"/>
      <c r="P36" s="32">
        <f t="shared" si="10"/>
        <v>2</v>
      </c>
      <c r="Q36" s="32">
        <f t="shared" si="11"/>
        <v>2</v>
      </c>
      <c r="R36" s="32">
        <f t="shared" si="12"/>
        <v>0</v>
      </c>
      <c r="S36" s="22"/>
      <c r="T36" s="27"/>
      <c r="U36" s="327"/>
      <c r="V36" s="32">
        <f t="shared" si="16"/>
        <v>-2</v>
      </c>
      <c r="W36" s="32">
        <f t="shared" si="17"/>
        <v>-2</v>
      </c>
      <c r="X36" s="32">
        <f t="shared" si="18"/>
        <v>0</v>
      </c>
      <c r="Y36" s="22"/>
    </row>
    <row r="37" spans="1:25" s="124" customFormat="1" hidden="1" x14ac:dyDescent="0.25">
      <c r="A37" s="327">
        <v>10</v>
      </c>
      <c r="B37" s="54" t="s">
        <v>60</v>
      </c>
      <c r="C37" s="59"/>
      <c r="D37" s="22">
        <f t="shared" si="19"/>
        <v>5</v>
      </c>
      <c r="E37" s="27">
        <v>5</v>
      </c>
      <c r="F37" s="327">
        <v>0</v>
      </c>
      <c r="G37" s="22">
        <f t="shared" si="20"/>
        <v>4</v>
      </c>
      <c r="H37" s="27">
        <v>4</v>
      </c>
      <c r="I37" s="327">
        <v>0</v>
      </c>
      <c r="J37" s="22">
        <f t="shared" si="21"/>
        <v>5</v>
      </c>
      <c r="K37" s="27">
        <v>5</v>
      </c>
      <c r="L37" s="327">
        <v>0</v>
      </c>
      <c r="M37" s="22"/>
      <c r="N37" s="27"/>
      <c r="O37" s="327"/>
      <c r="P37" s="32">
        <f t="shared" si="10"/>
        <v>5</v>
      </c>
      <c r="Q37" s="32">
        <f t="shared" si="11"/>
        <v>5</v>
      </c>
      <c r="R37" s="32">
        <f t="shared" si="12"/>
        <v>0</v>
      </c>
      <c r="S37" s="22"/>
      <c r="T37" s="27"/>
      <c r="U37" s="327"/>
      <c r="V37" s="32">
        <f t="shared" si="16"/>
        <v>-5</v>
      </c>
      <c r="W37" s="32">
        <f t="shared" si="17"/>
        <v>-5</v>
      </c>
      <c r="X37" s="32">
        <f t="shared" si="18"/>
        <v>0</v>
      </c>
      <c r="Y37" s="22"/>
    </row>
    <row r="38" spans="1:25" s="124" customFormat="1" ht="31.5" hidden="1" x14ac:dyDescent="0.25">
      <c r="A38" s="327">
        <v>11</v>
      </c>
      <c r="B38" s="54" t="s">
        <v>65</v>
      </c>
      <c r="C38" s="125"/>
      <c r="D38" s="22">
        <f t="shared" si="19"/>
        <v>8</v>
      </c>
      <c r="E38" s="27">
        <v>8</v>
      </c>
      <c r="F38" s="327">
        <v>0</v>
      </c>
      <c r="G38" s="22">
        <f t="shared" si="20"/>
        <v>7</v>
      </c>
      <c r="H38" s="27">
        <v>7</v>
      </c>
      <c r="I38" s="327">
        <v>0</v>
      </c>
      <c r="J38" s="22">
        <f t="shared" si="21"/>
        <v>8</v>
      </c>
      <c r="K38" s="27">
        <v>8</v>
      </c>
      <c r="L38" s="327">
        <v>0</v>
      </c>
      <c r="M38" s="22"/>
      <c r="N38" s="27"/>
      <c r="O38" s="327"/>
      <c r="P38" s="32">
        <f t="shared" si="10"/>
        <v>8</v>
      </c>
      <c r="Q38" s="32">
        <f t="shared" si="11"/>
        <v>8</v>
      </c>
      <c r="R38" s="32">
        <f t="shared" si="12"/>
        <v>0</v>
      </c>
      <c r="S38" s="22"/>
      <c r="T38" s="27"/>
      <c r="U38" s="327"/>
      <c r="V38" s="32">
        <f t="shared" si="16"/>
        <v>-8</v>
      </c>
      <c r="W38" s="32">
        <f t="shared" si="17"/>
        <v>-8</v>
      </c>
      <c r="X38" s="32">
        <f t="shared" si="18"/>
        <v>0</v>
      </c>
      <c r="Y38" s="22"/>
    </row>
    <row r="39" spans="1:25" s="123" customFormat="1" ht="16.5" hidden="1" customHeight="1" x14ac:dyDescent="0.25">
      <c r="A39" s="327">
        <v>12</v>
      </c>
      <c r="B39" s="54" t="s">
        <v>66</v>
      </c>
      <c r="C39" s="59"/>
      <c r="D39" s="22">
        <f t="shared" si="19"/>
        <v>16</v>
      </c>
      <c r="E39" s="27">
        <v>9</v>
      </c>
      <c r="F39" s="327">
        <v>7</v>
      </c>
      <c r="G39" s="22">
        <f t="shared" si="20"/>
        <v>15</v>
      </c>
      <c r="H39" s="27">
        <v>9</v>
      </c>
      <c r="I39" s="327">
        <v>6</v>
      </c>
      <c r="J39" s="22">
        <f t="shared" si="21"/>
        <v>16</v>
      </c>
      <c r="K39" s="27">
        <v>9</v>
      </c>
      <c r="L39" s="327">
        <v>7</v>
      </c>
      <c r="M39" s="22"/>
      <c r="N39" s="27"/>
      <c r="O39" s="327"/>
      <c r="P39" s="32">
        <f t="shared" si="10"/>
        <v>16</v>
      </c>
      <c r="Q39" s="32">
        <f t="shared" si="11"/>
        <v>9</v>
      </c>
      <c r="R39" s="32">
        <f t="shared" si="12"/>
        <v>7</v>
      </c>
      <c r="S39" s="22"/>
      <c r="T39" s="27"/>
      <c r="U39" s="327"/>
      <c r="V39" s="32">
        <f t="shared" si="16"/>
        <v>-16</v>
      </c>
      <c r="W39" s="32">
        <f t="shared" si="17"/>
        <v>-9</v>
      </c>
      <c r="X39" s="32">
        <f t="shared" si="18"/>
        <v>-7</v>
      </c>
      <c r="Y39" s="22"/>
    </row>
    <row r="40" spans="1:25" s="123" customFormat="1" ht="15" hidden="1" customHeight="1" x14ac:dyDescent="0.25">
      <c r="A40" s="327">
        <v>13</v>
      </c>
      <c r="B40" s="126" t="s">
        <v>67</v>
      </c>
      <c r="C40" s="127"/>
      <c r="D40" s="22">
        <f t="shared" si="19"/>
        <v>4</v>
      </c>
      <c r="E40" s="40">
        <v>4</v>
      </c>
      <c r="F40" s="327">
        <v>0</v>
      </c>
      <c r="G40" s="22">
        <f t="shared" si="20"/>
        <v>3</v>
      </c>
      <c r="H40" s="27">
        <v>3</v>
      </c>
      <c r="I40" s="327">
        <v>0</v>
      </c>
      <c r="J40" s="22">
        <f t="shared" si="21"/>
        <v>4</v>
      </c>
      <c r="K40" s="327">
        <v>4</v>
      </c>
      <c r="L40" s="327">
        <v>0</v>
      </c>
      <c r="M40" s="22"/>
      <c r="N40" s="27"/>
      <c r="O40" s="327"/>
      <c r="P40" s="32">
        <f t="shared" si="10"/>
        <v>4</v>
      </c>
      <c r="Q40" s="32">
        <f t="shared" si="11"/>
        <v>4</v>
      </c>
      <c r="R40" s="32">
        <f t="shared" si="12"/>
        <v>0</v>
      </c>
      <c r="S40" s="22"/>
      <c r="T40" s="327"/>
      <c r="U40" s="327"/>
      <c r="V40" s="32">
        <f t="shared" si="16"/>
        <v>-4</v>
      </c>
      <c r="W40" s="32">
        <f t="shared" si="17"/>
        <v>-4</v>
      </c>
      <c r="X40" s="32">
        <f t="shared" si="18"/>
        <v>0</v>
      </c>
      <c r="Y40" s="22"/>
    </row>
    <row r="41" spans="1:25" s="33" customFormat="1" ht="33.75" customHeight="1" x14ac:dyDescent="0.25">
      <c r="A41" s="22">
        <v>2</v>
      </c>
      <c r="B41" s="119" t="s">
        <v>72</v>
      </c>
      <c r="C41" s="22" t="s">
        <v>68</v>
      </c>
      <c r="D41" s="22">
        <f t="shared" si="19"/>
        <v>50</v>
      </c>
      <c r="E41" s="22">
        <f t="shared" ref="E41:L41" si="23">SUM(E42:E48)</f>
        <v>47</v>
      </c>
      <c r="F41" s="22">
        <f t="shared" si="23"/>
        <v>3</v>
      </c>
      <c r="G41" s="22">
        <f t="shared" si="20"/>
        <v>46</v>
      </c>
      <c r="H41" s="22">
        <f t="shared" si="23"/>
        <v>43</v>
      </c>
      <c r="I41" s="22">
        <f t="shared" si="23"/>
        <v>3</v>
      </c>
      <c r="J41" s="22">
        <f t="shared" si="21"/>
        <v>50</v>
      </c>
      <c r="K41" s="22">
        <v>47</v>
      </c>
      <c r="L41" s="22">
        <f t="shared" si="23"/>
        <v>3</v>
      </c>
      <c r="M41" s="22">
        <f t="shared" ref="M41:M48" si="24">SUM(N41:O41)</f>
        <v>46</v>
      </c>
      <c r="N41" s="22">
        <f t="shared" ref="N41:O41" si="25">SUM(N42:N48)</f>
        <v>43</v>
      </c>
      <c r="O41" s="22">
        <f t="shared" si="25"/>
        <v>3</v>
      </c>
      <c r="P41" s="32">
        <f t="shared" si="10"/>
        <v>4</v>
      </c>
      <c r="Q41" s="32">
        <f t="shared" si="11"/>
        <v>4</v>
      </c>
      <c r="R41" s="32">
        <f t="shared" si="12"/>
        <v>0</v>
      </c>
      <c r="S41" s="22">
        <f t="shared" ref="S41:S49" si="26">SUM(T41:U41)</f>
        <v>50</v>
      </c>
      <c r="T41" s="22">
        <v>47</v>
      </c>
      <c r="U41" s="22">
        <f t="shared" ref="U41" si="27">SUM(U42:U48)</f>
        <v>3</v>
      </c>
      <c r="V41" s="32">
        <f t="shared" si="16"/>
        <v>0</v>
      </c>
      <c r="W41" s="32">
        <f t="shared" si="17"/>
        <v>0</v>
      </c>
      <c r="X41" s="32">
        <f t="shared" si="18"/>
        <v>0</v>
      </c>
      <c r="Y41" s="22"/>
    </row>
    <row r="42" spans="1:25" s="33" customFormat="1" hidden="1" x14ac:dyDescent="0.25">
      <c r="A42" s="327">
        <v>1</v>
      </c>
      <c r="B42" s="52" t="s">
        <v>74</v>
      </c>
      <c r="C42" s="327"/>
      <c r="D42" s="22">
        <f t="shared" si="19"/>
        <v>4</v>
      </c>
      <c r="E42" s="327">
        <v>4</v>
      </c>
      <c r="F42" s="327"/>
      <c r="G42" s="22">
        <f t="shared" si="20"/>
        <v>3</v>
      </c>
      <c r="H42" s="327">
        <v>3</v>
      </c>
      <c r="I42" s="327"/>
      <c r="J42" s="22">
        <f t="shared" si="21"/>
        <v>4</v>
      </c>
      <c r="K42" s="327">
        <v>4</v>
      </c>
      <c r="L42" s="327"/>
      <c r="M42" s="22">
        <f t="shared" si="24"/>
        <v>4</v>
      </c>
      <c r="N42" s="327">
        <v>4</v>
      </c>
      <c r="O42" s="327"/>
      <c r="P42" s="32">
        <f t="shared" si="10"/>
        <v>0</v>
      </c>
      <c r="Q42" s="32">
        <f t="shared" si="11"/>
        <v>0</v>
      </c>
      <c r="R42" s="32">
        <f t="shared" si="12"/>
        <v>0</v>
      </c>
      <c r="S42" s="22">
        <f t="shared" si="26"/>
        <v>4</v>
      </c>
      <c r="T42" s="327">
        <v>4</v>
      </c>
      <c r="U42" s="327"/>
      <c r="V42" s="32">
        <f t="shared" si="16"/>
        <v>0</v>
      </c>
      <c r="W42" s="32">
        <f t="shared" si="17"/>
        <v>0</v>
      </c>
      <c r="X42" s="32">
        <f t="shared" si="18"/>
        <v>0</v>
      </c>
      <c r="Y42" s="22"/>
    </row>
    <row r="43" spans="1:25" s="33" customFormat="1" hidden="1" x14ac:dyDescent="0.25">
      <c r="A43" s="327">
        <v>2</v>
      </c>
      <c r="B43" s="54" t="s">
        <v>75</v>
      </c>
      <c r="C43" s="327"/>
      <c r="D43" s="22">
        <f t="shared" si="19"/>
        <v>11</v>
      </c>
      <c r="E43" s="327">
        <v>8</v>
      </c>
      <c r="F43" s="327">
        <v>3</v>
      </c>
      <c r="G43" s="22">
        <f t="shared" si="20"/>
        <v>10</v>
      </c>
      <c r="H43" s="327">
        <v>7</v>
      </c>
      <c r="I43" s="327">
        <v>3</v>
      </c>
      <c r="J43" s="22">
        <f t="shared" si="21"/>
        <v>11</v>
      </c>
      <c r="K43" s="327">
        <v>8</v>
      </c>
      <c r="L43" s="327">
        <v>3</v>
      </c>
      <c r="M43" s="22">
        <f t="shared" si="24"/>
        <v>10</v>
      </c>
      <c r="N43" s="327">
        <v>7</v>
      </c>
      <c r="O43" s="327">
        <v>3</v>
      </c>
      <c r="P43" s="32">
        <f t="shared" si="10"/>
        <v>1</v>
      </c>
      <c r="Q43" s="32">
        <f t="shared" si="11"/>
        <v>1</v>
      </c>
      <c r="R43" s="32">
        <f t="shared" si="12"/>
        <v>0</v>
      </c>
      <c r="S43" s="22">
        <f t="shared" si="26"/>
        <v>10</v>
      </c>
      <c r="T43" s="327">
        <v>7</v>
      </c>
      <c r="U43" s="327">
        <v>3</v>
      </c>
      <c r="V43" s="32">
        <f t="shared" si="16"/>
        <v>-1</v>
      </c>
      <c r="W43" s="32">
        <f t="shared" si="17"/>
        <v>-1</v>
      </c>
      <c r="X43" s="32">
        <f t="shared" si="18"/>
        <v>0</v>
      </c>
      <c r="Y43" s="22"/>
    </row>
    <row r="44" spans="1:25" s="33" customFormat="1" ht="11.25" hidden="1" customHeight="1" x14ac:dyDescent="0.25">
      <c r="A44" s="327">
        <v>3</v>
      </c>
      <c r="B44" s="54" t="s">
        <v>56</v>
      </c>
      <c r="C44" s="327"/>
      <c r="D44" s="22">
        <f t="shared" si="19"/>
        <v>9</v>
      </c>
      <c r="E44" s="327">
        <v>9</v>
      </c>
      <c r="F44" s="327"/>
      <c r="G44" s="22">
        <f t="shared" si="20"/>
        <v>9</v>
      </c>
      <c r="H44" s="327">
        <v>9</v>
      </c>
      <c r="I44" s="327"/>
      <c r="J44" s="22">
        <f t="shared" si="21"/>
        <v>9</v>
      </c>
      <c r="K44" s="327">
        <v>9</v>
      </c>
      <c r="L44" s="327"/>
      <c r="M44" s="22">
        <f t="shared" si="24"/>
        <v>9</v>
      </c>
      <c r="N44" s="327">
        <v>9</v>
      </c>
      <c r="O44" s="327"/>
      <c r="P44" s="32">
        <f t="shared" si="10"/>
        <v>0</v>
      </c>
      <c r="Q44" s="32">
        <f t="shared" si="11"/>
        <v>0</v>
      </c>
      <c r="R44" s="32">
        <f t="shared" si="12"/>
        <v>0</v>
      </c>
      <c r="S44" s="22">
        <f t="shared" si="26"/>
        <v>9</v>
      </c>
      <c r="T44" s="327">
        <v>9</v>
      </c>
      <c r="U44" s="327"/>
      <c r="V44" s="32">
        <f t="shared" si="16"/>
        <v>0</v>
      </c>
      <c r="W44" s="32">
        <f t="shared" si="17"/>
        <v>0</v>
      </c>
      <c r="X44" s="32">
        <f t="shared" si="18"/>
        <v>0</v>
      </c>
      <c r="Y44" s="22"/>
    </row>
    <row r="45" spans="1:25" s="33" customFormat="1" ht="31.5" hidden="1" x14ac:dyDescent="0.25">
      <c r="A45" s="327">
        <v>4</v>
      </c>
      <c r="B45" s="54" t="s">
        <v>76</v>
      </c>
      <c r="C45" s="327"/>
      <c r="D45" s="22">
        <f t="shared" si="19"/>
        <v>9</v>
      </c>
      <c r="E45" s="327">
        <v>9</v>
      </c>
      <c r="F45" s="327"/>
      <c r="G45" s="22">
        <f t="shared" si="20"/>
        <v>8</v>
      </c>
      <c r="H45" s="327">
        <v>8</v>
      </c>
      <c r="I45" s="327"/>
      <c r="J45" s="22">
        <f t="shared" si="21"/>
        <v>9</v>
      </c>
      <c r="K45" s="327">
        <v>9</v>
      </c>
      <c r="L45" s="327"/>
      <c r="M45" s="22">
        <f t="shared" si="24"/>
        <v>6</v>
      </c>
      <c r="N45" s="327">
        <v>6</v>
      </c>
      <c r="O45" s="327"/>
      <c r="P45" s="32">
        <f t="shared" si="10"/>
        <v>3</v>
      </c>
      <c r="Q45" s="32">
        <f t="shared" si="11"/>
        <v>3</v>
      </c>
      <c r="R45" s="32">
        <f t="shared" si="12"/>
        <v>0</v>
      </c>
      <c r="S45" s="22">
        <f t="shared" si="26"/>
        <v>9</v>
      </c>
      <c r="T45" s="327">
        <v>9</v>
      </c>
      <c r="U45" s="327"/>
      <c r="V45" s="32">
        <f t="shared" si="16"/>
        <v>0</v>
      </c>
      <c r="W45" s="32">
        <f t="shared" si="17"/>
        <v>0</v>
      </c>
      <c r="X45" s="32">
        <f t="shared" si="18"/>
        <v>0</v>
      </c>
      <c r="Y45" s="22"/>
    </row>
    <row r="46" spans="1:25" s="33" customFormat="1" ht="31.5" hidden="1" x14ac:dyDescent="0.25">
      <c r="A46" s="327">
        <v>5</v>
      </c>
      <c r="B46" s="54" t="s">
        <v>77</v>
      </c>
      <c r="C46" s="327"/>
      <c r="D46" s="22">
        <f t="shared" si="19"/>
        <v>5</v>
      </c>
      <c r="E46" s="327">
        <v>5</v>
      </c>
      <c r="F46" s="327"/>
      <c r="G46" s="22">
        <f t="shared" si="20"/>
        <v>5</v>
      </c>
      <c r="H46" s="327">
        <v>5</v>
      </c>
      <c r="I46" s="327"/>
      <c r="J46" s="22">
        <f t="shared" si="21"/>
        <v>6</v>
      </c>
      <c r="K46" s="327">
        <v>6</v>
      </c>
      <c r="L46" s="327"/>
      <c r="M46" s="22">
        <f t="shared" si="24"/>
        <v>5</v>
      </c>
      <c r="N46" s="327">
        <v>5</v>
      </c>
      <c r="O46" s="327"/>
      <c r="P46" s="32">
        <f t="shared" si="10"/>
        <v>1</v>
      </c>
      <c r="Q46" s="32">
        <f t="shared" si="11"/>
        <v>1</v>
      </c>
      <c r="R46" s="32">
        <f t="shared" si="12"/>
        <v>0</v>
      </c>
      <c r="S46" s="22">
        <f t="shared" si="26"/>
        <v>6</v>
      </c>
      <c r="T46" s="327">
        <v>6</v>
      </c>
      <c r="U46" s="327"/>
      <c r="V46" s="32">
        <f t="shared" si="16"/>
        <v>0</v>
      </c>
      <c r="W46" s="32">
        <f t="shared" si="17"/>
        <v>0</v>
      </c>
      <c r="X46" s="32">
        <f t="shared" si="18"/>
        <v>0</v>
      </c>
      <c r="Y46" s="22"/>
    </row>
    <row r="47" spans="1:25" s="33" customFormat="1" hidden="1" x14ac:dyDescent="0.25">
      <c r="A47" s="327">
        <v>6</v>
      </c>
      <c r="B47" s="54" t="s">
        <v>78</v>
      </c>
      <c r="C47" s="327"/>
      <c r="D47" s="22">
        <f t="shared" si="19"/>
        <v>6</v>
      </c>
      <c r="E47" s="327">
        <v>6</v>
      </c>
      <c r="F47" s="327"/>
      <c r="G47" s="22">
        <f t="shared" si="20"/>
        <v>6</v>
      </c>
      <c r="H47" s="327">
        <v>6</v>
      </c>
      <c r="I47" s="327"/>
      <c r="J47" s="22">
        <f t="shared" si="21"/>
        <v>5</v>
      </c>
      <c r="K47" s="327">
        <v>5</v>
      </c>
      <c r="L47" s="327"/>
      <c r="M47" s="22">
        <f t="shared" si="24"/>
        <v>6</v>
      </c>
      <c r="N47" s="327">
        <v>6</v>
      </c>
      <c r="O47" s="327"/>
      <c r="P47" s="32">
        <f t="shared" si="10"/>
        <v>-1</v>
      </c>
      <c r="Q47" s="32">
        <f t="shared" si="11"/>
        <v>-1</v>
      </c>
      <c r="R47" s="32">
        <f t="shared" si="12"/>
        <v>0</v>
      </c>
      <c r="S47" s="22">
        <f t="shared" si="26"/>
        <v>5</v>
      </c>
      <c r="T47" s="327">
        <v>5</v>
      </c>
      <c r="U47" s="327"/>
      <c r="V47" s="32">
        <f t="shared" si="16"/>
        <v>0</v>
      </c>
      <c r="W47" s="32">
        <f t="shared" si="17"/>
        <v>0</v>
      </c>
      <c r="X47" s="32">
        <f t="shared" si="18"/>
        <v>0</v>
      </c>
      <c r="Y47" s="22"/>
    </row>
    <row r="48" spans="1:25" s="33" customFormat="1" hidden="1" x14ac:dyDescent="0.25">
      <c r="A48" s="327">
        <v>7</v>
      </c>
      <c r="B48" s="54" t="s">
        <v>79</v>
      </c>
      <c r="C48" s="327"/>
      <c r="D48" s="22">
        <f t="shared" si="19"/>
        <v>6</v>
      </c>
      <c r="E48" s="327">
        <v>6</v>
      </c>
      <c r="F48" s="327"/>
      <c r="G48" s="22">
        <f t="shared" si="20"/>
        <v>5</v>
      </c>
      <c r="H48" s="327">
        <v>5</v>
      </c>
      <c r="I48" s="327"/>
      <c r="J48" s="22">
        <f t="shared" si="21"/>
        <v>6</v>
      </c>
      <c r="K48" s="327">
        <v>6</v>
      </c>
      <c r="L48" s="327"/>
      <c r="M48" s="22">
        <f t="shared" si="24"/>
        <v>6</v>
      </c>
      <c r="N48" s="327">
        <v>6</v>
      </c>
      <c r="O48" s="327"/>
      <c r="P48" s="32">
        <f t="shared" si="10"/>
        <v>0</v>
      </c>
      <c r="Q48" s="32">
        <f t="shared" si="11"/>
        <v>0</v>
      </c>
      <c r="R48" s="32">
        <f t="shared" si="12"/>
        <v>0</v>
      </c>
      <c r="S48" s="22">
        <f t="shared" si="26"/>
        <v>6</v>
      </c>
      <c r="T48" s="327">
        <v>6</v>
      </c>
      <c r="U48" s="327"/>
      <c r="V48" s="32">
        <f t="shared" si="16"/>
        <v>0</v>
      </c>
      <c r="W48" s="32">
        <f t="shared" si="17"/>
        <v>0</v>
      </c>
      <c r="X48" s="32">
        <f t="shared" si="18"/>
        <v>0</v>
      </c>
      <c r="Y48" s="22"/>
    </row>
    <row r="49" spans="1:25" s="118" customFormat="1" ht="31.5" customHeight="1" x14ac:dyDescent="0.25">
      <c r="A49" s="22">
        <v>3</v>
      </c>
      <c r="B49" s="119" t="s">
        <v>106</v>
      </c>
      <c r="C49" s="22"/>
      <c r="D49" s="22">
        <f t="shared" si="19"/>
        <v>69</v>
      </c>
      <c r="E49" s="22">
        <f t="shared" ref="E49:O49" si="28">SUM(E50:E58)</f>
        <v>66</v>
      </c>
      <c r="F49" s="22">
        <f t="shared" si="28"/>
        <v>3</v>
      </c>
      <c r="G49" s="22">
        <f t="shared" si="20"/>
        <v>68</v>
      </c>
      <c r="H49" s="22">
        <v>65</v>
      </c>
      <c r="I49" s="22">
        <f t="shared" si="28"/>
        <v>3</v>
      </c>
      <c r="J49" s="22">
        <f t="shared" si="21"/>
        <v>68</v>
      </c>
      <c r="K49" s="22">
        <f t="shared" si="28"/>
        <v>65</v>
      </c>
      <c r="L49" s="22">
        <f t="shared" si="28"/>
        <v>3</v>
      </c>
      <c r="M49" s="22">
        <v>67</v>
      </c>
      <c r="N49" s="22">
        <f>63+1</f>
        <v>64</v>
      </c>
      <c r="O49" s="22">
        <f t="shared" si="28"/>
        <v>3</v>
      </c>
      <c r="P49" s="32">
        <f t="shared" si="10"/>
        <v>1</v>
      </c>
      <c r="Q49" s="32">
        <f t="shared" si="11"/>
        <v>1</v>
      </c>
      <c r="R49" s="32">
        <f t="shared" si="12"/>
        <v>0</v>
      </c>
      <c r="S49" s="22">
        <f t="shared" si="26"/>
        <v>66</v>
      </c>
      <c r="T49" s="22">
        <v>64</v>
      </c>
      <c r="U49" s="22">
        <f t="shared" ref="U49" si="29">SUM(U50:U58)</f>
        <v>2</v>
      </c>
      <c r="V49" s="32">
        <f t="shared" si="16"/>
        <v>-2</v>
      </c>
      <c r="W49" s="32">
        <f t="shared" si="17"/>
        <v>-1</v>
      </c>
      <c r="X49" s="32">
        <f t="shared" si="18"/>
        <v>-1</v>
      </c>
      <c r="Y49" s="22"/>
    </row>
    <row r="50" spans="1:25" s="25" customFormat="1" ht="1.5" hidden="1" customHeight="1" x14ac:dyDescent="0.2">
      <c r="A50" s="327">
        <v>1</v>
      </c>
      <c r="B50" s="52" t="s">
        <v>107</v>
      </c>
      <c r="C50" s="327"/>
      <c r="D50" s="22">
        <f t="shared" si="19"/>
        <v>4</v>
      </c>
      <c r="E50" s="327">
        <v>4</v>
      </c>
      <c r="F50" s="327">
        <v>0</v>
      </c>
      <c r="G50" s="22">
        <f t="shared" si="20"/>
        <v>4</v>
      </c>
      <c r="H50" s="327">
        <v>4</v>
      </c>
      <c r="I50" s="327">
        <v>0</v>
      </c>
      <c r="J50" s="22">
        <f t="shared" si="21"/>
        <v>4</v>
      </c>
      <c r="K50" s="327">
        <v>4</v>
      </c>
      <c r="L50" s="327">
        <v>0</v>
      </c>
      <c r="M50" s="327">
        <v>4</v>
      </c>
      <c r="N50" s="327">
        <v>4</v>
      </c>
      <c r="O50" s="327">
        <v>0</v>
      </c>
      <c r="P50" s="32">
        <f t="shared" ref="P50:P59" si="30">J50-M50</f>
        <v>0</v>
      </c>
      <c r="Q50" s="32">
        <f t="shared" ref="Q50:Q59" si="31">K50-N50</f>
        <v>0</v>
      </c>
      <c r="R50" s="32">
        <f t="shared" ref="R50:R59" si="32">L50-O50</f>
        <v>0</v>
      </c>
      <c r="S50" s="327">
        <v>4</v>
      </c>
      <c r="T50" s="327">
        <v>4</v>
      </c>
      <c r="U50" s="327">
        <v>0</v>
      </c>
      <c r="V50" s="32">
        <f t="shared" si="16"/>
        <v>0</v>
      </c>
      <c r="W50" s="32">
        <f t="shared" si="17"/>
        <v>0</v>
      </c>
      <c r="X50" s="32">
        <f t="shared" si="18"/>
        <v>0</v>
      </c>
      <c r="Y50" s="22"/>
    </row>
    <row r="51" spans="1:25" s="25" customFormat="1" ht="16.5" hidden="1" customHeight="1" x14ac:dyDescent="0.2">
      <c r="A51" s="327">
        <v>2</v>
      </c>
      <c r="B51" s="52" t="s">
        <v>108</v>
      </c>
      <c r="C51" s="327"/>
      <c r="D51" s="22">
        <f t="shared" si="19"/>
        <v>7</v>
      </c>
      <c r="E51" s="327">
        <v>7</v>
      </c>
      <c r="F51" s="327">
        <v>0</v>
      </c>
      <c r="G51" s="22">
        <f t="shared" si="20"/>
        <v>6</v>
      </c>
      <c r="H51" s="327">
        <v>6</v>
      </c>
      <c r="I51" s="327">
        <v>0</v>
      </c>
      <c r="J51" s="22">
        <f t="shared" si="21"/>
        <v>6</v>
      </c>
      <c r="K51" s="327">
        <v>6</v>
      </c>
      <c r="L51" s="327">
        <v>0</v>
      </c>
      <c r="M51" s="327">
        <v>5</v>
      </c>
      <c r="N51" s="327">
        <v>5</v>
      </c>
      <c r="O51" s="327">
        <v>0</v>
      </c>
      <c r="P51" s="32">
        <f t="shared" si="30"/>
        <v>1</v>
      </c>
      <c r="Q51" s="32">
        <f t="shared" si="31"/>
        <v>1</v>
      </c>
      <c r="R51" s="32">
        <f t="shared" si="32"/>
        <v>0</v>
      </c>
      <c r="S51" s="327">
        <v>6</v>
      </c>
      <c r="T51" s="327">
        <v>6</v>
      </c>
      <c r="U51" s="327">
        <v>0</v>
      </c>
      <c r="V51" s="32">
        <f t="shared" si="16"/>
        <v>0</v>
      </c>
      <c r="W51" s="32">
        <f t="shared" si="17"/>
        <v>0</v>
      </c>
      <c r="X51" s="32">
        <f t="shared" si="18"/>
        <v>0</v>
      </c>
      <c r="Y51" s="22"/>
    </row>
    <row r="52" spans="1:25" s="25" customFormat="1" ht="16.5" hidden="1" customHeight="1" x14ac:dyDescent="0.2">
      <c r="A52" s="327">
        <v>3</v>
      </c>
      <c r="B52" s="52" t="s">
        <v>109</v>
      </c>
      <c r="C52" s="327"/>
      <c r="D52" s="22">
        <f t="shared" si="19"/>
        <v>8</v>
      </c>
      <c r="E52" s="327">
        <v>8</v>
      </c>
      <c r="F52" s="327">
        <v>0</v>
      </c>
      <c r="G52" s="22">
        <f t="shared" si="20"/>
        <v>8</v>
      </c>
      <c r="H52" s="327">
        <v>8</v>
      </c>
      <c r="I52" s="327">
        <v>0</v>
      </c>
      <c r="J52" s="22">
        <f t="shared" si="21"/>
        <v>8</v>
      </c>
      <c r="K52" s="327">
        <v>8</v>
      </c>
      <c r="L52" s="327">
        <v>0</v>
      </c>
      <c r="M52" s="327">
        <v>8</v>
      </c>
      <c r="N52" s="327">
        <v>8</v>
      </c>
      <c r="O52" s="327">
        <v>0</v>
      </c>
      <c r="P52" s="32">
        <f t="shared" si="30"/>
        <v>0</v>
      </c>
      <c r="Q52" s="32">
        <f t="shared" si="31"/>
        <v>0</v>
      </c>
      <c r="R52" s="32">
        <f t="shared" si="32"/>
        <v>0</v>
      </c>
      <c r="S52" s="327">
        <v>8</v>
      </c>
      <c r="T52" s="327">
        <v>8</v>
      </c>
      <c r="U52" s="327">
        <v>0</v>
      </c>
      <c r="V52" s="32">
        <f t="shared" si="16"/>
        <v>0</v>
      </c>
      <c r="W52" s="32">
        <f t="shared" ref="W52:W81" si="33">T52-K52</f>
        <v>0</v>
      </c>
      <c r="X52" s="32">
        <f t="shared" si="18"/>
        <v>0</v>
      </c>
      <c r="Y52" s="22"/>
    </row>
    <row r="53" spans="1:25" s="25" customFormat="1" ht="16.5" hidden="1" customHeight="1" x14ac:dyDescent="0.2">
      <c r="A53" s="327">
        <v>4</v>
      </c>
      <c r="B53" s="52" t="s">
        <v>110</v>
      </c>
      <c r="C53" s="327"/>
      <c r="D53" s="22">
        <f t="shared" si="19"/>
        <v>8</v>
      </c>
      <c r="E53" s="327">
        <v>8</v>
      </c>
      <c r="F53" s="327">
        <v>0</v>
      </c>
      <c r="G53" s="22">
        <f t="shared" si="20"/>
        <v>8</v>
      </c>
      <c r="H53" s="327">
        <v>8</v>
      </c>
      <c r="I53" s="327">
        <v>0</v>
      </c>
      <c r="J53" s="22">
        <f t="shared" si="21"/>
        <v>8</v>
      </c>
      <c r="K53" s="327">
        <v>8</v>
      </c>
      <c r="L53" s="327">
        <v>0</v>
      </c>
      <c r="M53" s="327">
        <v>8</v>
      </c>
      <c r="N53" s="327">
        <v>8</v>
      </c>
      <c r="O53" s="327">
        <v>0</v>
      </c>
      <c r="P53" s="32">
        <f t="shared" si="30"/>
        <v>0</v>
      </c>
      <c r="Q53" s="32">
        <f t="shared" si="31"/>
        <v>0</v>
      </c>
      <c r="R53" s="32">
        <f t="shared" si="32"/>
        <v>0</v>
      </c>
      <c r="S53" s="327">
        <v>8</v>
      </c>
      <c r="T53" s="327">
        <v>8</v>
      </c>
      <c r="U53" s="327">
        <v>0</v>
      </c>
      <c r="V53" s="32">
        <f t="shared" si="16"/>
        <v>0</v>
      </c>
      <c r="W53" s="32">
        <f t="shared" si="33"/>
        <v>0</v>
      </c>
      <c r="X53" s="32">
        <f t="shared" si="18"/>
        <v>0</v>
      </c>
      <c r="Y53" s="22"/>
    </row>
    <row r="54" spans="1:25" s="25" customFormat="1" ht="16.5" hidden="1" customHeight="1" x14ac:dyDescent="0.2">
      <c r="A54" s="327">
        <v>5</v>
      </c>
      <c r="B54" s="52" t="s">
        <v>111</v>
      </c>
      <c r="C54" s="327"/>
      <c r="D54" s="22">
        <f t="shared" si="19"/>
        <v>9</v>
      </c>
      <c r="E54" s="327">
        <v>9</v>
      </c>
      <c r="F54" s="327">
        <v>0</v>
      </c>
      <c r="G54" s="22">
        <f t="shared" si="20"/>
        <v>9</v>
      </c>
      <c r="H54" s="327">
        <v>9</v>
      </c>
      <c r="I54" s="327">
        <v>0</v>
      </c>
      <c r="J54" s="22">
        <f t="shared" si="21"/>
        <v>9</v>
      </c>
      <c r="K54" s="327">
        <v>9</v>
      </c>
      <c r="L54" s="327">
        <v>0</v>
      </c>
      <c r="M54" s="327">
        <v>10</v>
      </c>
      <c r="N54" s="327">
        <v>10</v>
      </c>
      <c r="O54" s="327">
        <v>0</v>
      </c>
      <c r="P54" s="32">
        <f t="shared" si="30"/>
        <v>-1</v>
      </c>
      <c r="Q54" s="32">
        <f t="shared" si="31"/>
        <v>-1</v>
      </c>
      <c r="R54" s="32">
        <f t="shared" si="32"/>
        <v>0</v>
      </c>
      <c r="S54" s="327">
        <v>9</v>
      </c>
      <c r="T54" s="327">
        <v>9</v>
      </c>
      <c r="U54" s="327">
        <v>0</v>
      </c>
      <c r="V54" s="32">
        <f t="shared" si="16"/>
        <v>0</v>
      </c>
      <c r="W54" s="32">
        <f t="shared" si="33"/>
        <v>0</v>
      </c>
      <c r="X54" s="32">
        <f t="shared" si="18"/>
        <v>0</v>
      </c>
      <c r="Y54" s="22"/>
    </row>
    <row r="55" spans="1:25" s="25" customFormat="1" ht="16.5" hidden="1" customHeight="1" x14ac:dyDescent="0.2">
      <c r="A55" s="327">
        <v>6</v>
      </c>
      <c r="B55" s="52" t="s">
        <v>112</v>
      </c>
      <c r="C55" s="327"/>
      <c r="D55" s="22">
        <f t="shared" si="19"/>
        <v>6</v>
      </c>
      <c r="E55" s="327">
        <v>6</v>
      </c>
      <c r="F55" s="327">
        <v>0</v>
      </c>
      <c r="G55" s="22">
        <f t="shared" si="20"/>
        <v>6</v>
      </c>
      <c r="H55" s="327">
        <v>6</v>
      </c>
      <c r="I55" s="327">
        <v>0</v>
      </c>
      <c r="J55" s="22">
        <f t="shared" si="21"/>
        <v>6</v>
      </c>
      <c r="K55" s="327">
        <v>6</v>
      </c>
      <c r="L55" s="327">
        <v>0</v>
      </c>
      <c r="M55" s="327">
        <v>6</v>
      </c>
      <c r="N55" s="327">
        <v>6</v>
      </c>
      <c r="O55" s="327">
        <v>0</v>
      </c>
      <c r="P55" s="32">
        <f t="shared" si="30"/>
        <v>0</v>
      </c>
      <c r="Q55" s="32">
        <f t="shared" si="31"/>
        <v>0</v>
      </c>
      <c r="R55" s="32">
        <f t="shared" si="32"/>
        <v>0</v>
      </c>
      <c r="S55" s="327">
        <v>5</v>
      </c>
      <c r="T55" s="327">
        <v>5</v>
      </c>
      <c r="U55" s="327">
        <v>0</v>
      </c>
      <c r="V55" s="32">
        <f t="shared" si="16"/>
        <v>-1</v>
      </c>
      <c r="W55" s="32">
        <f t="shared" si="33"/>
        <v>-1</v>
      </c>
      <c r="X55" s="32">
        <f t="shared" si="18"/>
        <v>0</v>
      </c>
      <c r="Y55" s="22"/>
    </row>
    <row r="56" spans="1:25" s="25" customFormat="1" ht="16.5" hidden="1" customHeight="1" x14ac:dyDescent="0.2">
      <c r="A56" s="327">
        <v>7</v>
      </c>
      <c r="B56" s="52" t="s">
        <v>80</v>
      </c>
      <c r="C56" s="327"/>
      <c r="D56" s="22">
        <f t="shared" si="19"/>
        <v>7</v>
      </c>
      <c r="E56" s="327">
        <v>7</v>
      </c>
      <c r="F56" s="327">
        <v>0</v>
      </c>
      <c r="G56" s="22">
        <f t="shared" si="20"/>
        <v>7</v>
      </c>
      <c r="H56" s="327">
        <v>7</v>
      </c>
      <c r="I56" s="327">
        <v>0</v>
      </c>
      <c r="J56" s="22">
        <f t="shared" si="21"/>
        <v>8</v>
      </c>
      <c r="K56" s="327">
        <v>8</v>
      </c>
      <c r="L56" s="327">
        <v>0</v>
      </c>
      <c r="M56" s="327">
        <v>7</v>
      </c>
      <c r="N56" s="327">
        <v>7</v>
      </c>
      <c r="O56" s="327">
        <v>0</v>
      </c>
      <c r="P56" s="32">
        <f t="shared" si="30"/>
        <v>1</v>
      </c>
      <c r="Q56" s="32">
        <f t="shared" si="31"/>
        <v>1</v>
      </c>
      <c r="R56" s="32">
        <f t="shared" si="32"/>
        <v>0</v>
      </c>
      <c r="S56" s="327">
        <v>8</v>
      </c>
      <c r="T56" s="327">
        <v>8</v>
      </c>
      <c r="U56" s="327">
        <v>0</v>
      </c>
      <c r="V56" s="32">
        <f t="shared" si="16"/>
        <v>0</v>
      </c>
      <c r="W56" s="32">
        <f t="shared" si="33"/>
        <v>0</v>
      </c>
      <c r="X56" s="32">
        <f t="shared" si="18"/>
        <v>0</v>
      </c>
      <c r="Y56" s="22"/>
    </row>
    <row r="57" spans="1:25" s="25" customFormat="1" ht="16.5" hidden="1" customHeight="1" x14ac:dyDescent="0.2">
      <c r="A57" s="327">
        <v>8</v>
      </c>
      <c r="B57" s="52" t="s">
        <v>113</v>
      </c>
      <c r="C57" s="327"/>
      <c r="D57" s="22">
        <f t="shared" si="19"/>
        <v>10</v>
      </c>
      <c r="E57" s="327">
        <v>10</v>
      </c>
      <c r="F57" s="327">
        <v>0</v>
      </c>
      <c r="G57" s="22">
        <f t="shared" si="20"/>
        <v>10</v>
      </c>
      <c r="H57" s="327">
        <v>10</v>
      </c>
      <c r="I57" s="327">
        <v>0</v>
      </c>
      <c r="J57" s="22">
        <f t="shared" si="21"/>
        <v>9</v>
      </c>
      <c r="K57" s="327">
        <v>9</v>
      </c>
      <c r="L57" s="327">
        <v>0</v>
      </c>
      <c r="M57" s="327">
        <v>8</v>
      </c>
      <c r="N57" s="327">
        <v>8</v>
      </c>
      <c r="O57" s="327">
        <v>0</v>
      </c>
      <c r="P57" s="32">
        <f t="shared" si="30"/>
        <v>1</v>
      </c>
      <c r="Q57" s="32">
        <f t="shared" si="31"/>
        <v>1</v>
      </c>
      <c r="R57" s="32">
        <f t="shared" si="32"/>
        <v>0</v>
      </c>
      <c r="S57" s="327">
        <v>9</v>
      </c>
      <c r="T57" s="327">
        <v>9</v>
      </c>
      <c r="U57" s="327">
        <v>0</v>
      </c>
      <c r="V57" s="32">
        <f t="shared" si="16"/>
        <v>0</v>
      </c>
      <c r="W57" s="32">
        <f t="shared" si="33"/>
        <v>0</v>
      </c>
      <c r="X57" s="32">
        <f t="shared" si="18"/>
        <v>0</v>
      </c>
      <c r="Y57" s="22"/>
    </row>
    <row r="58" spans="1:25" s="43" customFormat="1" ht="16.5" hidden="1" customHeight="1" x14ac:dyDescent="0.2">
      <c r="A58" s="327">
        <v>9</v>
      </c>
      <c r="B58" s="52" t="s">
        <v>75</v>
      </c>
      <c r="C58" s="22"/>
      <c r="D58" s="22">
        <f t="shared" si="19"/>
        <v>10</v>
      </c>
      <c r="E58" s="327">
        <v>7</v>
      </c>
      <c r="F58" s="327">
        <v>3</v>
      </c>
      <c r="G58" s="22">
        <f t="shared" si="20"/>
        <v>10</v>
      </c>
      <c r="H58" s="327">
        <v>7</v>
      </c>
      <c r="I58" s="327">
        <v>3</v>
      </c>
      <c r="J58" s="22">
        <f t="shared" si="21"/>
        <v>10</v>
      </c>
      <c r="K58" s="327">
        <v>7</v>
      </c>
      <c r="L58" s="327">
        <v>3</v>
      </c>
      <c r="M58" s="327">
        <v>10</v>
      </c>
      <c r="N58" s="327">
        <v>7</v>
      </c>
      <c r="O58" s="327">
        <v>3</v>
      </c>
      <c r="P58" s="32">
        <f t="shared" si="30"/>
        <v>0</v>
      </c>
      <c r="Q58" s="32">
        <f t="shared" si="31"/>
        <v>0</v>
      </c>
      <c r="R58" s="32">
        <f t="shared" si="32"/>
        <v>0</v>
      </c>
      <c r="S58" s="327">
        <v>10</v>
      </c>
      <c r="T58" s="327">
        <v>7</v>
      </c>
      <c r="U58" s="327">
        <v>2</v>
      </c>
      <c r="V58" s="32">
        <f t="shared" si="16"/>
        <v>0</v>
      </c>
      <c r="W58" s="32">
        <f t="shared" si="33"/>
        <v>0</v>
      </c>
      <c r="X58" s="32">
        <f t="shared" si="18"/>
        <v>-1</v>
      </c>
      <c r="Y58" s="22"/>
    </row>
    <row r="59" spans="1:25" s="43" customFormat="1" ht="36" customHeight="1" x14ac:dyDescent="0.2">
      <c r="A59" s="22">
        <v>4</v>
      </c>
      <c r="B59" s="119" t="s">
        <v>239</v>
      </c>
      <c r="C59" s="22" t="s">
        <v>68</v>
      </c>
      <c r="D59" s="22">
        <f>D60+D67+D74+D81+D87+D93+D114+D122</f>
        <v>450</v>
      </c>
      <c r="E59" s="22">
        <f t="shared" ref="E59:L59" si="34">E60+E67+E74+E81+E87+E93+E114+E122</f>
        <v>403</v>
      </c>
      <c r="F59" s="22">
        <f t="shared" si="34"/>
        <v>47</v>
      </c>
      <c r="G59" s="22">
        <f t="shared" si="34"/>
        <v>383</v>
      </c>
      <c r="H59" s="22">
        <f t="shared" si="34"/>
        <v>337</v>
      </c>
      <c r="I59" s="22">
        <f t="shared" si="34"/>
        <v>46</v>
      </c>
      <c r="J59" s="22">
        <f t="shared" si="34"/>
        <v>447</v>
      </c>
      <c r="K59" s="22">
        <f t="shared" si="34"/>
        <v>397</v>
      </c>
      <c r="L59" s="22">
        <f t="shared" si="34"/>
        <v>50</v>
      </c>
      <c r="M59" s="22">
        <f t="shared" ref="M59:O59" si="35">M60+M67+M74+M81+M87+M93+M114+M122</f>
        <v>374</v>
      </c>
      <c r="N59" s="22">
        <f>N60+N67+N74+N81+N87+N93+N114+N122</f>
        <v>327</v>
      </c>
      <c r="O59" s="22">
        <f t="shared" si="35"/>
        <v>47</v>
      </c>
      <c r="P59" s="32">
        <f t="shared" si="30"/>
        <v>73</v>
      </c>
      <c r="Q59" s="32">
        <f t="shared" si="31"/>
        <v>70</v>
      </c>
      <c r="R59" s="32">
        <f t="shared" si="32"/>
        <v>3</v>
      </c>
      <c r="S59" s="22">
        <f t="shared" ref="S59:U59" si="36">S60+S67+S74+S81+S87+S93+S114+S122</f>
        <v>448</v>
      </c>
      <c r="T59" s="22">
        <f t="shared" si="36"/>
        <v>397</v>
      </c>
      <c r="U59" s="22">
        <f t="shared" si="36"/>
        <v>51</v>
      </c>
      <c r="V59" s="32">
        <f>S59-J59</f>
        <v>1</v>
      </c>
      <c r="W59" s="32">
        <f t="shared" si="33"/>
        <v>0</v>
      </c>
      <c r="X59" s="32">
        <f>U59-L59</f>
        <v>1</v>
      </c>
      <c r="Y59" s="22"/>
    </row>
    <row r="60" spans="1:25" s="43" customFormat="1" ht="30.75" customHeight="1" x14ac:dyDescent="0.2">
      <c r="A60" s="327">
        <v>4.0999999999999996</v>
      </c>
      <c r="B60" s="52" t="s">
        <v>240</v>
      </c>
      <c r="C60" s="327" t="s">
        <v>68</v>
      </c>
      <c r="D60" s="327">
        <f t="shared" si="19"/>
        <v>46</v>
      </c>
      <c r="E60" s="327">
        <v>45</v>
      </c>
      <c r="F60" s="327">
        <v>1</v>
      </c>
      <c r="G60" s="327">
        <f t="shared" si="20"/>
        <v>39</v>
      </c>
      <c r="H60" s="327">
        <v>38</v>
      </c>
      <c r="I60" s="327">
        <v>1</v>
      </c>
      <c r="J60" s="327">
        <f t="shared" si="21"/>
        <v>45</v>
      </c>
      <c r="K60" s="327">
        <v>44</v>
      </c>
      <c r="L60" s="327">
        <v>1</v>
      </c>
      <c r="M60" s="327">
        <f t="shared" ref="M60:M123" si="37">SUM(N60:O60)</f>
        <v>42</v>
      </c>
      <c r="N60" s="327">
        <f>39+2</f>
        <v>41</v>
      </c>
      <c r="O60" s="327">
        <v>1</v>
      </c>
      <c r="P60" s="271">
        <f t="shared" ref="P60" si="38">J60-M60</f>
        <v>3</v>
      </c>
      <c r="Q60" s="271">
        <f t="shared" ref="Q60" si="39">K60-N60</f>
        <v>3</v>
      </c>
      <c r="R60" s="271">
        <f t="shared" ref="R60" si="40">L60-O60</f>
        <v>0</v>
      </c>
      <c r="S60" s="327">
        <f t="shared" ref="S60:S123" si="41">SUM(T60:U60)</f>
        <v>46</v>
      </c>
      <c r="T60" s="327">
        <v>44</v>
      </c>
      <c r="U60" s="327">
        <v>2</v>
      </c>
      <c r="V60" s="271">
        <f>S60-J60</f>
        <v>1</v>
      </c>
      <c r="W60" s="271">
        <f t="shared" si="33"/>
        <v>0</v>
      </c>
      <c r="X60" s="271">
        <f t="shared" si="18"/>
        <v>1</v>
      </c>
      <c r="Y60" s="327"/>
    </row>
    <row r="61" spans="1:25" s="43" customFormat="1" ht="20.25" hidden="1" customHeight="1" x14ac:dyDescent="0.2">
      <c r="A61" s="325" t="s">
        <v>241</v>
      </c>
      <c r="B61" s="54" t="s">
        <v>184</v>
      </c>
      <c r="C61" s="128"/>
      <c r="D61" s="327">
        <f t="shared" si="19"/>
        <v>6</v>
      </c>
      <c r="E61" s="327">
        <v>6</v>
      </c>
      <c r="F61" s="327">
        <v>0</v>
      </c>
      <c r="G61" s="327">
        <f t="shared" si="20"/>
        <v>4</v>
      </c>
      <c r="H61" s="327">
        <v>4</v>
      </c>
      <c r="I61" s="327">
        <v>0</v>
      </c>
      <c r="J61" s="327">
        <f t="shared" si="21"/>
        <v>5</v>
      </c>
      <c r="K61" s="327">
        <v>5</v>
      </c>
      <c r="L61" s="327">
        <v>0</v>
      </c>
      <c r="M61" s="327">
        <f t="shared" si="37"/>
        <v>4</v>
      </c>
      <c r="N61" s="327">
        <v>4</v>
      </c>
      <c r="O61" s="327">
        <v>0</v>
      </c>
      <c r="P61" s="271">
        <f t="shared" ref="P61:P124" si="42">J61-M61</f>
        <v>1</v>
      </c>
      <c r="Q61" s="271">
        <f t="shared" ref="Q61:Q124" si="43">K61-N61</f>
        <v>1</v>
      </c>
      <c r="R61" s="271">
        <f t="shared" ref="R61:R124" si="44">L61-O61</f>
        <v>0</v>
      </c>
      <c r="S61" s="327">
        <f t="shared" si="41"/>
        <v>5</v>
      </c>
      <c r="T61" s="327">
        <v>5</v>
      </c>
      <c r="U61" s="327">
        <v>0</v>
      </c>
      <c r="V61" s="271">
        <f t="shared" ref="V61:V66" si="45">S61-J61</f>
        <v>0</v>
      </c>
      <c r="W61" s="271">
        <f t="shared" si="33"/>
        <v>0</v>
      </c>
      <c r="X61" s="271">
        <f t="shared" si="18"/>
        <v>0</v>
      </c>
      <c r="Y61" s="327"/>
    </row>
    <row r="62" spans="1:25" s="43" customFormat="1" ht="16.5" hidden="1" customHeight="1" x14ac:dyDescent="0.2">
      <c r="A62" s="325" t="s">
        <v>242</v>
      </c>
      <c r="B62" s="54" t="s">
        <v>75</v>
      </c>
      <c r="C62" s="128"/>
      <c r="D62" s="327">
        <f t="shared" si="19"/>
        <v>11</v>
      </c>
      <c r="E62" s="327">
        <v>10</v>
      </c>
      <c r="F62" s="327">
        <v>1</v>
      </c>
      <c r="G62" s="327">
        <f t="shared" si="20"/>
        <v>10</v>
      </c>
      <c r="H62" s="327">
        <v>9</v>
      </c>
      <c r="I62" s="327">
        <v>1</v>
      </c>
      <c r="J62" s="327">
        <f t="shared" si="21"/>
        <v>11</v>
      </c>
      <c r="K62" s="327">
        <v>10</v>
      </c>
      <c r="L62" s="327">
        <v>1</v>
      </c>
      <c r="M62" s="327">
        <f t="shared" si="37"/>
        <v>10</v>
      </c>
      <c r="N62" s="327">
        <v>9</v>
      </c>
      <c r="O62" s="327">
        <v>1</v>
      </c>
      <c r="P62" s="271">
        <f t="shared" si="42"/>
        <v>1</v>
      </c>
      <c r="Q62" s="271">
        <f t="shared" si="43"/>
        <v>1</v>
      </c>
      <c r="R62" s="271">
        <f t="shared" si="44"/>
        <v>0</v>
      </c>
      <c r="S62" s="327">
        <f t="shared" si="41"/>
        <v>10</v>
      </c>
      <c r="T62" s="327">
        <v>9</v>
      </c>
      <c r="U62" s="327">
        <v>1</v>
      </c>
      <c r="V62" s="271">
        <f t="shared" si="45"/>
        <v>-1</v>
      </c>
      <c r="W62" s="271">
        <f t="shared" si="33"/>
        <v>-1</v>
      </c>
      <c r="X62" s="271">
        <f t="shared" si="18"/>
        <v>0</v>
      </c>
      <c r="Y62" s="327"/>
    </row>
    <row r="63" spans="1:25" s="43" customFormat="1" ht="16.5" hidden="1" customHeight="1" x14ac:dyDescent="0.2">
      <c r="A63" s="325" t="s">
        <v>243</v>
      </c>
      <c r="B63" s="54" t="s">
        <v>80</v>
      </c>
      <c r="C63" s="128"/>
      <c r="D63" s="327">
        <f t="shared" si="19"/>
        <v>5</v>
      </c>
      <c r="E63" s="327">
        <v>5</v>
      </c>
      <c r="F63" s="327">
        <v>0</v>
      </c>
      <c r="G63" s="327">
        <f t="shared" si="20"/>
        <v>3</v>
      </c>
      <c r="H63" s="327">
        <v>3</v>
      </c>
      <c r="I63" s="327">
        <v>0</v>
      </c>
      <c r="J63" s="327">
        <f t="shared" si="21"/>
        <v>5</v>
      </c>
      <c r="K63" s="327">
        <v>5</v>
      </c>
      <c r="L63" s="327">
        <v>0</v>
      </c>
      <c r="M63" s="327">
        <f t="shared" si="37"/>
        <v>4</v>
      </c>
      <c r="N63" s="327">
        <v>4</v>
      </c>
      <c r="O63" s="327">
        <v>0</v>
      </c>
      <c r="P63" s="271">
        <f t="shared" si="42"/>
        <v>1</v>
      </c>
      <c r="Q63" s="271">
        <f t="shared" si="43"/>
        <v>1</v>
      </c>
      <c r="R63" s="271">
        <f t="shared" si="44"/>
        <v>0</v>
      </c>
      <c r="S63" s="327">
        <f t="shared" si="41"/>
        <v>5</v>
      </c>
      <c r="T63" s="327">
        <v>5</v>
      </c>
      <c r="U63" s="327">
        <v>0</v>
      </c>
      <c r="V63" s="271">
        <f t="shared" si="45"/>
        <v>0</v>
      </c>
      <c r="W63" s="271">
        <f t="shared" si="33"/>
        <v>0</v>
      </c>
      <c r="X63" s="271">
        <f t="shared" si="18"/>
        <v>0</v>
      </c>
      <c r="Y63" s="327"/>
    </row>
    <row r="64" spans="1:25" s="43" customFormat="1" ht="16.5" hidden="1" customHeight="1" x14ac:dyDescent="0.2">
      <c r="A64" s="325" t="s">
        <v>244</v>
      </c>
      <c r="B64" s="54" t="s">
        <v>245</v>
      </c>
      <c r="C64" s="128"/>
      <c r="D64" s="327">
        <f t="shared" si="19"/>
        <v>12</v>
      </c>
      <c r="E64" s="327">
        <v>12</v>
      </c>
      <c r="F64" s="327">
        <v>0</v>
      </c>
      <c r="G64" s="327">
        <f t="shared" si="20"/>
        <v>10</v>
      </c>
      <c r="H64" s="327">
        <v>10</v>
      </c>
      <c r="I64" s="327">
        <v>0</v>
      </c>
      <c r="J64" s="327">
        <f t="shared" si="21"/>
        <v>12</v>
      </c>
      <c r="K64" s="327">
        <v>12</v>
      </c>
      <c r="L64" s="327">
        <v>0</v>
      </c>
      <c r="M64" s="327">
        <f t="shared" si="37"/>
        <v>10</v>
      </c>
      <c r="N64" s="327">
        <v>10</v>
      </c>
      <c r="O64" s="327">
        <v>0</v>
      </c>
      <c r="P64" s="271">
        <f t="shared" si="42"/>
        <v>2</v>
      </c>
      <c r="Q64" s="271">
        <f t="shared" si="43"/>
        <v>2</v>
      </c>
      <c r="R64" s="271">
        <f t="shared" si="44"/>
        <v>0</v>
      </c>
      <c r="S64" s="327">
        <f t="shared" si="41"/>
        <v>12</v>
      </c>
      <c r="T64" s="327">
        <v>12</v>
      </c>
      <c r="U64" s="327">
        <v>0</v>
      </c>
      <c r="V64" s="271">
        <f t="shared" si="45"/>
        <v>0</v>
      </c>
      <c r="W64" s="271">
        <f t="shared" si="33"/>
        <v>0</v>
      </c>
      <c r="X64" s="271">
        <f t="shared" si="18"/>
        <v>0</v>
      </c>
      <c r="Y64" s="327"/>
    </row>
    <row r="65" spans="1:25" s="43" customFormat="1" ht="16.5" hidden="1" customHeight="1" x14ac:dyDescent="0.2">
      <c r="A65" s="325" t="s">
        <v>246</v>
      </c>
      <c r="B65" s="54" t="s">
        <v>247</v>
      </c>
      <c r="C65" s="128"/>
      <c r="D65" s="327">
        <f t="shared" si="19"/>
        <v>5</v>
      </c>
      <c r="E65" s="327">
        <v>5</v>
      </c>
      <c r="F65" s="327">
        <v>0</v>
      </c>
      <c r="G65" s="327">
        <f t="shared" si="20"/>
        <v>5</v>
      </c>
      <c r="H65" s="327">
        <v>5</v>
      </c>
      <c r="I65" s="327">
        <v>0</v>
      </c>
      <c r="J65" s="327">
        <f t="shared" si="21"/>
        <v>5</v>
      </c>
      <c r="K65" s="327">
        <v>5</v>
      </c>
      <c r="L65" s="327">
        <v>0</v>
      </c>
      <c r="M65" s="327">
        <f t="shared" si="37"/>
        <v>5</v>
      </c>
      <c r="N65" s="327">
        <v>5</v>
      </c>
      <c r="O65" s="327">
        <v>0</v>
      </c>
      <c r="P65" s="271">
        <f t="shared" si="42"/>
        <v>0</v>
      </c>
      <c r="Q65" s="271">
        <f t="shared" si="43"/>
        <v>0</v>
      </c>
      <c r="R65" s="271">
        <f t="shared" si="44"/>
        <v>0</v>
      </c>
      <c r="S65" s="327">
        <f t="shared" si="41"/>
        <v>5</v>
      </c>
      <c r="T65" s="327">
        <v>5</v>
      </c>
      <c r="U65" s="327">
        <v>0</v>
      </c>
      <c r="V65" s="271">
        <f t="shared" si="45"/>
        <v>0</v>
      </c>
      <c r="W65" s="271">
        <f t="shared" si="33"/>
        <v>0</v>
      </c>
      <c r="X65" s="271">
        <f t="shared" si="18"/>
        <v>0</v>
      </c>
      <c r="Y65" s="327"/>
    </row>
    <row r="66" spans="1:25" s="43" customFormat="1" ht="16.5" hidden="1" customHeight="1" x14ac:dyDescent="0.2">
      <c r="A66" s="325" t="s">
        <v>248</v>
      </c>
      <c r="B66" s="54" t="s">
        <v>249</v>
      </c>
      <c r="C66" s="128"/>
      <c r="D66" s="327">
        <f t="shared" si="19"/>
        <v>7</v>
      </c>
      <c r="E66" s="327">
        <v>7</v>
      </c>
      <c r="F66" s="327">
        <v>0</v>
      </c>
      <c r="G66" s="327">
        <f t="shared" si="20"/>
        <v>7</v>
      </c>
      <c r="H66" s="327">
        <v>7</v>
      </c>
      <c r="I66" s="327">
        <v>0</v>
      </c>
      <c r="J66" s="327">
        <f t="shared" si="21"/>
        <v>7</v>
      </c>
      <c r="K66" s="327">
        <v>7</v>
      </c>
      <c r="L66" s="327">
        <v>0</v>
      </c>
      <c r="M66" s="327">
        <f t="shared" si="37"/>
        <v>7</v>
      </c>
      <c r="N66" s="327">
        <v>7</v>
      </c>
      <c r="O66" s="327">
        <v>0</v>
      </c>
      <c r="P66" s="271">
        <f t="shared" si="42"/>
        <v>0</v>
      </c>
      <c r="Q66" s="271">
        <f t="shared" si="43"/>
        <v>0</v>
      </c>
      <c r="R66" s="271">
        <f t="shared" si="44"/>
        <v>0</v>
      </c>
      <c r="S66" s="327">
        <f t="shared" si="41"/>
        <v>7</v>
      </c>
      <c r="T66" s="327">
        <v>7</v>
      </c>
      <c r="U66" s="327">
        <v>0</v>
      </c>
      <c r="V66" s="271">
        <f t="shared" si="45"/>
        <v>0</v>
      </c>
      <c r="W66" s="271">
        <f t="shared" si="33"/>
        <v>0</v>
      </c>
      <c r="X66" s="271">
        <f t="shared" si="18"/>
        <v>0</v>
      </c>
      <c r="Y66" s="327"/>
    </row>
    <row r="67" spans="1:25" s="43" customFormat="1" ht="30" customHeight="1" x14ac:dyDescent="0.2">
      <c r="A67" s="327">
        <v>4.2</v>
      </c>
      <c r="B67" s="52" t="s">
        <v>250</v>
      </c>
      <c r="C67" s="327" t="s">
        <v>68</v>
      </c>
      <c r="D67" s="327">
        <f t="shared" si="19"/>
        <v>33</v>
      </c>
      <c r="E67" s="327">
        <v>29</v>
      </c>
      <c r="F67" s="327">
        <v>4</v>
      </c>
      <c r="G67" s="327">
        <f t="shared" si="20"/>
        <v>30</v>
      </c>
      <c r="H67" s="327">
        <v>27</v>
      </c>
      <c r="I67" s="327">
        <v>3</v>
      </c>
      <c r="J67" s="327">
        <f t="shared" si="21"/>
        <v>32</v>
      </c>
      <c r="K67" s="327">
        <f>SUM(K68:K73)</f>
        <v>28</v>
      </c>
      <c r="L67" s="327">
        <v>4</v>
      </c>
      <c r="M67" s="327">
        <f t="shared" si="37"/>
        <v>30</v>
      </c>
      <c r="N67" s="327">
        <v>27</v>
      </c>
      <c r="O67" s="327">
        <v>3</v>
      </c>
      <c r="P67" s="271">
        <f t="shared" si="42"/>
        <v>2</v>
      </c>
      <c r="Q67" s="271">
        <f t="shared" si="43"/>
        <v>1</v>
      </c>
      <c r="R67" s="271">
        <f t="shared" si="44"/>
        <v>1</v>
      </c>
      <c r="S67" s="327">
        <v>32</v>
      </c>
      <c r="T67" s="327">
        <f>SUM(T68:T73)</f>
        <v>28</v>
      </c>
      <c r="U67" s="327">
        <v>4</v>
      </c>
      <c r="V67" s="271">
        <f>S67-J67</f>
        <v>0</v>
      </c>
      <c r="W67" s="271">
        <f t="shared" si="33"/>
        <v>0</v>
      </c>
      <c r="X67" s="271">
        <f t="shared" si="18"/>
        <v>0</v>
      </c>
      <c r="Y67" s="327"/>
    </row>
    <row r="68" spans="1:25" s="43" customFormat="1" ht="16.5" hidden="1" customHeight="1" x14ac:dyDescent="0.2">
      <c r="A68" s="327" t="s">
        <v>31</v>
      </c>
      <c r="B68" s="52" t="s">
        <v>184</v>
      </c>
      <c r="C68" s="327"/>
      <c r="D68" s="327">
        <f t="shared" si="19"/>
        <v>4</v>
      </c>
      <c r="E68" s="327">
        <v>4</v>
      </c>
      <c r="F68" s="327">
        <v>0</v>
      </c>
      <c r="G68" s="327">
        <f t="shared" si="20"/>
        <v>4</v>
      </c>
      <c r="H68" s="327">
        <v>4</v>
      </c>
      <c r="I68" s="327">
        <v>0</v>
      </c>
      <c r="J68" s="327">
        <f t="shared" si="21"/>
        <v>4</v>
      </c>
      <c r="K68" s="327">
        <v>4</v>
      </c>
      <c r="L68" s="327">
        <v>0</v>
      </c>
      <c r="M68" s="327">
        <f t="shared" si="37"/>
        <v>4</v>
      </c>
      <c r="N68" s="327">
        <v>4</v>
      </c>
      <c r="O68" s="327">
        <v>0</v>
      </c>
      <c r="P68" s="271">
        <f t="shared" si="42"/>
        <v>0</v>
      </c>
      <c r="Q68" s="271">
        <f t="shared" si="43"/>
        <v>0</v>
      </c>
      <c r="R68" s="271">
        <f t="shared" si="44"/>
        <v>0</v>
      </c>
      <c r="S68" s="327">
        <f t="shared" si="41"/>
        <v>4</v>
      </c>
      <c r="T68" s="327">
        <v>4</v>
      </c>
      <c r="U68" s="327">
        <v>0</v>
      </c>
      <c r="V68" s="271">
        <f t="shared" si="16"/>
        <v>0</v>
      </c>
      <c r="W68" s="271">
        <f t="shared" si="33"/>
        <v>0</v>
      </c>
      <c r="X68" s="271">
        <f t="shared" si="18"/>
        <v>0</v>
      </c>
      <c r="Y68" s="327"/>
    </row>
    <row r="69" spans="1:25" s="43" customFormat="1" ht="16.5" hidden="1" customHeight="1" x14ac:dyDescent="0.2">
      <c r="A69" s="327" t="s">
        <v>32</v>
      </c>
      <c r="B69" s="52" t="s">
        <v>251</v>
      </c>
      <c r="C69" s="327"/>
      <c r="D69" s="327">
        <f t="shared" si="19"/>
        <v>9</v>
      </c>
      <c r="E69" s="327">
        <v>5</v>
      </c>
      <c r="F69" s="327">
        <v>4</v>
      </c>
      <c r="G69" s="327">
        <f t="shared" si="20"/>
        <v>8</v>
      </c>
      <c r="H69" s="327">
        <v>5</v>
      </c>
      <c r="I69" s="327">
        <v>3</v>
      </c>
      <c r="J69" s="327">
        <f t="shared" si="21"/>
        <v>9</v>
      </c>
      <c r="K69" s="327">
        <v>5</v>
      </c>
      <c r="L69" s="327">
        <v>4</v>
      </c>
      <c r="M69" s="327">
        <f t="shared" si="37"/>
        <v>8</v>
      </c>
      <c r="N69" s="327">
        <v>5</v>
      </c>
      <c r="O69" s="327">
        <v>3</v>
      </c>
      <c r="P69" s="271">
        <f t="shared" si="42"/>
        <v>1</v>
      </c>
      <c r="Q69" s="271">
        <f t="shared" si="43"/>
        <v>0</v>
      </c>
      <c r="R69" s="271">
        <f t="shared" si="44"/>
        <v>1</v>
      </c>
      <c r="S69" s="327">
        <f t="shared" si="41"/>
        <v>9</v>
      </c>
      <c r="T69" s="327">
        <v>5</v>
      </c>
      <c r="U69" s="327">
        <v>4</v>
      </c>
      <c r="V69" s="271">
        <f t="shared" si="16"/>
        <v>0</v>
      </c>
      <c r="W69" s="271">
        <f t="shared" si="33"/>
        <v>0</v>
      </c>
      <c r="X69" s="271">
        <f t="shared" si="18"/>
        <v>0</v>
      </c>
      <c r="Y69" s="327"/>
    </row>
    <row r="70" spans="1:25" s="43" customFormat="1" ht="16.5" hidden="1" customHeight="1" x14ac:dyDescent="0.2">
      <c r="A70" s="327" t="s">
        <v>252</v>
      </c>
      <c r="B70" s="52" t="s">
        <v>736</v>
      </c>
      <c r="C70" s="327"/>
      <c r="D70" s="327">
        <f t="shared" si="19"/>
        <v>3</v>
      </c>
      <c r="E70" s="327">
        <v>3</v>
      </c>
      <c r="F70" s="327">
        <v>0</v>
      </c>
      <c r="G70" s="327">
        <f t="shared" si="20"/>
        <v>2</v>
      </c>
      <c r="H70" s="327">
        <v>2</v>
      </c>
      <c r="I70" s="327">
        <v>0</v>
      </c>
      <c r="J70" s="327">
        <f t="shared" si="21"/>
        <v>3</v>
      </c>
      <c r="K70" s="327">
        <v>3</v>
      </c>
      <c r="L70" s="327">
        <v>0</v>
      </c>
      <c r="M70" s="327">
        <f t="shared" si="37"/>
        <v>5</v>
      </c>
      <c r="N70" s="327">
        <v>5</v>
      </c>
      <c r="O70" s="327">
        <v>0</v>
      </c>
      <c r="P70" s="271">
        <f t="shared" si="42"/>
        <v>-2</v>
      </c>
      <c r="Q70" s="271">
        <f t="shared" si="43"/>
        <v>-2</v>
      </c>
      <c r="R70" s="271">
        <f t="shared" si="44"/>
        <v>0</v>
      </c>
      <c r="S70" s="327">
        <f t="shared" si="41"/>
        <v>6</v>
      </c>
      <c r="T70" s="327">
        <v>6</v>
      </c>
      <c r="U70" s="327">
        <v>0</v>
      </c>
      <c r="V70" s="271">
        <f t="shared" si="16"/>
        <v>3</v>
      </c>
      <c r="W70" s="271">
        <f t="shared" si="33"/>
        <v>3</v>
      </c>
      <c r="X70" s="271">
        <f t="shared" si="18"/>
        <v>0</v>
      </c>
      <c r="Y70" s="327"/>
    </row>
    <row r="71" spans="1:25" s="43" customFormat="1" ht="16.5" hidden="1" customHeight="1" x14ac:dyDescent="0.2">
      <c r="A71" s="327" t="s">
        <v>253</v>
      </c>
      <c r="B71" s="52" t="s">
        <v>254</v>
      </c>
      <c r="C71" s="327"/>
      <c r="D71" s="327">
        <f t="shared" si="19"/>
        <v>6</v>
      </c>
      <c r="E71" s="327">
        <v>6</v>
      </c>
      <c r="F71" s="327">
        <v>0</v>
      </c>
      <c r="G71" s="327">
        <f t="shared" si="20"/>
        <v>6</v>
      </c>
      <c r="H71" s="327">
        <v>6</v>
      </c>
      <c r="I71" s="327">
        <v>0</v>
      </c>
      <c r="J71" s="327">
        <f t="shared" si="21"/>
        <v>5</v>
      </c>
      <c r="K71" s="327">
        <v>5</v>
      </c>
      <c r="L71" s="327">
        <v>0</v>
      </c>
      <c r="M71" s="327">
        <f t="shared" si="37"/>
        <v>6</v>
      </c>
      <c r="N71" s="327">
        <v>6</v>
      </c>
      <c r="O71" s="327">
        <v>0</v>
      </c>
      <c r="P71" s="271">
        <f t="shared" si="42"/>
        <v>-1</v>
      </c>
      <c r="Q71" s="271">
        <f t="shared" si="43"/>
        <v>-1</v>
      </c>
      <c r="R71" s="271">
        <f t="shared" si="44"/>
        <v>0</v>
      </c>
      <c r="S71" s="327">
        <f t="shared" si="41"/>
        <v>6</v>
      </c>
      <c r="T71" s="327">
        <v>6</v>
      </c>
      <c r="U71" s="327">
        <v>0</v>
      </c>
      <c r="V71" s="271">
        <f t="shared" si="16"/>
        <v>1</v>
      </c>
      <c r="W71" s="271">
        <f t="shared" si="33"/>
        <v>1</v>
      </c>
      <c r="X71" s="271">
        <f t="shared" si="18"/>
        <v>0</v>
      </c>
      <c r="Y71" s="327"/>
    </row>
    <row r="72" spans="1:25" s="43" customFormat="1" ht="16.5" hidden="1" customHeight="1" x14ac:dyDescent="0.2">
      <c r="A72" s="327" t="s">
        <v>255</v>
      </c>
      <c r="B72" s="52" t="s">
        <v>737</v>
      </c>
      <c r="C72" s="327"/>
      <c r="D72" s="327">
        <f t="shared" si="19"/>
        <v>4</v>
      </c>
      <c r="E72" s="327">
        <v>4</v>
      </c>
      <c r="F72" s="327">
        <v>0</v>
      </c>
      <c r="G72" s="327">
        <f t="shared" si="20"/>
        <v>4</v>
      </c>
      <c r="H72" s="327">
        <v>4</v>
      </c>
      <c r="I72" s="327">
        <v>0</v>
      </c>
      <c r="J72" s="327">
        <f t="shared" si="21"/>
        <v>4</v>
      </c>
      <c r="K72" s="327">
        <v>4</v>
      </c>
      <c r="L72" s="327">
        <v>0</v>
      </c>
      <c r="M72" s="327">
        <f t="shared" si="37"/>
        <v>7</v>
      </c>
      <c r="N72" s="327">
        <v>7</v>
      </c>
      <c r="O72" s="327">
        <v>0</v>
      </c>
      <c r="P72" s="271">
        <f t="shared" si="42"/>
        <v>-3</v>
      </c>
      <c r="Q72" s="271">
        <f t="shared" si="43"/>
        <v>-3</v>
      </c>
      <c r="R72" s="271">
        <f t="shared" si="44"/>
        <v>0</v>
      </c>
      <c r="S72" s="327">
        <f t="shared" si="41"/>
        <v>7</v>
      </c>
      <c r="T72" s="327">
        <v>7</v>
      </c>
      <c r="U72" s="327">
        <v>0</v>
      </c>
      <c r="V72" s="271">
        <f t="shared" si="16"/>
        <v>3</v>
      </c>
      <c r="W72" s="271">
        <f t="shared" si="33"/>
        <v>3</v>
      </c>
      <c r="X72" s="271">
        <f t="shared" si="18"/>
        <v>0</v>
      </c>
      <c r="Y72" s="327"/>
    </row>
    <row r="73" spans="1:25" s="43" customFormat="1" ht="0.75" hidden="1" customHeight="1" x14ac:dyDescent="0.2">
      <c r="A73" s="327" t="s">
        <v>256</v>
      </c>
      <c r="B73" s="52" t="s">
        <v>257</v>
      </c>
      <c r="C73" s="327"/>
      <c r="D73" s="327">
        <f t="shared" si="19"/>
        <v>7</v>
      </c>
      <c r="E73" s="327">
        <v>7</v>
      </c>
      <c r="F73" s="327">
        <v>0</v>
      </c>
      <c r="G73" s="327">
        <f t="shared" si="20"/>
        <v>6</v>
      </c>
      <c r="H73" s="327">
        <v>6</v>
      </c>
      <c r="I73" s="327">
        <v>0</v>
      </c>
      <c r="J73" s="327">
        <f t="shared" si="21"/>
        <v>7</v>
      </c>
      <c r="K73" s="327">
        <v>7</v>
      </c>
      <c r="L73" s="327">
        <v>0</v>
      </c>
      <c r="M73" s="327">
        <f t="shared" si="37"/>
        <v>0</v>
      </c>
      <c r="N73" s="327"/>
      <c r="O73" s="327">
        <v>0</v>
      </c>
      <c r="P73" s="271">
        <f t="shared" si="42"/>
        <v>7</v>
      </c>
      <c r="Q73" s="271">
        <f t="shared" si="43"/>
        <v>7</v>
      </c>
      <c r="R73" s="271">
        <f t="shared" si="44"/>
        <v>0</v>
      </c>
      <c r="S73" s="327">
        <f t="shared" si="41"/>
        <v>0</v>
      </c>
      <c r="T73" s="327"/>
      <c r="U73" s="327">
        <v>0</v>
      </c>
      <c r="V73" s="271">
        <f t="shared" si="16"/>
        <v>-7</v>
      </c>
      <c r="W73" s="271">
        <f t="shared" si="33"/>
        <v>-7</v>
      </c>
      <c r="X73" s="271">
        <f t="shared" si="18"/>
        <v>0</v>
      </c>
      <c r="Y73" s="327"/>
    </row>
    <row r="74" spans="1:25" s="43" customFormat="1" ht="34.5" customHeight="1" x14ac:dyDescent="0.2">
      <c r="A74" s="327">
        <v>4.3</v>
      </c>
      <c r="B74" s="52" t="s">
        <v>258</v>
      </c>
      <c r="C74" s="327" t="s">
        <v>68</v>
      </c>
      <c r="D74" s="327">
        <f t="shared" si="19"/>
        <v>25</v>
      </c>
      <c r="E74" s="327">
        <v>22</v>
      </c>
      <c r="F74" s="327">
        <v>3</v>
      </c>
      <c r="G74" s="327">
        <f t="shared" si="20"/>
        <v>24</v>
      </c>
      <c r="H74" s="327">
        <v>21</v>
      </c>
      <c r="I74" s="327">
        <v>3</v>
      </c>
      <c r="J74" s="327">
        <f t="shared" si="21"/>
        <v>24</v>
      </c>
      <c r="K74" s="327">
        <v>21</v>
      </c>
      <c r="L74" s="327">
        <v>3</v>
      </c>
      <c r="M74" s="327">
        <f t="shared" si="37"/>
        <v>23</v>
      </c>
      <c r="N74" s="327">
        <f>SUM(N75:N80)</f>
        <v>20</v>
      </c>
      <c r="O74" s="327">
        <v>3</v>
      </c>
      <c r="P74" s="271">
        <f t="shared" si="42"/>
        <v>1</v>
      </c>
      <c r="Q74" s="271">
        <f t="shared" si="43"/>
        <v>1</v>
      </c>
      <c r="R74" s="271">
        <f t="shared" si="44"/>
        <v>0</v>
      </c>
      <c r="S74" s="327">
        <f t="shared" si="41"/>
        <v>24</v>
      </c>
      <c r="T74" s="327">
        <f>SUM(T75:T80)</f>
        <v>21</v>
      </c>
      <c r="U74" s="327">
        <v>3</v>
      </c>
      <c r="V74" s="271">
        <f t="shared" si="16"/>
        <v>0</v>
      </c>
      <c r="W74" s="271">
        <f t="shared" si="33"/>
        <v>0</v>
      </c>
      <c r="X74" s="271">
        <f t="shared" si="18"/>
        <v>0</v>
      </c>
      <c r="Y74" s="327"/>
    </row>
    <row r="75" spans="1:25" s="43" customFormat="1" ht="16.5" hidden="1" customHeight="1" x14ac:dyDescent="0.2">
      <c r="A75" s="327" t="s">
        <v>259</v>
      </c>
      <c r="B75" s="54" t="s">
        <v>184</v>
      </c>
      <c r="C75" s="327"/>
      <c r="D75" s="327">
        <f t="shared" si="19"/>
        <v>3</v>
      </c>
      <c r="E75" s="327">
        <v>3</v>
      </c>
      <c r="F75" s="327">
        <v>0</v>
      </c>
      <c r="G75" s="327">
        <f t="shared" si="20"/>
        <v>3</v>
      </c>
      <c r="H75" s="327">
        <v>3</v>
      </c>
      <c r="I75" s="327">
        <v>0</v>
      </c>
      <c r="J75" s="327">
        <f t="shared" si="21"/>
        <v>3</v>
      </c>
      <c r="K75" s="327">
        <v>3</v>
      </c>
      <c r="L75" s="327">
        <v>0</v>
      </c>
      <c r="M75" s="327">
        <f t="shared" si="37"/>
        <v>3</v>
      </c>
      <c r="N75" s="327">
        <v>3</v>
      </c>
      <c r="O75" s="327">
        <v>0</v>
      </c>
      <c r="P75" s="271">
        <f t="shared" si="42"/>
        <v>0</v>
      </c>
      <c r="Q75" s="271">
        <f t="shared" si="43"/>
        <v>0</v>
      </c>
      <c r="R75" s="271">
        <f t="shared" si="44"/>
        <v>0</v>
      </c>
      <c r="S75" s="327">
        <f t="shared" si="41"/>
        <v>3</v>
      </c>
      <c r="T75" s="327">
        <v>3</v>
      </c>
      <c r="U75" s="327">
        <v>0</v>
      </c>
      <c r="V75" s="271">
        <f t="shared" si="16"/>
        <v>0</v>
      </c>
      <c r="W75" s="271">
        <f t="shared" si="33"/>
        <v>0</v>
      </c>
      <c r="X75" s="271">
        <f t="shared" si="18"/>
        <v>0</v>
      </c>
      <c r="Y75" s="327"/>
    </row>
    <row r="76" spans="1:25" s="43" customFormat="1" ht="16.5" hidden="1" customHeight="1" x14ac:dyDescent="0.2">
      <c r="A76" s="327" t="s">
        <v>260</v>
      </c>
      <c r="B76" s="54" t="s">
        <v>261</v>
      </c>
      <c r="C76" s="327"/>
      <c r="D76" s="327">
        <f t="shared" si="19"/>
        <v>6</v>
      </c>
      <c r="E76" s="327">
        <v>3</v>
      </c>
      <c r="F76" s="327">
        <v>3</v>
      </c>
      <c r="G76" s="327">
        <f t="shared" si="20"/>
        <v>5</v>
      </c>
      <c r="H76" s="327">
        <v>2</v>
      </c>
      <c r="I76" s="327">
        <v>3</v>
      </c>
      <c r="J76" s="327">
        <f t="shared" si="21"/>
        <v>6</v>
      </c>
      <c r="K76" s="327">
        <v>3</v>
      </c>
      <c r="L76" s="327">
        <v>3</v>
      </c>
      <c r="M76" s="327">
        <f t="shared" si="37"/>
        <v>7</v>
      </c>
      <c r="N76" s="327">
        <v>4</v>
      </c>
      <c r="O76" s="327">
        <v>3</v>
      </c>
      <c r="P76" s="271">
        <f t="shared" si="42"/>
        <v>-1</v>
      </c>
      <c r="Q76" s="271">
        <f t="shared" si="43"/>
        <v>-1</v>
      </c>
      <c r="R76" s="271">
        <f t="shared" si="44"/>
        <v>0</v>
      </c>
      <c r="S76" s="327">
        <f t="shared" si="41"/>
        <v>8</v>
      </c>
      <c r="T76" s="327">
        <v>5</v>
      </c>
      <c r="U76" s="327">
        <v>3</v>
      </c>
      <c r="V76" s="271">
        <f t="shared" si="16"/>
        <v>2</v>
      </c>
      <c r="W76" s="271">
        <f t="shared" si="33"/>
        <v>2</v>
      </c>
      <c r="X76" s="271">
        <f t="shared" si="18"/>
        <v>0</v>
      </c>
      <c r="Y76" s="327"/>
    </row>
    <row r="77" spans="1:25" s="43" customFormat="1" ht="16.5" hidden="1" customHeight="1" x14ac:dyDescent="0.2">
      <c r="A77" s="327" t="s">
        <v>262</v>
      </c>
      <c r="B77" s="54" t="s">
        <v>738</v>
      </c>
      <c r="C77" s="327"/>
      <c r="D77" s="327">
        <f t="shared" si="19"/>
        <v>5</v>
      </c>
      <c r="E77" s="327">
        <v>5</v>
      </c>
      <c r="F77" s="327">
        <v>0</v>
      </c>
      <c r="G77" s="327">
        <f t="shared" si="20"/>
        <v>5</v>
      </c>
      <c r="H77" s="327">
        <v>5</v>
      </c>
      <c r="I77" s="327">
        <v>0</v>
      </c>
      <c r="J77" s="327">
        <f t="shared" si="21"/>
        <v>5</v>
      </c>
      <c r="K77" s="327">
        <v>5</v>
      </c>
      <c r="L77" s="327">
        <v>0</v>
      </c>
      <c r="M77" s="327">
        <f t="shared" si="37"/>
        <v>8</v>
      </c>
      <c r="N77" s="327">
        <v>8</v>
      </c>
      <c r="O77" s="327">
        <v>0</v>
      </c>
      <c r="P77" s="271">
        <f t="shared" si="42"/>
        <v>-3</v>
      </c>
      <c r="Q77" s="271">
        <f t="shared" si="43"/>
        <v>-3</v>
      </c>
      <c r="R77" s="271">
        <f t="shared" si="44"/>
        <v>0</v>
      </c>
      <c r="S77" s="327">
        <f t="shared" si="41"/>
        <v>8</v>
      </c>
      <c r="T77" s="327">
        <v>8</v>
      </c>
      <c r="U77" s="327">
        <v>0</v>
      </c>
      <c r="V77" s="271">
        <f t="shared" si="16"/>
        <v>3</v>
      </c>
      <c r="W77" s="271">
        <f t="shared" si="33"/>
        <v>3</v>
      </c>
      <c r="X77" s="271">
        <f t="shared" si="18"/>
        <v>0</v>
      </c>
      <c r="Y77" s="327"/>
    </row>
    <row r="78" spans="1:25" s="43" customFormat="1" ht="16.5" hidden="1" customHeight="1" x14ac:dyDescent="0.2">
      <c r="A78" s="327" t="s">
        <v>263</v>
      </c>
      <c r="B78" s="54" t="s">
        <v>739</v>
      </c>
      <c r="C78" s="327"/>
      <c r="D78" s="327">
        <f t="shared" si="19"/>
        <v>4</v>
      </c>
      <c r="E78" s="327">
        <v>4</v>
      </c>
      <c r="F78" s="327">
        <v>0</v>
      </c>
      <c r="G78" s="327">
        <f t="shared" si="20"/>
        <v>4</v>
      </c>
      <c r="H78" s="327">
        <v>4</v>
      </c>
      <c r="I78" s="327">
        <v>0</v>
      </c>
      <c r="J78" s="327">
        <f t="shared" si="21"/>
        <v>4</v>
      </c>
      <c r="K78" s="327">
        <v>4</v>
      </c>
      <c r="L78" s="327">
        <v>0</v>
      </c>
      <c r="M78" s="327">
        <f t="shared" si="37"/>
        <v>5</v>
      </c>
      <c r="N78" s="327">
        <v>5</v>
      </c>
      <c r="O78" s="327">
        <v>0</v>
      </c>
      <c r="P78" s="271">
        <f t="shared" si="42"/>
        <v>-1</v>
      </c>
      <c r="Q78" s="271">
        <f t="shared" si="43"/>
        <v>-1</v>
      </c>
      <c r="R78" s="271">
        <f t="shared" si="44"/>
        <v>0</v>
      </c>
      <c r="S78" s="327">
        <f t="shared" si="41"/>
        <v>5</v>
      </c>
      <c r="T78" s="327">
        <v>5</v>
      </c>
      <c r="U78" s="327">
        <v>0</v>
      </c>
      <c r="V78" s="271">
        <f t="shared" si="16"/>
        <v>1</v>
      </c>
      <c r="W78" s="271">
        <f t="shared" si="33"/>
        <v>1</v>
      </c>
      <c r="X78" s="271">
        <f t="shared" si="18"/>
        <v>0</v>
      </c>
      <c r="Y78" s="327"/>
    </row>
    <row r="79" spans="1:25" s="43" customFormat="1" ht="16.5" hidden="1" customHeight="1" x14ac:dyDescent="0.2">
      <c r="A79" s="327" t="s">
        <v>264</v>
      </c>
      <c r="B79" s="54" t="s">
        <v>265</v>
      </c>
      <c r="C79" s="327"/>
      <c r="D79" s="327">
        <f t="shared" si="19"/>
        <v>4</v>
      </c>
      <c r="E79" s="327">
        <v>4</v>
      </c>
      <c r="F79" s="327">
        <v>0</v>
      </c>
      <c r="G79" s="327">
        <f t="shared" si="20"/>
        <v>4</v>
      </c>
      <c r="H79" s="327">
        <v>4</v>
      </c>
      <c r="I79" s="327">
        <v>0</v>
      </c>
      <c r="J79" s="327">
        <f t="shared" si="21"/>
        <v>4</v>
      </c>
      <c r="K79" s="327">
        <v>4</v>
      </c>
      <c r="L79" s="327">
        <v>0</v>
      </c>
      <c r="M79" s="327">
        <f t="shared" si="37"/>
        <v>0</v>
      </c>
      <c r="N79" s="327"/>
      <c r="O79" s="327">
        <v>0</v>
      </c>
      <c r="P79" s="271">
        <f t="shared" si="42"/>
        <v>4</v>
      </c>
      <c r="Q79" s="271">
        <f t="shared" si="43"/>
        <v>4</v>
      </c>
      <c r="R79" s="271">
        <f t="shared" si="44"/>
        <v>0</v>
      </c>
      <c r="S79" s="327">
        <f t="shared" si="41"/>
        <v>0</v>
      </c>
      <c r="T79" s="327"/>
      <c r="U79" s="327">
        <v>0</v>
      </c>
      <c r="V79" s="271">
        <f t="shared" si="16"/>
        <v>-4</v>
      </c>
      <c r="W79" s="271">
        <f t="shared" si="33"/>
        <v>-4</v>
      </c>
      <c r="X79" s="271">
        <f t="shared" si="18"/>
        <v>0</v>
      </c>
      <c r="Y79" s="327"/>
    </row>
    <row r="80" spans="1:25" s="43" customFormat="1" ht="16.5" hidden="1" customHeight="1" x14ac:dyDescent="0.2">
      <c r="A80" s="327" t="s">
        <v>266</v>
      </c>
      <c r="B80" s="54" t="s">
        <v>267</v>
      </c>
      <c r="C80" s="327"/>
      <c r="D80" s="327">
        <f t="shared" si="19"/>
        <v>3</v>
      </c>
      <c r="E80" s="327">
        <v>3</v>
      </c>
      <c r="F80" s="327">
        <v>0</v>
      </c>
      <c r="G80" s="327">
        <f t="shared" si="20"/>
        <v>3</v>
      </c>
      <c r="H80" s="327">
        <v>3</v>
      </c>
      <c r="I80" s="327">
        <v>0</v>
      </c>
      <c r="J80" s="327">
        <f t="shared" si="21"/>
        <v>3</v>
      </c>
      <c r="K80" s="327">
        <v>3</v>
      </c>
      <c r="L80" s="327">
        <v>0</v>
      </c>
      <c r="M80" s="327">
        <f t="shared" si="37"/>
        <v>0</v>
      </c>
      <c r="N80" s="327">
        <v>0</v>
      </c>
      <c r="O80" s="327">
        <v>0</v>
      </c>
      <c r="P80" s="271">
        <f t="shared" si="42"/>
        <v>3</v>
      </c>
      <c r="Q80" s="271">
        <f t="shared" si="43"/>
        <v>3</v>
      </c>
      <c r="R80" s="271">
        <f t="shared" si="44"/>
        <v>0</v>
      </c>
      <c r="S80" s="327">
        <f t="shared" si="41"/>
        <v>0</v>
      </c>
      <c r="T80" s="327"/>
      <c r="U80" s="327">
        <v>0</v>
      </c>
      <c r="V80" s="271">
        <f t="shared" si="16"/>
        <v>-3</v>
      </c>
      <c r="W80" s="271">
        <f t="shared" si="33"/>
        <v>-3</v>
      </c>
      <c r="X80" s="271">
        <f t="shared" si="18"/>
        <v>0</v>
      </c>
      <c r="Y80" s="327"/>
    </row>
    <row r="81" spans="1:25" s="43" customFormat="1" ht="36" customHeight="1" x14ac:dyDescent="0.2">
      <c r="A81" s="327">
        <v>4.4000000000000004</v>
      </c>
      <c r="B81" s="129" t="s">
        <v>268</v>
      </c>
      <c r="C81" s="130" t="s">
        <v>68</v>
      </c>
      <c r="D81" s="327">
        <f t="shared" si="19"/>
        <v>22</v>
      </c>
      <c r="E81" s="327">
        <v>20</v>
      </c>
      <c r="F81" s="327">
        <v>2</v>
      </c>
      <c r="G81" s="327">
        <f t="shared" si="20"/>
        <v>20</v>
      </c>
      <c r="H81" s="327">
        <v>18</v>
      </c>
      <c r="I81" s="327">
        <v>2</v>
      </c>
      <c r="J81" s="327">
        <f t="shared" si="21"/>
        <v>21</v>
      </c>
      <c r="K81" s="327">
        <v>19</v>
      </c>
      <c r="L81" s="327">
        <v>2</v>
      </c>
      <c r="M81" s="327">
        <f t="shared" si="37"/>
        <v>20</v>
      </c>
      <c r="N81" s="327">
        <f>17+1</f>
        <v>18</v>
      </c>
      <c r="O81" s="327">
        <v>2</v>
      </c>
      <c r="P81" s="271">
        <f t="shared" si="42"/>
        <v>1</v>
      </c>
      <c r="Q81" s="271">
        <f t="shared" si="43"/>
        <v>1</v>
      </c>
      <c r="R81" s="271">
        <f t="shared" si="44"/>
        <v>0</v>
      </c>
      <c r="S81" s="327">
        <f t="shared" si="41"/>
        <v>21</v>
      </c>
      <c r="T81" s="327">
        <f>SUM(T82:T86)</f>
        <v>19</v>
      </c>
      <c r="U81" s="327">
        <v>2</v>
      </c>
      <c r="V81" s="271">
        <f t="shared" si="16"/>
        <v>0</v>
      </c>
      <c r="W81" s="271">
        <f t="shared" si="33"/>
        <v>0</v>
      </c>
      <c r="X81" s="271">
        <f t="shared" si="18"/>
        <v>0</v>
      </c>
      <c r="Y81" s="327"/>
    </row>
    <row r="82" spans="1:25" s="43" customFormat="1" ht="16.5" hidden="1" customHeight="1" x14ac:dyDescent="0.2">
      <c r="A82" s="327" t="s">
        <v>269</v>
      </c>
      <c r="B82" s="129" t="s">
        <v>184</v>
      </c>
      <c r="C82" s="130"/>
      <c r="D82" s="327">
        <f t="shared" si="19"/>
        <v>3</v>
      </c>
      <c r="E82" s="327">
        <v>3</v>
      </c>
      <c r="F82" s="327">
        <v>0</v>
      </c>
      <c r="G82" s="327">
        <f t="shared" si="20"/>
        <v>2</v>
      </c>
      <c r="H82" s="327">
        <v>2</v>
      </c>
      <c r="I82" s="327">
        <v>0</v>
      </c>
      <c r="J82" s="327">
        <f t="shared" si="21"/>
        <v>3</v>
      </c>
      <c r="K82" s="327">
        <v>3</v>
      </c>
      <c r="L82" s="327">
        <v>0</v>
      </c>
      <c r="M82" s="327">
        <f t="shared" si="37"/>
        <v>2</v>
      </c>
      <c r="N82" s="327">
        <v>2</v>
      </c>
      <c r="O82" s="327">
        <v>0</v>
      </c>
      <c r="P82" s="271">
        <f t="shared" si="42"/>
        <v>1</v>
      </c>
      <c r="Q82" s="271">
        <f t="shared" si="43"/>
        <v>1</v>
      </c>
      <c r="R82" s="271">
        <f t="shared" si="44"/>
        <v>0</v>
      </c>
      <c r="S82" s="327">
        <f t="shared" si="41"/>
        <v>3</v>
      </c>
      <c r="T82" s="327">
        <v>3</v>
      </c>
      <c r="U82" s="327">
        <v>0</v>
      </c>
      <c r="V82" s="271">
        <f t="shared" ref="V82:V145" si="46">S82-J82</f>
        <v>0</v>
      </c>
      <c r="W82" s="271">
        <f t="shared" ref="W82:W145" si="47">T82-K82</f>
        <v>0</v>
      </c>
      <c r="X82" s="271">
        <f t="shared" ref="X82:X145" si="48">U82-L82</f>
        <v>0</v>
      </c>
      <c r="Y82" s="327"/>
    </row>
    <row r="83" spans="1:25" s="43" customFormat="1" ht="16.5" hidden="1" customHeight="1" x14ac:dyDescent="0.2">
      <c r="A83" s="327" t="s">
        <v>270</v>
      </c>
      <c r="B83" s="129" t="s">
        <v>271</v>
      </c>
      <c r="C83" s="130"/>
      <c r="D83" s="327">
        <f t="shared" si="19"/>
        <v>5</v>
      </c>
      <c r="E83" s="327">
        <v>5</v>
      </c>
      <c r="F83" s="327">
        <v>0</v>
      </c>
      <c r="G83" s="327">
        <f t="shared" si="20"/>
        <v>4</v>
      </c>
      <c r="H83" s="327">
        <v>4</v>
      </c>
      <c r="I83" s="327">
        <v>0</v>
      </c>
      <c r="J83" s="327">
        <f t="shared" si="21"/>
        <v>5</v>
      </c>
      <c r="K83" s="327">
        <v>5</v>
      </c>
      <c r="L83" s="327">
        <v>0</v>
      </c>
      <c r="M83" s="327">
        <f t="shared" si="37"/>
        <v>0</v>
      </c>
      <c r="N83" s="327"/>
      <c r="O83" s="327">
        <v>0</v>
      </c>
      <c r="P83" s="271">
        <f t="shared" si="42"/>
        <v>5</v>
      </c>
      <c r="Q83" s="271">
        <f t="shared" si="43"/>
        <v>5</v>
      </c>
      <c r="R83" s="271">
        <f t="shared" si="44"/>
        <v>0</v>
      </c>
      <c r="S83" s="327">
        <f t="shared" si="41"/>
        <v>0</v>
      </c>
      <c r="T83" s="327"/>
      <c r="U83" s="327">
        <v>0</v>
      </c>
      <c r="V83" s="271">
        <f t="shared" si="46"/>
        <v>-5</v>
      </c>
      <c r="W83" s="271">
        <f t="shared" si="47"/>
        <v>-5</v>
      </c>
      <c r="X83" s="271">
        <f t="shared" si="48"/>
        <v>0</v>
      </c>
      <c r="Y83" s="327"/>
    </row>
    <row r="84" spans="1:25" s="43" customFormat="1" ht="16.5" hidden="1" customHeight="1" x14ac:dyDescent="0.2">
      <c r="A84" s="327" t="s">
        <v>272</v>
      </c>
      <c r="B84" s="129" t="s">
        <v>273</v>
      </c>
      <c r="C84" s="130"/>
      <c r="D84" s="327">
        <f t="shared" si="19"/>
        <v>3</v>
      </c>
      <c r="E84" s="327">
        <v>3</v>
      </c>
      <c r="F84" s="327">
        <v>0</v>
      </c>
      <c r="G84" s="327">
        <f t="shared" si="20"/>
        <v>3</v>
      </c>
      <c r="H84" s="327">
        <v>3</v>
      </c>
      <c r="I84" s="327">
        <v>0</v>
      </c>
      <c r="J84" s="327">
        <f t="shared" si="21"/>
        <v>3</v>
      </c>
      <c r="K84" s="327">
        <v>3</v>
      </c>
      <c r="L84" s="327">
        <v>0</v>
      </c>
      <c r="M84" s="327">
        <f t="shared" si="37"/>
        <v>7</v>
      </c>
      <c r="N84" s="327">
        <v>7</v>
      </c>
      <c r="O84" s="327">
        <v>0</v>
      </c>
      <c r="P84" s="271">
        <f t="shared" si="42"/>
        <v>-4</v>
      </c>
      <c r="Q84" s="271">
        <f t="shared" si="43"/>
        <v>-4</v>
      </c>
      <c r="R84" s="271">
        <f t="shared" si="44"/>
        <v>0</v>
      </c>
      <c r="S84" s="327">
        <f t="shared" si="41"/>
        <v>8</v>
      </c>
      <c r="T84" s="327">
        <v>8</v>
      </c>
      <c r="U84" s="327">
        <v>0</v>
      </c>
      <c r="V84" s="271">
        <f t="shared" si="46"/>
        <v>5</v>
      </c>
      <c r="W84" s="271">
        <f t="shared" si="47"/>
        <v>5</v>
      </c>
      <c r="X84" s="271">
        <f t="shared" si="48"/>
        <v>0</v>
      </c>
      <c r="Y84" s="327"/>
    </row>
    <row r="85" spans="1:25" s="43" customFormat="1" ht="16.5" hidden="1" customHeight="1" x14ac:dyDescent="0.2">
      <c r="A85" s="327" t="s">
        <v>274</v>
      </c>
      <c r="B85" s="129" t="s">
        <v>275</v>
      </c>
      <c r="C85" s="130"/>
      <c r="D85" s="327">
        <f t="shared" si="19"/>
        <v>6</v>
      </c>
      <c r="E85" s="327">
        <v>6</v>
      </c>
      <c r="F85" s="327">
        <v>0</v>
      </c>
      <c r="G85" s="327">
        <f t="shared" si="20"/>
        <v>6</v>
      </c>
      <c r="H85" s="327">
        <v>6</v>
      </c>
      <c r="I85" s="327">
        <v>0</v>
      </c>
      <c r="J85" s="327">
        <f t="shared" si="21"/>
        <v>6</v>
      </c>
      <c r="K85" s="327">
        <v>6</v>
      </c>
      <c r="L85" s="327">
        <v>0</v>
      </c>
      <c r="M85" s="327">
        <f t="shared" si="37"/>
        <v>6</v>
      </c>
      <c r="N85" s="327">
        <v>6</v>
      </c>
      <c r="O85" s="327">
        <v>0</v>
      </c>
      <c r="P85" s="271">
        <f t="shared" si="42"/>
        <v>0</v>
      </c>
      <c r="Q85" s="271">
        <f t="shared" si="43"/>
        <v>0</v>
      </c>
      <c r="R85" s="271">
        <f t="shared" si="44"/>
        <v>0</v>
      </c>
      <c r="S85" s="327">
        <f t="shared" si="41"/>
        <v>6</v>
      </c>
      <c r="T85" s="327">
        <v>6</v>
      </c>
      <c r="U85" s="327">
        <v>0</v>
      </c>
      <c r="V85" s="271">
        <f t="shared" si="46"/>
        <v>0</v>
      </c>
      <c r="W85" s="271">
        <f t="shared" si="47"/>
        <v>0</v>
      </c>
      <c r="X85" s="271">
        <f t="shared" si="48"/>
        <v>0</v>
      </c>
      <c r="Y85" s="327"/>
    </row>
    <row r="86" spans="1:25" s="43" customFormat="1" ht="16.5" hidden="1" customHeight="1" x14ac:dyDescent="0.2">
      <c r="A86" s="327" t="s">
        <v>276</v>
      </c>
      <c r="B86" s="129" t="s">
        <v>277</v>
      </c>
      <c r="C86" s="130"/>
      <c r="D86" s="327">
        <f t="shared" si="19"/>
        <v>5</v>
      </c>
      <c r="E86" s="327">
        <v>3</v>
      </c>
      <c r="F86" s="327">
        <v>2</v>
      </c>
      <c r="G86" s="327">
        <f t="shared" si="20"/>
        <v>5</v>
      </c>
      <c r="H86" s="327">
        <v>3</v>
      </c>
      <c r="I86" s="327">
        <v>2</v>
      </c>
      <c r="J86" s="327">
        <f t="shared" si="21"/>
        <v>5</v>
      </c>
      <c r="K86" s="327">
        <v>3</v>
      </c>
      <c r="L86" s="327">
        <v>2</v>
      </c>
      <c r="M86" s="327">
        <f t="shared" si="37"/>
        <v>4</v>
      </c>
      <c r="N86" s="327">
        <v>2</v>
      </c>
      <c r="O86" s="327">
        <v>2</v>
      </c>
      <c r="P86" s="271">
        <f t="shared" si="42"/>
        <v>1</v>
      </c>
      <c r="Q86" s="271">
        <f t="shared" si="43"/>
        <v>1</v>
      </c>
      <c r="R86" s="271">
        <f t="shared" si="44"/>
        <v>0</v>
      </c>
      <c r="S86" s="327">
        <f t="shared" si="41"/>
        <v>4</v>
      </c>
      <c r="T86" s="327">
        <v>2</v>
      </c>
      <c r="U86" s="327">
        <v>2</v>
      </c>
      <c r="V86" s="271">
        <f t="shared" si="46"/>
        <v>-1</v>
      </c>
      <c r="W86" s="271">
        <f t="shared" si="47"/>
        <v>-1</v>
      </c>
      <c r="X86" s="271">
        <f t="shared" si="48"/>
        <v>0</v>
      </c>
      <c r="Y86" s="327"/>
    </row>
    <row r="87" spans="1:25" s="43" customFormat="1" ht="34.5" hidden="1" customHeight="1" x14ac:dyDescent="0.2">
      <c r="A87" s="327">
        <v>4.5</v>
      </c>
      <c r="B87" s="129" t="s">
        <v>278</v>
      </c>
      <c r="C87" s="130" t="s">
        <v>68</v>
      </c>
      <c r="D87" s="327">
        <f t="shared" ref="D87:D150" si="49">SUM(E87:F87)</f>
        <v>18</v>
      </c>
      <c r="E87" s="327">
        <v>15</v>
      </c>
      <c r="F87" s="327">
        <v>3</v>
      </c>
      <c r="G87" s="327">
        <f t="shared" ref="G87:G150" si="50">SUM(H87:I87)</f>
        <v>16</v>
      </c>
      <c r="H87" s="327">
        <v>13</v>
      </c>
      <c r="I87" s="327">
        <v>3</v>
      </c>
      <c r="J87" s="327">
        <f t="shared" ref="J87:J150" si="51">SUM(K87:L87)</f>
        <v>18</v>
      </c>
      <c r="K87" s="327">
        <v>15</v>
      </c>
      <c r="L87" s="327">
        <v>3</v>
      </c>
      <c r="M87" s="327">
        <f t="shared" si="37"/>
        <v>16</v>
      </c>
      <c r="N87" s="327">
        <v>13</v>
      </c>
      <c r="O87" s="327">
        <v>3</v>
      </c>
      <c r="P87" s="271">
        <f t="shared" si="42"/>
        <v>2</v>
      </c>
      <c r="Q87" s="271">
        <f t="shared" si="43"/>
        <v>2</v>
      </c>
      <c r="R87" s="271">
        <f t="shared" si="44"/>
        <v>0</v>
      </c>
      <c r="S87" s="327">
        <f t="shared" si="41"/>
        <v>18</v>
      </c>
      <c r="T87" s="327">
        <f>SUM(T88:T92)</f>
        <v>15</v>
      </c>
      <c r="U87" s="327">
        <f>SUM(U88:U92)</f>
        <v>3</v>
      </c>
      <c r="V87" s="271">
        <f t="shared" si="46"/>
        <v>0</v>
      </c>
      <c r="W87" s="271">
        <f t="shared" si="47"/>
        <v>0</v>
      </c>
      <c r="X87" s="271">
        <f t="shared" si="48"/>
        <v>0</v>
      </c>
      <c r="Y87" s="327"/>
    </row>
    <row r="88" spans="1:25" s="43" customFormat="1" ht="16.5" hidden="1" customHeight="1" x14ac:dyDescent="0.2">
      <c r="A88" s="327" t="s">
        <v>279</v>
      </c>
      <c r="B88" s="129" t="s">
        <v>280</v>
      </c>
      <c r="C88" s="327"/>
      <c r="D88" s="327">
        <f t="shared" si="49"/>
        <v>3</v>
      </c>
      <c r="E88" s="327">
        <v>3</v>
      </c>
      <c r="F88" s="327">
        <v>0</v>
      </c>
      <c r="G88" s="327">
        <f t="shared" si="50"/>
        <v>3</v>
      </c>
      <c r="H88" s="327">
        <v>3</v>
      </c>
      <c r="I88" s="327">
        <v>0</v>
      </c>
      <c r="J88" s="327">
        <f t="shared" si="51"/>
        <v>3</v>
      </c>
      <c r="K88" s="327">
        <v>3</v>
      </c>
      <c r="L88" s="327">
        <v>0</v>
      </c>
      <c r="M88" s="327">
        <f t="shared" si="37"/>
        <v>4</v>
      </c>
      <c r="N88" s="327">
        <v>4</v>
      </c>
      <c r="O88" s="327">
        <v>0</v>
      </c>
      <c r="P88" s="271">
        <f t="shared" si="42"/>
        <v>-1</v>
      </c>
      <c r="Q88" s="271">
        <f t="shared" si="43"/>
        <v>-1</v>
      </c>
      <c r="R88" s="271">
        <f t="shared" si="44"/>
        <v>0</v>
      </c>
      <c r="S88" s="327">
        <f t="shared" si="41"/>
        <v>3</v>
      </c>
      <c r="T88" s="327">
        <v>3</v>
      </c>
      <c r="U88" s="327">
        <v>0</v>
      </c>
      <c r="V88" s="271">
        <f t="shared" si="46"/>
        <v>0</v>
      </c>
      <c r="W88" s="271">
        <f t="shared" si="47"/>
        <v>0</v>
      </c>
      <c r="X88" s="271">
        <f t="shared" si="48"/>
        <v>0</v>
      </c>
      <c r="Y88" s="327"/>
    </row>
    <row r="89" spans="1:25" s="43" customFormat="1" ht="16.5" hidden="1" customHeight="1" x14ac:dyDescent="0.2">
      <c r="A89" s="327" t="s">
        <v>281</v>
      </c>
      <c r="B89" s="129" t="s">
        <v>282</v>
      </c>
      <c r="C89" s="327"/>
      <c r="D89" s="327">
        <f t="shared" si="49"/>
        <v>3</v>
      </c>
      <c r="E89" s="327">
        <v>3</v>
      </c>
      <c r="F89" s="327">
        <v>0</v>
      </c>
      <c r="G89" s="327">
        <f t="shared" si="50"/>
        <v>3</v>
      </c>
      <c r="H89" s="327">
        <v>3</v>
      </c>
      <c r="I89" s="327">
        <v>0</v>
      </c>
      <c r="J89" s="327">
        <f t="shared" si="51"/>
        <v>3</v>
      </c>
      <c r="K89" s="327">
        <v>3</v>
      </c>
      <c r="L89" s="327">
        <v>0</v>
      </c>
      <c r="M89" s="327">
        <f t="shared" si="37"/>
        <v>4</v>
      </c>
      <c r="N89" s="327">
        <v>4</v>
      </c>
      <c r="O89" s="327">
        <v>0</v>
      </c>
      <c r="P89" s="271">
        <f t="shared" si="42"/>
        <v>-1</v>
      </c>
      <c r="Q89" s="271">
        <f t="shared" si="43"/>
        <v>-1</v>
      </c>
      <c r="R89" s="271">
        <f t="shared" si="44"/>
        <v>0</v>
      </c>
      <c r="S89" s="327">
        <f t="shared" si="41"/>
        <v>5</v>
      </c>
      <c r="T89" s="327">
        <v>5</v>
      </c>
      <c r="U89" s="327">
        <v>0</v>
      </c>
      <c r="V89" s="271">
        <f t="shared" si="46"/>
        <v>2</v>
      </c>
      <c r="W89" s="271">
        <f t="shared" si="47"/>
        <v>2</v>
      </c>
      <c r="X89" s="271">
        <f t="shared" si="48"/>
        <v>0</v>
      </c>
      <c r="Y89" s="327"/>
    </row>
    <row r="90" spans="1:25" s="43" customFormat="1" ht="16.5" hidden="1" customHeight="1" x14ac:dyDescent="0.2">
      <c r="A90" s="327" t="s">
        <v>283</v>
      </c>
      <c r="B90" s="129" t="s">
        <v>284</v>
      </c>
      <c r="C90" s="327"/>
      <c r="D90" s="327">
        <f t="shared" si="49"/>
        <v>4</v>
      </c>
      <c r="E90" s="327">
        <v>4</v>
      </c>
      <c r="F90" s="327">
        <v>0</v>
      </c>
      <c r="G90" s="327">
        <f t="shared" si="50"/>
        <v>3</v>
      </c>
      <c r="H90" s="327">
        <v>3</v>
      </c>
      <c r="I90" s="327">
        <v>0</v>
      </c>
      <c r="J90" s="327">
        <f t="shared" si="51"/>
        <v>4</v>
      </c>
      <c r="K90" s="327">
        <v>4</v>
      </c>
      <c r="L90" s="327">
        <v>0</v>
      </c>
      <c r="M90" s="327">
        <f t="shared" si="37"/>
        <v>4</v>
      </c>
      <c r="N90" s="327">
        <v>4</v>
      </c>
      <c r="O90" s="327">
        <v>0</v>
      </c>
      <c r="P90" s="271">
        <f t="shared" si="42"/>
        <v>0</v>
      </c>
      <c r="Q90" s="271">
        <f t="shared" si="43"/>
        <v>0</v>
      </c>
      <c r="R90" s="271">
        <f t="shared" si="44"/>
        <v>0</v>
      </c>
      <c r="S90" s="327">
        <f t="shared" si="41"/>
        <v>5</v>
      </c>
      <c r="T90" s="327">
        <v>5</v>
      </c>
      <c r="U90" s="327">
        <v>0</v>
      </c>
      <c r="V90" s="271">
        <f t="shared" si="46"/>
        <v>1</v>
      </c>
      <c r="W90" s="271">
        <f t="shared" si="47"/>
        <v>1</v>
      </c>
      <c r="X90" s="271">
        <f t="shared" si="48"/>
        <v>0</v>
      </c>
      <c r="Y90" s="327"/>
    </row>
    <row r="91" spans="1:25" s="43" customFormat="1" ht="16.5" hidden="1" customHeight="1" x14ac:dyDescent="0.2">
      <c r="A91" s="327" t="s">
        <v>285</v>
      </c>
      <c r="B91" s="129" t="s">
        <v>286</v>
      </c>
      <c r="C91" s="327"/>
      <c r="D91" s="327">
        <f t="shared" si="49"/>
        <v>3</v>
      </c>
      <c r="E91" s="327">
        <v>3</v>
      </c>
      <c r="F91" s="327">
        <v>0</v>
      </c>
      <c r="G91" s="327">
        <f t="shared" si="50"/>
        <v>2</v>
      </c>
      <c r="H91" s="327">
        <v>2</v>
      </c>
      <c r="I91" s="327">
        <v>0</v>
      </c>
      <c r="J91" s="327">
        <f t="shared" si="51"/>
        <v>3</v>
      </c>
      <c r="K91" s="327">
        <v>3</v>
      </c>
      <c r="L91" s="327">
        <v>0</v>
      </c>
      <c r="M91" s="327">
        <f t="shared" si="37"/>
        <v>0</v>
      </c>
      <c r="N91" s="327"/>
      <c r="O91" s="327">
        <v>0</v>
      </c>
      <c r="P91" s="271">
        <f t="shared" si="42"/>
        <v>3</v>
      </c>
      <c r="Q91" s="271">
        <f t="shared" si="43"/>
        <v>3</v>
      </c>
      <c r="R91" s="271">
        <f t="shared" si="44"/>
        <v>0</v>
      </c>
      <c r="S91" s="327">
        <f t="shared" si="41"/>
        <v>0</v>
      </c>
      <c r="T91" s="327"/>
      <c r="U91" s="327">
        <v>0</v>
      </c>
      <c r="V91" s="271">
        <f t="shared" si="46"/>
        <v>-3</v>
      </c>
      <c r="W91" s="271">
        <f t="shared" si="47"/>
        <v>-3</v>
      </c>
      <c r="X91" s="271">
        <f t="shared" si="48"/>
        <v>0</v>
      </c>
      <c r="Y91" s="327"/>
    </row>
    <row r="92" spans="1:25" s="43" customFormat="1" ht="16.5" hidden="1" customHeight="1" x14ac:dyDescent="0.2">
      <c r="A92" s="327" t="s">
        <v>287</v>
      </c>
      <c r="B92" s="129" t="s">
        <v>288</v>
      </c>
      <c r="C92" s="327"/>
      <c r="D92" s="327">
        <f t="shared" si="49"/>
        <v>5</v>
      </c>
      <c r="E92" s="327">
        <v>2</v>
      </c>
      <c r="F92" s="327">
        <v>3</v>
      </c>
      <c r="G92" s="327">
        <f t="shared" si="50"/>
        <v>5</v>
      </c>
      <c r="H92" s="327">
        <v>2</v>
      </c>
      <c r="I92" s="327">
        <v>3</v>
      </c>
      <c r="J92" s="327">
        <f t="shared" si="51"/>
        <v>5</v>
      </c>
      <c r="K92" s="327">
        <v>2</v>
      </c>
      <c r="L92" s="327">
        <v>3</v>
      </c>
      <c r="M92" s="327">
        <f t="shared" si="37"/>
        <v>5</v>
      </c>
      <c r="N92" s="327">
        <v>2</v>
      </c>
      <c r="O92" s="327">
        <v>3</v>
      </c>
      <c r="P92" s="271">
        <f t="shared" si="42"/>
        <v>0</v>
      </c>
      <c r="Q92" s="271">
        <f t="shared" si="43"/>
        <v>0</v>
      </c>
      <c r="R92" s="271">
        <f t="shared" si="44"/>
        <v>0</v>
      </c>
      <c r="S92" s="327">
        <f t="shared" si="41"/>
        <v>5</v>
      </c>
      <c r="T92" s="327">
        <v>2</v>
      </c>
      <c r="U92" s="327">
        <v>3</v>
      </c>
      <c r="V92" s="271">
        <f t="shared" si="46"/>
        <v>0</v>
      </c>
      <c r="W92" s="271">
        <f t="shared" si="47"/>
        <v>0</v>
      </c>
      <c r="X92" s="271">
        <f t="shared" si="48"/>
        <v>0</v>
      </c>
      <c r="Y92" s="327"/>
    </row>
    <row r="93" spans="1:25" s="43" customFormat="1" ht="31.5" customHeight="1" x14ac:dyDescent="0.2">
      <c r="A93" s="327">
        <v>4.5999999999999996</v>
      </c>
      <c r="B93" s="129" t="s">
        <v>289</v>
      </c>
      <c r="C93" s="130" t="s">
        <v>68</v>
      </c>
      <c r="D93" s="327">
        <f t="shared" si="49"/>
        <v>257</v>
      </c>
      <c r="E93" s="327">
        <v>226</v>
      </c>
      <c r="F93" s="327">
        <v>31</v>
      </c>
      <c r="G93" s="327">
        <f t="shared" si="50"/>
        <v>210</v>
      </c>
      <c r="H93" s="327">
        <v>179</v>
      </c>
      <c r="I93" s="327">
        <v>31</v>
      </c>
      <c r="J93" s="327">
        <f t="shared" si="51"/>
        <v>256</v>
      </c>
      <c r="K93" s="327">
        <v>224</v>
      </c>
      <c r="L93" s="327">
        <v>32</v>
      </c>
      <c r="M93" s="327">
        <f t="shared" si="37"/>
        <v>199</v>
      </c>
      <c r="N93" s="327">
        <f>SUM(N94:N113)</f>
        <v>168</v>
      </c>
      <c r="O93" s="327">
        <v>31</v>
      </c>
      <c r="P93" s="271">
        <f t="shared" si="42"/>
        <v>57</v>
      </c>
      <c r="Q93" s="271">
        <f t="shared" si="43"/>
        <v>56</v>
      </c>
      <c r="R93" s="271">
        <f t="shared" si="44"/>
        <v>1</v>
      </c>
      <c r="S93" s="327">
        <f t="shared" si="41"/>
        <v>256</v>
      </c>
      <c r="T93" s="327">
        <v>224</v>
      </c>
      <c r="U93" s="327">
        <f>SUM(U94:U113)</f>
        <v>32</v>
      </c>
      <c r="V93" s="271">
        <f t="shared" si="46"/>
        <v>0</v>
      </c>
      <c r="W93" s="271">
        <f t="shared" si="47"/>
        <v>0</v>
      </c>
      <c r="X93" s="271">
        <f t="shared" si="48"/>
        <v>0</v>
      </c>
      <c r="Y93" s="327"/>
    </row>
    <row r="94" spans="1:25" s="43" customFormat="1" ht="33" hidden="1" customHeight="1" x14ac:dyDescent="0.2">
      <c r="A94" s="327" t="s">
        <v>290</v>
      </c>
      <c r="B94" s="129" t="s">
        <v>280</v>
      </c>
      <c r="C94" s="130"/>
      <c r="D94" s="327">
        <f t="shared" si="49"/>
        <v>5</v>
      </c>
      <c r="E94" s="327">
        <v>5</v>
      </c>
      <c r="F94" s="327">
        <v>0</v>
      </c>
      <c r="G94" s="327">
        <f t="shared" si="50"/>
        <v>5</v>
      </c>
      <c r="H94" s="327">
        <v>5</v>
      </c>
      <c r="I94" s="327">
        <v>0</v>
      </c>
      <c r="J94" s="327">
        <f t="shared" si="51"/>
        <v>5</v>
      </c>
      <c r="K94" s="327">
        <v>5</v>
      </c>
      <c r="L94" s="327">
        <v>0</v>
      </c>
      <c r="M94" s="327">
        <f t="shared" si="37"/>
        <v>4</v>
      </c>
      <c r="N94" s="327">
        <v>4</v>
      </c>
      <c r="O94" s="327">
        <v>0</v>
      </c>
      <c r="P94" s="271">
        <f t="shared" si="42"/>
        <v>1</v>
      </c>
      <c r="Q94" s="271">
        <f t="shared" si="43"/>
        <v>1</v>
      </c>
      <c r="R94" s="271">
        <f t="shared" si="44"/>
        <v>0</v>
      </c>
      <c r="S94" s="327">
        <f t="shared" si="41"/>
        <v>4</v>
      </c>
      <c r="T94" s="327">
        <v>4</v>
      </c>
      <c r="U94" s="327">
        <v>0</v>
      </c>
      <c r="V94" s="271">
        <f t="shared" si="46"/>
        <v>-1</v>
      </c>
      <c r="W94" s="271">
        <f t="shared" si="47"/>
        <v>-1</v>
      </c>
      <c r="X94" s="271">
        <f t="shared" si="48"/>
        <v>0</v>
      </c>
      <c r="Y94" s="327"/>
    </row>
    <row r="95" spans="1:25" s="43" customFormat="1" ht="33" hidden="1" customHeight="1" x14ac:dyDescent="0.2">
      <c r="A95" s="327" t="s">
        <v>291</v>
      </c>
      <c r="B95" s="54" t="s">
        <v>292</v>
      </c>
      <c r="C95" s="130"/>
      <c r="D95" s="327">
        <f t="shared" si="49"/>
        <v>5</v>
      </c>
      <c r="E95" s="327">
        <v>5</v>
      </c>
      <c r="F95" s="327">
        <v>0</v>
      </c>
      <c r="G95" s="327">
        <f t="shared" si="50"/>
        <v>5</v>
      </c>
      <c r="H95" s="327">
        <v>5</v>
      </c>
      <c r="I95" s="327">
        <v>0</v>
      </c>
      <c r="J95" s="327">
        <f t="shared" si="51"/>
        <v>5</v>
      </c>
      <c r="K95" s="327">
        <v>5</v>
      </c>
      <c r="L95" s="327">
        <v>0</v>
      </c>
      <c r="M95" s="327">
        <f t="shared" si="37"/>
        <v>15</v>
      </c>
      <c r="N95" s="327">
        <v>10</v>
      </c>
      <c r="O95" s="327">
        <v>5</v>
      </c>
      <c r="P95" s="271">
        <f t="shared" si="42"/>
        <v>-10</v>
      </c>
      <c r="Q95" s="271">
        <f t="shared" si="43"/>
        <v>-5</v>
      </c>
      <c r="R95" s="271">
        <f t="shared" si="44"/>
        <v>-5</v>
      </c>
      <c r="S95" s="327">
        <f t="shared" si="41"/>
        <v>17</v>
      </c>
      <c r="T95" s="327">
        <v>10</v>
      </c>
      <c r="U95" s="327">
        <v>7</v>
      </c>
      <c r="V95" s="271">
        <f t="shared" si="46"/>
        <v>12</v>
      </c>
      <c r="W95" s="271">
        <f t="shared" si="47"/>
        <v>5</v>
      </c>
      <c r="X95" s="271">
        <f t="shared" si="48"/>
        <v>7</v>
      </c>
      <c r="Y95" s="327"/>
    </row>
    <row r="96" spans="1:25" s="43" customFormat="1" ht="33" hidden="1" customHeight="1" x14ac:dyDescent="0.2">
      <c r="A96" s="327" t="s">
        <v>293</v>
      </c>
      <c r="B96" s="54" t="s">
        <v>294</v>
      </c>
      <c r="C96" s="130"/>
      <c r="D96" s="327">
        <f t="shared" si="49"/>
        <v>6</v>
      </c>
      <c r="E96" s="327">
        <v>6</v>
      </c>
      <c r="F96" s="327">
        <v>0</v>
      </c>
      <c r="G96" s="327">
        <f t="shared" si="50"/>
        <v>6</v>
      </c>
      <c r="H96" s="327">
        <v>6</v>
      </c>
      <c r="I96" s="327">
        <v>0</v>
      </c>
      <c r="J96" s="327">
        <f t="shared" si="51"/>
        <v>6</v>
      </c>
      <c r="K96" s="327">
        <v>6</v>
      </c>
      <c r="L96" s="327">
        <v>0</v>
      </c>
      <c r="M96" s="327">
        <f t="shared" si="37"/>
        <v>6</v>
      </c>
      <c r="N96" s="327">
        <v>6</v>
      </c>
      <c r="O96" s="327">
        <v>0</v>
      </c>
      <c r="P96" s="271">
        <f t="shared" si="42"/>
        <v>0</v>
      </c>
      <c r="Q96" s="271">
        <f t="shared" si="43"/>
        <v>0</v>
      </c>
      <c r="R96" s="271">
        <f t="shared" si="44"/>
        <v>0</v>
      </c>
      <c r="S96" s="327">
        <f t="shared" si="41"/>
        <v>6</v>
      </c>
      <c r="T96" s="327">
        <v>6</v>
      </c>
      <c r="U96" s="327">
        <v>0</v>
      </c>
      <c r="V96" s="271">
        <f t="shared" si="46"/>
        <v>0</v>
      </c>
      <c r="W96" s="271">
        <f t="shared" si="47"/>
        <v>0</v>
      </c>
      <c r="X96" s="271">
        <f t="shared" si="48"/>
        <v>0</v>
      </c>
      <c r="Y96" s="327"/>
    </row>
    <row r="97" spans="1:25" s="43" customFormat="1" ht="33" hidden="1" customHeight="1" x14ac:dyDescent="0.2">
      <c r="A97" s="327" t="s">
        <v>295</v>
      </c>
      <c r="B97" s="54" t="s">
        <v>296</v>
      </c>
      <c r="C97" s="130"/>
      <c r="D97" s="327">
        <f t="shared" si="49"/>
        <v>6</v>
      </c>
      <c r="E97" s="327">
        <v>6</v>
      </c>
      <c r="F97" s="327">
        <v>0</v>
      </c>
      <c r="G97" s="327">
        <f t="shared" si="50"/>
        <v>6</v>
      </c>
      <c r="H97" s="327">
        <v>6</v>
      </c>
      <c r="I97" s="327">
        <v>0</v>
      </c>
      <c r="J97" s="327">
        <f t="shared" si="51"/>
        <v>6</v>
      </c>
      <c r="K97" s="327">
        <v>6</v>
      </c>
      <c r="L97" s="327">
        <v>0</v>
      </c>
      <c r="M97" s="327">
        <f t="shared" si="37"/>
        <v>5</v>
      </c>
      <c r="N97" s="327">
        <v>5</v>
      </c>
      <c r="O97" s="327">
        <v>0</v>
      </c>
      <c r="P97" s="271">
        <f t="shared" si="42"/>
        <v>1</v>
      </c>
      <c r="Q97" s="271">
        <f t="shared" si="43"/>
        <v>1</v>
      </c>
      <c r="R97" s="271">
        <f t="shared" si="44"/>
        <v>0</v>
      </c>
      <c r="S97" s="327">
        <f t="shared" si="41"/>
        <v>6</v>
      </c>
      <c r="T97" s="327">
        <v>6</v>
      </c>
      <c r="U97" s="327">
        <v>0</v>
      </c>
      <c r="V97" s="271">
        <f t="shared" si="46"/>
        <v>0</v>
      </c>
      <c r="W97" s="271">
        <f t="shared" si="47"/>
        <v>0</v>
      </c>
      <c r="X97" s="271">
        <f t="shared" si="48"/>
        <v>0</v>
      </c>
      <c r="Y97" s="327"/>
    </row>
    <row r="98" spans="1:25" s="43" customFormat="1" ht="12.75" hidden="1" customHeight="1" x14ac:dyDescent="0.2">
      <c r="A98" s="327" t="s">
        <v>297</v>
      </c>
      <c r="B98" s="54" t="s">
        <v>298</v>
      </c>
      <c r="C98" s="130"/>
      <c r="D98" s="327">
        <f t="shared" si="49"/>
        <v>7</v>
      </c>
      <c r="E98" s="327">
        <v>7</v>
      </c>
      <c r="F98" s="327">
        <v>0</v>
      </c>
      <c r="G98" s="327">
        <f t="shared" si="50"/>
        <v>7</v>
      </c>
      <c r="H98" s="327">
        <v>7</v>
      </c>
      <c r="I98" s="327">
        <v>0</v>
      </c>
      <c r="J98" s="327">
        <f t="shared" si="51"/>
        <v>7</v>
      </c>
      <c r="K98" s="327">
        <v>7</v>
      </c>
      <c r="L98" s="327">
        <v>0</v>
      </c>
      <c r="M98" s="327">
        <f t="shared" si="37"/>
        <v>7</v>
      </c>
      <c r="N98" s="327">
        <v>7</v>
      </c>
      <c r="O98" s="327">
        <v>0</v>
      </c>
      <c r="P98" s="271">
        <f t="shared" si="42"/>
        <v>0</v>
      </c>
      <c r="Q98" s="271">
        <f t="shared" si="43"/>
        <v>0</v>
      </c>
      <c r="R98" s="271">
        <f t="shared" si="44"/>
        <v>0</v>
      </c>
      <c r="S98" s="327">
        <f t="shared" si="41"/>
        <v>7</v>
      </c>
      <c r="T98" s="327">
        <v>7</v>
      </c>
      <c r="U98" s="327">
        <v>0</v>
      </c>
      <c r="V98" s="271">
        <f t="shared" si="46"/>
        <v>0</v>
      </c>
      <c r="W98" s="271">
        <f t="shared" si="47"/>
        <v>0</v>
      </c>
      <c r="X98" s="271">
        <f t="shared" si="48"/>
        <v>0</v>
      </c>
      <c r="Y98" s="327"/>
    </row>
    <row r="99" spans="1:25" s="43" customFormat="1" ht="33" hidden="1" customHeight="1" x14ac:dyDescent="0.2">
      <c r="A99" s="327" t="s">
        <v>299</v>
      </c>
      <c r="B99" s="54" t="s">
        <v>288</v>
      </c>
      <c r="C99" s="130"/>
      <c r="D99" s="327">
        <f t="shared" si="49"/>
        <v>13</v>
      </c>
      <c r="E99" s="327">
        <v>6</v>
      </c>
      <c r="F99" s="327">
        <v>7</v>
      </c>
      <c r="G99" s="327">
        <f t="shared" si="50"/>
        <v>10</v>
      </c>
      <c r="H99" s="327">
        <v>5</v>
      </c>
      <c r="I99" s="327">
        <v>5</v>
      </c>
      <c r="J99" s="327">
        <f t="shared" si="51"/>
        <v>13</v>
      </c>
      <c r="K99" s="327">
        <v>6</v>
      </c>
      <c r="L99" s="327">
        <v>7</v>
      </c>
      <c r="M99" s="327">
        <f t="shared" si="37"/>
        <v>0</v>
      </c>
      <c r="N99" s="327"/>
      <c r="O99" s="327"/>
      <c r="P99" s="271">
        <f t="shared" si="42"/>
        <v>13</v>
      </c>
      <c r="Q99" s="271">
        <f t="shared" si="43"/>
        <v>6</v>
      </c>
      <c r="R99" s="271">
        <f t="shared" si="44"/>
        <v>7</v>
      </c>
      <c r="S99" s="327">
        <f t="shared" si="41"/>
        <v>0</v>
      </c>
      <c r="T99" s="327"/>
      <c r="U99" s="327"/>
      <c r="V99" s="271">
        <f t="shared" si="46"/>
        <v>-13</v>
      </c>
      <c r="W99" s="271">
        <f t="shared" si="47"/>
        <v>-6</v>
      </c>
      <c r="X99" s="271">
        <f t="shared" si="48"/>
        <v>-7</v>
      </c>
      <c r="Y99" s="327"/>
    </row>
    <row r="100" spans="1:25" s="43" customFormat="1" ht="33" hidden="1" customHeight="1" x14ac:dyDescent="0.2">
      <c r="A100" s="327" t="s">
        <v>300</v>
      </c>
      <c r="B100" s="54" t="s">
        <v>301</v>
      </c>
      <c r="C100" s="130"/>
      <c r="D100" s="327">
        <f t="shared" si="49"/>
        <v>20</v>
      </c>
      <c r="E100" s="327">
        <v>16</v>
      </c>
      <c r="F100" s="327">
        <v>4</v>
      </c>
      <c r="G100" s="327">
        <f t="shared" si="50"/>
        <v>15</v>
      </c>
      <c r="H100" s="327">
        <v>10</v>
      </c>
      <c r="I100" s="327">
        <v>5</v>
      </c>
      <c r="J100" s="327">
        <f t="shared" si="51"/>
        <v>20</v>
      </c>
      <c r="K100" s="327">
        <v>16</v>
      </c>
      <c r="L100" s="327">
        <v>4</v>
      </c>
      <c r="M100" s="327">
        <f t="shared" si="37"/>
        <v>14</v>
      </c>
      <c r="N100" s="327">
        <v>10</v>
      </c>
      <c r="O100" s="327">
        <v>4</v>
      </c>
      <c r="P100" s="271">
        <f t="shared" si="42"/>
        <v>6</v>
      </c>
      <c r="Q100" s="271">
        <f t="shared" si="43"/>
        <v>6</v>
      </c>
      <c r="R100" s="271">
        <f t="shared" si="44"/>
        <v>0</v>
      </c>
      <c r="S100" s="327">
        <f t="shared" si="41"/>
        <v>21</v>
      </c>
      <c r="T100" s="327">
        <v>17</v>
      </c>
      <c r="U100" s="327">
        <v>4</v>
      </c>
      <c r="V100" s="271">
        <f t="shared" si="46"/>
        <v>1</v>
      </c>
      <c r="W100" s="271">
        <f t="shared" si="47"/>
        <v>1</v>
      </c>
      <c r="X100" s="271">
        <f t="shared" si="48"/>
        <v>0</v>
      </c>
      <c r="Y100" s="327"/>
    </row>
    <row r="101" spans="1:25" s="43" customFormat="1" ht="33" hidden="1" customHeight="1" x14ac:dyDescent="0.2">
      <c r="A101" s="327" t="s">
        <v>302</v>
      </c>
      <c r="B101" s="54" t="s">
        <v>303</v>
      </c>
      <c r="C101" s="130"/>
      <c r="D101" s="327">
        <f t="shared" si="49"/>
        <v>7</v>
      </c>
      <c r="E101" s="327">
        <v>5</v>
      </c>
      <c r="F101" s="327">
        <v>2</v>
      </c>
      <c r="G101" s="327">
        <f t="shared" si="50"/>
        <v>5</v>
      </c>
      <c r="H101" s="327">
        <v>4</v>
      </c>
      <c r="I101" s="327">
        <v>1</v>
      </c>
      <c r="J101" s="327">
        <f t="shared" si="51"/>
        <v>6</v>
      </c>
      <c r="K101" s="327">
        <v>4</v>
      </c>
      <c r="L101" s="327">
        <v>2</v>
      </c>
      <c r="M101" s="327">
        <f t="shared" si="37"/>
        <v>0</v>
      </c>
      <c r="N101" s="327"/>
      <c r="O101" s="327"/>
      <c r="P101" s="271">
        <f t="shared" si="42"/>
        <v>6</v>
      </c>
      <c r="Q101" s="271">
        <f t="shared" si="43"/>
        <v>4</v>
      </c>
      <c r="R101" s="271">
        <f t="shared" si="44"/>
        <v>2</v>
      </c>
      <c r="S101" s="327">
        <f t="shared" si="41"/>
        <v>0</v>
      </c>
      <c r="T101" s="327"/>
      <c r="U101" s="327"/>
      <c r="V101" s="271">
        <f t="shared" si="46"/>
        <v>-6</v>
      </c>
      <c r="W101" s="271">
        <f t="shared" si="47"/>
        <v>-4</v>
      </c>
      <c r="X101" s="271">
        <f t="shared" si="48"/>
        <v>-2</v>
      </c>
      <c r="Y101" s="327"/>
    </row>
    <row r="102" spans="1:25" s="43" customFormat="1" ht="31.5" hidden="1" customHeight="1" x14ac:dyDescent="0.2">
      <c r="A102" s="327" t="s">
        <v>304</v>
      </c>
      <c r="B102" s="54" t="s">
        <v>305</v>
      </c>
      <c r="C102" s="130"/>
      <c r="D102" s="327">
        <f t="shared" si="49"/>
        <v>13</v>
      </c>
      <c r="E102" s="327">
        <v>12</v>
      </c>
      <c r="F102" s="327">
        <v>1</v>
      </c>
      <c r="G102" s="327">
        <f t="shared" si="50"/>
        <v>11</v>
      </c>
      <c r="H102" s="327">
        <v>10</v>
      </c>
      <c r="I102" s="327">
        <v>1</v>
      </c>
      <c r="J102" s="327">
        <f t="shared" si="51"/>
        <v>13</v>
      </c>
      <c r="K102" s="327">
        <v>12</v>
      </c>
      <c r="L102" s="327">
        <v>1</v>
      </c>
      <c r="M102" s="327">
        <f t="shared" si="37"/>
        <v>10</v>
      </c>
      <c r="N102" s="327">
        <v>9</v>
      </c>
      <c r="O102" s="327">
        <v>1</v>
      </c>
      <c r="P102" s="271">
        <f t="shared" si="42"/>
        <v>3</v>
      </c>
      <c r="Q102" s="271">
        <f t="shared" si="43"/>
        <v>3</v>
      </c>
      <c r="R102" s="271">
        <f t="shared" si="44"/>
        <v>0</v>
      </c>
      <c r="S102" s="327">
        <f t="shared" si="41"/>
        <v>12</v>
      </c>
      <c r="T102" s="327">
        <v>11</v>
      </c>
      <c r="U102" s="327">
        <v>1</v>
      </c>
      <c r="V102" s="271">
        <f t="shared" si="46"/>
        <v>-1</v>
      </c>
      <c r="W102" s="271">
        <f t="shared" si="47"/>
        <v>-1</v>
      </c>
      <c r="X102" s="271">
        <f t="shared" si="48"/>
        <v>0</v>
      </c>
      <c r="Y102" s="327"/>
    </row>
    <row r="103" spans="1:25" s="43" customFormat="1" ht="33" hidden="1" customHeight="1" x14ac:dyDescent="0.2">
      <c r="A103" s="327" t="s">
        <v>306</v>
      </c>
      <c r="B103" s="54" t="s">
        <v>307</v>
      </c>
      <c r="C103" s="130"/>
      <c r="D103" s="327">
        <f t="shared" si="49"/>
        <v>9</v>
      </c>
      <c r="E103" s="327">
        <v>8</v>
      </c>
      <c r="F103" s="327">
        <v>1</v>
      </c>
      <c r="G103" s="327">
        <f t="shared" si="50"/>
        <v>8</v>
      </c>
      <c r="H103" s="327">
        <v>7</v>
      </c>
      <c r="I103" s="327">
        <v>1</v>
      </c>
      <c r="J103" s="327">
        <f t="shared" si="51"/>
        <v>9</v>
      </c>
      <c r="K103" s="327">
        <v>8</v>
      </c>
      <c r="L103" s="327">
        <v>1</v>
      </c>
      <c r="M103" s="327">
        <f t="shared" si="37"/>
        <v>7</v>
      </c>
      <c r="N103" s="327">
        <v>6</v>
      </c>
      <c r="O103" s="327">
        <v>1</v>
      </c>
      <c r="P103" s="271">
        <f t="shared" si="42"/>
        <v>2</v>
      </c>
      <c r="Q103" s="271">
        <f t="shared" si="43"/>
        <v>2</v>
      </c>
      <c r="R103" s="271">
        <f t="shared" si="44"/>
        <v>0</v>
      </c>
      <c r="S103" s="327">
        <f t="shared" si="41"/>
        <v>9</v>
      </c>
      <c r="T103" s="327">
        <v>8</v>
      </c>
      <c r="U103" s="327">
        <v>1</v>
      </c>
      <c r="V103" s="271">
        <f t="shared" si="46"/>
        <v>0</v>
      </c>
      <c r="W103" s="271">
        <f t="shared" si="47"/>
        <v>0</v>
      </c>
      <c r="X103" s="271">
        <f t="shared" si="48"/>
        <v>0</v>
      </c>
      <c r="Y103" s="327"/>
    </row>
    <row r="104" spans="1:25" s="43" customFormat="1" ht="33" hidden="1" customHeight="1" x14ac:dyDescent="0.2">
      <c r="A104" s="327" t="s">
        <v>308</v>
      </c>
      <c r="B104" s="54" t="s">
        <v>309</v>
      </c>
      <c r="C104" s="130"/>
      <c r="D104" s="327">
        <f t="shared" si="49"/>
        <v>13</v>
      </c>
      <c r="E104" s="327">
        <v>12</v>
      </c>
      <c r="F104" s="327">
        <v>1</v>
      </c>
      <c r="G104" s="327">
        <f t="shared" si="50"/>
        <v>12</v>
      </c>
      <c r="H104" s="327">
        <v>10</v>
      </c>
      <c r="I104" s="327">
        <v>2</v>
      </c>
      <c r="J104" s="327">
        <f t="shared" si="51"/>
        <v>13</v>
      </c>
      <c r="K104" s="327">
        <v>12</v>
      </c>
      <c r="L104" s="327">
        <v>1</v>
      </c>
      <c r="M104" s="327">
        <f t="shared" si="37"/>
        <v>12</v>
      </c>
      <c r="N104" s="327">
        <v>10</v>
      </c>
      <c r="O104" s="327">
        <v>2</v>
      </c>
      <c r="P104" s="271">
        <f t="shared" si="42"/>
        <v>1</v>
      </c>
      <c r="Q104" s="271">
        <f t="shared" si="43"/>
        <v>2</v>
      </c>
      <c r="R104" s="271">
        <f t="shared" si="44"/>
        <v>-1</v>
      </c>
      <c r="S104" s="327">
        <f t="shared" si="41"/>
        <v>14</v>
      </c>
      <c r="T104" s="327">
        <v>12</v>
      </c>
      <c r="U104" s="327">
        <v>2</v>
      </c>
      <c r="V104" s="271">
        <f t="shared" si="46"/>
        <v>1</v>
      </c>
      <c r="W104" s="271">
        <f t="shared" si="47"/>
        <v>0</v>
      </c>
      <c r="X104" s="271">
        <f t="shared" si="48"/>
        <v>1</v>
      </c>
      <c r="Y104" s="327"/>
    </row>
    <row r="105" spans="1:25" s="43" customFormat="1" ht="32.25" hidden="1" customHeight="1" x14ac:dyDescent="0.2">
      <c r="A105" s="327" t="s">
        <v>310</v>
      </c>
      <c r="B105" s="54" t="s">
        <v>311</v>
      </c>
      <c r="C105" s="130"/>
      <c r="D105" s="327">
        <f t="shared" si="49"/>
        <v>9</v>
      </c>
      <c r="E105" s="327">
        <v>8</v>
      </c>
      <c r="F105" s="327">
        <v>1</v>
      </c>
      <c r="G105" s="327">
        <f t="shared" si="50"/>
        <v>7</v>
      </c>
      <c r="H105" s="327">
        <v>6</v>
      </c>
      <c r="I105" s="327">
        <v>1</v>
      </c>
      <c r="J105" s="327">
        <f t="shared" si="51"/>
        <v>9</v>
      </c>
      <c r="K105" s="327">
        <v>8</v>
      </c>
      <c r="L105" s="327">
        <v>1</v>
      </c>
      <c r="M105" s="327">
        <f t="shared" si="37"/>
        <v>7</v>
      </c>
      <c r="N105" s="327">
        <v>6</v>
      </c>
      <c r="O105" s="327">
        <v>1</v>
      </c>
      <c r="P105" s="271">
        <f t="shared" si="42"/>
        <v>2</v>
      </c>
      <c r="Q105" s="271">
        <f t="shared" si="43"/>
        <v>2</v>
      </c>
      <c r="R105" s="271">
        <f t="shared" si="44"/>
        <v>0</v>
      </c>
      <c r="S105" s="327">
        <f t="shared" si="41"/>
        <v>9</v>
      </c>
      <c r="T105" s="327">
        <v>8</v>
      </c>
      <c r="U105" s="327">
        <v>1</v>
      </c>
      <c r="V105" s="271">
        <f t="shared" si="46"/>
        <v>0</v>
      </c>
      <c r="W105" s="271">
        <f t="shared" si="47"/>
        <v>0</v>
      </c>
      <c r="X105" s="271">
        <f t="shared" si="48"/>
        <v>0</v>
      </c>
      <c r="Y105" s="327"/>
    </row>
    <row r="106" spans="1:25" s="43" customFormat="1" ht="33" hidden="1" customHeight="1" x14ac:dyDescent="0.2">
      <c r="A106" s="327" t="s">
        <v>312</v>
      </c>
      <c r="B106" s="54" t="s">
        <v>313</v>
      </c>
      <c r="C106" s="130"/>
      <c r="D106" s="327">
        <f t="shared" si="49"/>
        <v>12</v>
      </c>
      <c r="E106" s="327">
        <v>11</v>
      </c>
      <c r="F106" s="327">
        <v>1</v>
      </c>
      <c r="G106" s="327">
        <f t="shared" si="50"/>
        <v>9</v>
      </c>
      <c r="H106" s="327">
        <v>7</v>
      </c>
      <c r="I106" s="327">
        <v>2</v>
      </c>
      <c r="J106" s="327">
        <f t="shared" si="51"/>
        <v>12</v>
      </c>
      <c r="K106" s="327">
        <v>11</v>
      </c>
      <c r="L106" s="327">
        <v>1</v>
      </c>
      <c r="M106" s="327">
        <f t="shared" si="37"/>
        <v>11</v>
      </c>
      <c r="N106" s="327">
        <v>9</v>
      </c>
      <c r="O106" s="327">
        <v>2</v>
      </c>
      <c r="P106" s="271">
        <f t="shared" si="42"/>
        <v>1</v>
      </c>
      <c r="Q106" s="271">
        <f t="shared" si="43"/>
        <v>2</v>
      </c>
      <c r="R106" s="271">
        <f t="shared" si="44"/>
        <v>-1</v>
      </c>
      <c r="S106" s="327">
        <f t="shared" si="41"/>
        <v>17</v>
      </c>
      <c r="T106" s="327">
        <v>15</v>
      </c>
      <c r="U106" s="327">
        <v>2</v>
      </c>
      <c r="V106" s="271">
        <f t="shared" si="46"/>
        <v>5</v>
      </c>
      <c r="W106" s="271">
        <f t="shared" si="47"/>
        <v>4</v>
      </c>
      <c r="X106" s="271">
        <f t="shared" si="48"/>
        <v>1</v>
      </c>
      <c r="Y106" s="327"/>
    </row>
    <row r="107" spans="1:25" s="43" customFormat="1" ht="33" hidden="1" customHeight="1" x14ac:dyDescent="0.2">
      <c r="A107" s="327" t="s">
        <v>314</v>
      </c>
      <c r="B107" s="54" t="s">
        <v>315</v>
      </c>
      <c r="C107" s="130"/>
      <c r="D107" s="327">
        <f t="shared" si="49"/>
        <v>35</v>
      </c>
      <c r="E107" s="327">
        <v>32</v>
      </c>
      <c r="F107" s="327">
        <v>3</v>
      </c>
      <c r="G107" s="327">
        <f t="shared" si="50"/>
        <v>28</v>
      </c>
      <c r="H107" s="327">
        <v>24</v>
      </c>
      <c r="I107" s="327">
        <v>4</v>
      </c>
      <c r="J107" s="327">
        <f t="shared" si="51"/>
        <v>35</v>
      </c>
      <c r="K107" s="327">
        <v>32</v>
      </c>
      <c r="L107" s="327">
        <v>3</v>
      </c>
      <c r="M107" s="327">
        <f t="shared" si="37"/>
        <v>25</v>
      </c>
      <c r="N107" s="327">
        <v>22</v>
      </c>
      <c r="O107" s="327">
        <v>3</v>
      </c>
      <c r="P107" s="271">
        <f t="shared" si="42"/>
        <v>10</v>
      </c>
      <c r="Q107" s="271">
        <f t="shared" si="43"/>
        <v>10</v>
      </c>
      <c r="R107" s="271">
        <f t="shared" si="44"/>
        <v>0</v>
      </c>
      <c r="S107" s="327">
        <f t="shared" si="41"/>
        <v>34</v>
      </c>
      <c r="T107" s="327">
        <v>31</v>
      </c>
      <c r="U107" s="327">
        <v>3</v>
      </c>
      <c r="V107" s="271">
        <f t="shared" si="46"/>
        <v>-1</v>
      </c>
      <c r="W107" s="271">
        <f t="shared" si="47"/>
        <v>-1</v>
      </c>
      <c r="X107" s="271">
        <f t="shared" si="48"/>
        <v>0</v>
      </c>
      <c r="Y107" s="327"/>
    </row>
    <row r="108" spans="1:25" s="43" customFormat="1" ht="33" hidden="1" customHeight="1" x14ac:dyDescent="0.2">
      <c r="A108" s="327" t="s">
        <v>316</v>
      </c>
      <c r="B108" s="54" t="s">
        <v>317</v>
      </c>
      <c r="C108" s="130"/>
      <c r="D108" s="327">
        <f t="shared" si="49"/>
        <v>17</v>
      </c>
      <c r="E108" s="327">
        <v>15</v>
      </c>
      <c r="F108" s="327">
        <v>2</v>
      </c>
      <c r="G108" s="327">
        <f t="shared" si="50"/>
        <v>13</v>
      </c>
      <c r="H108" s="327">
        <v>12</v>
      </c>
      <c r="I108" s="327">
        <v>1</v>
      </c>
      <c r="J108" s="327">
        <f t="shared" si="51"/>
        <v>17</v>
      </c>
      <c r="K108" s="327">
        <v>15</v>
      </c>
      <c r="L108" s="327">
        <v>2</v>
      </c>
      <c r="M108" s="327">
        <f t="shared" si="37"/>
        <v>15</v>
      </c>
      <c r="N108" s="327">
        <v>13</v>
      </c>
      <c r="O108" s="327">
        <v>2</v>
      </c>
      <c r="P108" s="271">
        <f t="shared" si="42"/>
        <v>2</v>
      </c>
      <c r="Q108" s="271">
        <f t="shared" si="43"/>
        <v>2</v>
      </c>
      <c r="R108" s="271">
        <f t="shared" si="44"/>
        <v>0</v>
      </c>
      <c r="S108" s="327">
        <f t="shared" si="41"/>
        <v>17</v>
      </c>
      <c r="T108" s="327">
        <v>15</v>
      </c>
      <c r="U108" s="327">
        <v>2</v>
      </c>
      <c r="V108" s="271">
        <f t="shared" si="46"/>
        <v>0</v>
      </c>
      <c r="W108" s="271">
        <f t="shared" si="47"/>
        <v>0</v>
      </c>
      <c r="X108" s="271">
        <f t="shared" si="48"/>
        <v>0</v>
      </c>
      <c r="Y108" s="327"/>
    </row>
    <row r="109" spans="1:25" s="43" customFormat="1" ht="33" hidden="1" customHeight="1" x14ac:dyDescent="0.2">
      <c r="A109" s="327" t="s">
        <v>318</v>
      </c>
      <c r="B109" s="54" t="s">
        <v>319</v>
      </c>
      <c r="C109" s="130"/>
      <c r="D109" s="327">
        <f t="shared" si="49"/>
        <v>34</v>
      </c>
      <c r="E109" s="327">
        <v>31</v>
      </c>
      <c r="F109" s="327">
        <v>3</v>
      </c>
      <c r="G109" s="327">
        <f t="shared" si="50"/>
        <v>26</v>
      </c>
      <c r="H109" s="327">
        <v>23</v>
      </c>
      <c r="I109" s="327">
        <v>3</v>
      </c>
      <c r="J109" s="327">
        <f t="shared" si="51"/>
        <v>34</v>
      </c>
      <c r="K109" s="327">
        <v>31</v>
      </c>
      <c r="L109" s="327">
        <v>3</v>
      </c>
      <c r="M109" s="327">
        <f t="shared" si="37"/>
        <v>24</v>
      </c>
      <c r="N109" s="327">
        <v>21</v>
      </c>
      <c r="O109" s="327">
        <v>3</v>
      </c>
      <c r="P109" s="271">
        <f t="shared" si="42"/>
        <v>10</v>
      </c>
      <c r="Q109" s="271">
        <f t="shared" si="43"/>
        <v>10</v>
      </c>
      <c r="R109" s="271">
        <f t="shared" si="44"/>
        <v>0</v>
      </c>
      <c r="S109" s="327">
        <f t="shared" si="41"/>
        <v>33</v>
      </c>
      <c r="T109" s="327">
        <v>30</v>
      </c>
      <c r="U109" s="327">
        <v>3</v>
      </c>
      <c r="V109" s="271">
        <f t="shared" si="46"/>
        <v>-1</v>
      </c>
      <c r="W109" s="271">
        <f t="shared" si="47"/>
        <v>-1</v>
      </c>
      <c r="X109" s="271">
        <f t="shared" si="48"/>
        <v>0</v>
      </c>
      <c r="Y109" s="327"/>
    </row>
    <row r="110" spans="1:25" s="43" customFormat="1" ht="33" hidden="1" customHeight="1" x14ac:dyDescent="0.2">
      <c r="A110" s="327" t="s">
        <v>320</v>
      </c>
      <c r="B110" s="54" t="s">
        <v>321</v>
      </c>
      <c r="C110" s="130"/>
      <c r="D110" s="327">
        <f t="shared" si="49"/>
        <v>9</v>
      </c>
      <c r="E110" s="327">
        <v>8</v>
      </c>
      <c r="F110" s="327">
        <v>1</v>
      </c>
      <c r="G110" s="327">
        <f t="shared" si="50"/>
        <v>6</v>
      </c>
      <c r="H110" s="327">
        <v>5</v>
      </c>
      <c r="I110" s="327">
        <v>1</v>
      </c>
      <c r="J110" s="327">
        <f t="shared" si="51"/>
        <v>9</v>
      </c>
      <c r="K110" s="327">
        <v>8</v>
      </c>
      <c r="L110" s="327">
        <v>1</v>
      </c>
      <c r="M110" s="327">
        <f t="shared" si="37"/>
        <v>6</v>
      </c>
      <c r="N110" s="327">
        <v>5</v>
      </c>
      <c r="O110" s="327">
        <v>1</v>
      </c>
      <c r="P110" s="271">
        <f t="shared" si="42"/>
        <v>3</v>
      </c>
      <c r="Q110" s="271">
        <f t="shared" si="43"/>
        <v>3</v>
      </c>
      <c r="R110" s="271">
        <f t="shared" si="44"/>
        <v>0</v>
      </c>
      <c r="S110" s="327">
        <f t="shared" si="41"/>
        <v>9</v>
      </c>
      <c r="T110" s="327">
        <v>8</v>
      </c>
      <c r="U110" s="327">
        <v>1</v>
      </c>
      <c r="V110" s="271">
        <f t="shared" si="46"/>
        <v>0</v>
      </c>
      <c r="W110" s="271">
        <f t="shared" si="47"/>
        <v>0</v>
      </c>
      <c r="X110" s="271">
        <f t="shared" si="48"/>
        <v>0</v>
      </c>
      <c r="Y110" s="327"/>
    </row>
    <row r="111" spans="1:25" s="43" customFormat="1" ht="24.75" hidden="1" customHeight="1" x14ac:dyDescent="0.2">
      <c r="A111" s="327" t="s">
        <v>322</v>
      </c>
      <c r="B111" s="54" t="s">
        <v>323</v>
      </c>
      <c r="C111" s="130"/>
      <c r="D111" s="327">
        <f t="shared" si="49"/>
        <v>16</v>
      </c>
      <c r="E111" s="327">
        <v>14</v>
      </c>
      <c r="F111" s="327">
        <v>2</v>
      </c>
      <c r="G111" s="327">
        <f t="shared" si="50"/>
        <v>14</v>
      </c>
      <c r="H111" s="327">
        <v>13</v>
      </c>
      <c r="I111" s="327">
        <v>1</v>
      </c>
      <c r="J111" s="327">
        <f t="shared" si="51"/>
        <v>17</v>
      </c>
      <c r="K111" s="327">
        <v>14</v>
      </c>
      <c r="L111" s="327">
        <v>3</v>
      </c>
      <c r="M111" s="327">
        <f t="shared" si="37"/>
        <v>13</v>
      </c>
      <c r="N111" s="327">
        <v>12</v>
      </c>
      <c r="O111" s="327">
        <v>1</v>
      </c>
      <c r="P111" s="271">
        <f t="shared" si="42"/>
        <v>4</v>
      </c>
      <c r="Q111" s="271">
        <f t="shared" si="43"/>
        <v>2</v>
      </c>
      <c r="R111" s="271">
        <f t="shared" si="44"/>
        <v>2</v>
      </c>
      <c r="S111" s="327">
        <f t="shared" si="41"/>
        <v>17</v>
      </c>
      <c r="T111" s="327">
        <v>14</v>
      </c>
      <c r="U111" s="327">
        <v>3</v>
      </c>
      <c r="V111" s="271">
        <f t="shared" si="46"/>
        <v>0</v>
      </c>
      <c r="W111" s="271">
        <f t="shared" si="47"/>
        <v>0</v>
      </c>
      <c r="X111" s="271">
        <f t="shared" si="48"/>
        <v>0</v>
      </c>
      <c r="Y111" s="327"/>
    </row>
    <row r="112" spans="1:25" s="43" customFormat="1" ht="33" hidden="1" customHeight="1" x14ac:dyDescent="0.2">
      <c r="A112" s="327" t="s">
        <v>324</v>
      </c>
      <c r="B112" s="54" t="s">
        <v>325</v>
      </c>
      <c r="C112" s="130"/>
      <c r="D112" s="327">
        <f t="shared" si="49"/>
        <v>9</v>
      </c>
      <c r="E112" s="327">
        <v>8</v>
      </c>
      <c r="F112" s="327">
        <v>1</v>
      </c>
      <c r="G112" s="327">
        <f t="shared" si="50"/>
        <v>8</v>
      </c>
      <c r="H112" s="327">
        <v>6</v>
      </c>
      <c r="I112" s="327">
        <v>2</v>
      </c>
      <c r="J112" s="327">
        <f t="shared" si="51"/>
        <v>9</v>
      </c>
      <c r="K112" s="327">
        <v>8</v>
      </c>
      <c r="L112" s="327">
        <v>1</v>
      </c>
      <c r="M112" s="327">
        <f t="shared" si="37"/>
        <v>8</v>
      </c>
      <c r="N112" s="327">
        <v>6</v>
      </c>
      <c r="O112" s="327">
        <v>2</v>
      </c>
      <c r="P112" s="271">
        <f t="shared" si="42"/>
        <v>1</v>
      </c>
      <c r="Q112" s="271">
        <f t="shared" si="43"/>
        <v>2</v>
      </c>
      <c r="R112" s="271">
        <f t="shared" si="44"/>
        <v>-1</v>
      </c>
      <c r="S112" s="327">
        <f t="shared" si="41"/>
        <v>9</v>
      </c>
      <c r="T112" s="327">
        <v>8</v>
      </c>
      <c r="U112" s="327">
        <v>1</v>
      </c>
      <c r="V112" s="271">
        <f t="shared" si="46"/>
        <v>0</v>
      </c>
      <c r="W112" s="271">
        <f t="shared" si="47"/>
        <v>0</v>
      </c>
      <c r="X112" s="271">
        <f t="shared" si="48"/>
        <v>0</v>
      </c>
      <c r="Y112" s="327"/>
    </row>
    <row r="113" spans="1:25" s="43" customFormat="1" ht="33" hidden="1" customHeight="1" x14ac:dyDescent="0.2">
      <c r="A113" s="327" t="s">
        <v>326</v>
      </c>
      <c r="B113" s="54" t="s">
        <v>327</v>
      </c>
      <c r="C113" s="130"/>
      <c r="D113" s="327">
        <f t="shared" si="49"/>
        <v>12</v>
      </c>
      <c r="E113" s="327">
        <v>11</v>
      </c>
      <c r="F113" s="327">
        <v>1</v>
      </c>
      <c r="G113" s="327">
        <f t="shared" si="50"/>
        <v>9</v>
      </c>
      <c r="H113" s="327">
        <v>8</v>
      </c>
      <c r="I113" s="327">
        <v>1</v>
      </c>
      <c r="J113" s="327">
        <f t="shared" si="51"/>
        <v>12</v>
      </c>
      <c r="K113" s="327">
        <v>11</v>
      </c>
      <c r="L113" s="327">
        <v>1</v>
      </c>
      <c r="M113" s="327">
        <f t="shared" si="37"/>
        <v>8</v>
      </c>
      <c r="N113" s="327">
        <v>7</v>
      </c>
      <c r="O113" s="327">
        <v>1</v>
      </c>
      <c r="P113" s="271">
        <f t="shared" si="42"/>
        <v>4</v>
      </c>
      <c r="Q113" s="271">
        <f t="shared" si="43"/>
        <v>4</v>
      </c>
      <c r="R113" s="271">
        <f t="shared" si="44"/>
        <v>0</v>
      </c>
      <c r="S113" s="327">
        <f t="shared" si="41"/>
        <v>12</v>
      </c>
      <c r="T113" s="327">
        <v>11</v>
      </c>
      <c r="U113" s="327">
        <v>1</v>
      </c>
      <c r="V113" s="271">
        <f t="shared" si="46"/>
        <v>0</v>
      </c>
      <c r="W113" s="271">
        <f t="shared" si="47"/>
        <v>0</v>
      </c>
      <c r="X113" s="271">
        <f t="shared" si="48"/>
        <v>0</v>
      </c>
      <c r="Y113" s="327"/>
    </row>
    <row r="114" spans="1:25" s="43" customFormat="1" ht="35.25" customHeight="1" x14ac:dyDescent="0.2">
      <c r="A114" s="327">
        <v>4.7</v>
      </c>
      <c r="B114" s="54" t="s">
        <v>328</v>
      </c>
      <c r="C114" s="130" t="s">
        <v>68</v>
      </c>
      <c r="D114" s="327">
        <f t="shared" si="49"/>
        <v>38</v>
      </c>
      <c r="E114" s="327">
        <v>35</v>
      </c>
      <c r="F114" s="327">
        <v>3</v>
      </c>
      <c r="G114" s="327">
        <f t="shared" si="50"/>
        <v>33</v>
      </c>
      <c r="H114" s="327">
        <v>30</v>
      </c>
      <c r="I114" s="327">
        <v>3</v>
      </c>
      <c r="J114" s="327">
        <f t="shared" si="51"/>
        <v>38</v>
      </c>
      <c r="K114" s="327">
        <v>34</v>
      </c>
      <c r="L114" s="327">
        <v>4</v>
      </c>
      <c r="M114" s="327">
        <f t="shared" si="37"/>
        <v>33</v>
      </c>
      <c r="N114" s="327">
        <f>SUM(N115:N121)</f>
        <v>29</v>
      </c>
      <c r="O114" s="327">
        <v>4</v>
      </c>
      <c r="P114" s="271">
        <f t="shared" si="42"/>
        <v>5</v>
      </c>
      <c r="Q114" s="271">
        <f t="shared" si="43"/>
        <v>5</v>
      </c>
      <c r="R114" s="271">
        <f t="shared" si="44"/>
        <v>0</v>
      </c>
      <c r="S114" s="327">
        <f t="shared" si="41"/>
        <v>38</v>
      </c>
      <c r="T114" s="327">
        <f>SUM(T115:T121)</f>
        <v>34</v>
      </c>
      <c r="U114" s="327">
        <v>4</v>
      </c>
      <c r="V114" s="271">
        <f t="shared" si="46"/>
        <v>0</v>
      </c>
      <c r="W114" s="271">
        <f t="shared" si="47"/>
        <v>0</v>
      </c>
      <c r="X114" s="271">
        <f t="shared" si="48"/>
        <v>0</v>
      </c>
      <c r="Y114" s="327"/>
    </row>
    <row r="115" spans="1:25" s="43" customFormat="1" ht="16.5" hidden="1" customHeight="1" x14ac:dyDescent="0.2">
      <c r="A115" s="327" t="s">
        <v>329</v>
      </c>
      <c r="B115" s="54" t="s">
        <v>280</v>
      </c>
      <c r="C115" s="128"/>
      <c r="D115" s="327">
        <f t="shared" si="49"/>
        <v>3</v>
      </c>
      <c r="E115" s="327">
        <v>3</v>
      </c>
      <c r="F115" s="327">
        <v>0</v>
      </c>
      <c r="G115" s="327">
        <f t="shared" si="50"/>
        <v>3</v>
      </c>
      <c r="H115" s="327">
        <v>3</v>
      </c>
      <c r="I115" s="327">
        <v>0</v>
      </c>
      <c r="J115" s="327">
        <f t="shared" si="51"/>
        <v>3</v>
      </c>
      <c r="K115" s="327">
        <v>3</v>
      </c>
      <c r="L115" s="327">
        <v>0</v>
      </c>
      <c r="M115" s="327">
        <f t="shared" si="37"/>
        <v>3</v>
      </c>
      <c r="N115" s="327">
        <v>3</v>
      </c>
      <c r="O115" s="327">
        <v>0</v>
      </c>
      <c r="P115" s="271">
        <f t="shared" si="42"/>
        <v>0</v>
      </c>
      <c r="Q115" s="271">
        <f t="shared" si="43"/>
        <v>0</v>
      </c>
      <c r="R115" s="271">
        <f t="shared" si="44"/>
        <v>0</v>
      </c>
      <c r="S115" s="327">
        <f t="shared" si="41"/>
        <v>3</v>
      </c>
      <c r="T115" s="327">
        <v>3</v>
      </c>
      <c r="U115" s="327">
        <v>0</v>
      </c>
      <c r="V115" s="271">
        <f t="shared" si="46"/>
        <v>0</v>
      </c>
      <c r="W115" s="271">
        <f t="shared" si="47"/>
        <v>0</v>
      </c>
      <c r="X115" s="271">
        <f t="shared" si="48"/>
        <v>0</v>
      </c>
      <c r="Y115" s="327"/>
    </row>
    <row r="116" spans="1:25" s="43" customFormat="1" ht="16.5" hidden="1" customHeight="1" x14ac:dyDescent="0.2">
      <c r="A116" s="327" t="s">
        <v>330</v>
      </c>
      <c r="B116" s="54" t="s">
        <v>331</v>
      </c>
      <c r="C116" s="128"/>
      <c r="D116" s="327">
        <f t="shared" si="49"/>
        <v>8</v>
      </c>
      <c r="E116" s="327">
        <v>5</v>
      </c>
      <c r="F116" s="327">
        <v>3</v>
      </c>
      <c r="G116" s="327">
        <f t="shared" si="50"/>
        <v>8</v>
      </c>
      <c r="H116" s="327">
        <v>5</v>
      </c>
      <c r="I116" s="327">
        <v>3</v>
      </c>
      <c r="J116" s="327">
        <f t="shared" si="51"/>
        <v>8</v>
      </c>
      <c r="K116" s="327">
        <v>5</v>
      </c>
      <c r="L116" s="327">
        <v>3</v>
      </c>
      <c r="M116" s="327">
        <f t="shared" si="37"/>
        <v>8</v>
      </c>
      <c r="N116" s="327">
        <v>5</v>
      </c>
      <c r="O116" s="327">
        <v>3</v>
      </c>
      <c r="P116" s="271">
        <f t="shared" si="42"/>
        <v>0</v>
      </c>
      <c r="Q116" s="271">
        <f t="shared" si="43"/>
        <v>0</v>
      </c>
      <c r="R116" s="271">
        <f t="shared" si="44"/>
        <v>0</v>
      </c>
      <c r="S116" s="327">
        <f t="shared" si="41"/>
        <v>8</v>
      </c>
      <c r="T116" s="327">
        <v>5</v>
      </c>
      <c r="U116" s="327">
        <v>3</v>
      </c>
      <c r="V116" s="271">
        <f t="shared" si="46"/>
        <v>0</v>
      </c>
      <c r="W116" s="271">
        <f t="shared" si="47"/>
        <v>0</v>
      </c>
      <c r="X116" s="271">
        <f t="shared" si="48"/>
        <v>0</v>
      </c>
      <c r="Y116" s="327"/>
    </row>
    <row r="117" spans="1:25" s="43" customFormat="1" ht="16.5" hidden="1" customHeight="1" x14ac:dyDescent="0.2">
      <c r="A117" s="327" t="s">
        <v>332</v>
      </c>
      <c r="B117" s="54" t="s">
        <v>267</v>
      </c>
      <c r="C117" s="128"/>
      <c r="D117" s="327">
        <f t="shared" si="49"/>
        <v>4</v>
      </c>
      <c r="E117" s="327">
        <v>4</v>
      </c>
      <c r="F117" s="327">
        <v>0</v>
      </c>
      <c r="G117" s="327">
        <f t="shared" si="50"/>
        <v>3</v>
      </c>
      <c r="H117" s="327">
        <v>3</v>
      </c>
      <c r="I117" s="327">
        <v>0</v>
      </c>
      <c r="J117" s="327">
        <f t="shared" si="51"/>
        <v>4</v>
      </c>
      <c r="K117" s="327">
        <v>4</v>
      </c>
      <c r="L117" s="327">
        <v>0</v>
      </c>
      <c r="M117" s="327">
        <f t="shared" si="37"/>
        <v>0</v>
      </c>
      <c r="N117" s="327"/>
      <c r="O117" s="327">
        <v>0</v>
      </c>
      <c r="P117" s="271">
        <f t="shared" si="42"/>
        <v>4</v>
      </c>
      <c r="Q117" s="271">
        <f t="shared" si="43"/>
        <v>4</v>
      </c>
      <c r="R117" s="271">
        <f t="shared" si="44"/>
        <v>0</v>
      </c>
      <c r="S117" s="327">
        <f t="shared" si="41"/>
        <v>0</v>
      </c>
      <c r="T117" s="327"/>
      <c r="U117" s="327">
        <v>0</v>
      </c>
      <c r="V117" s="271">
        <f t="shared" si="46"/>
        <v>-4</v>
      </c>
      <c r="W117" s="271">
        <f t="shared" si="47"/>
        <v>-4</v>
      </c>
      <c r="X117" s="271">
        <f t="shared" si="48"/>
        <v>0</v>
      </c>
      <c r="Y117" s="327"/>
    </row>
    <row r="118" spans="1:25" s="43" customFormat="1" ht="0.75" hidden="1" customHeight="1" x14ac:dyDescent="0.2">
      <c r="A118" s="327" t="s">
        <v>333</v>
      </c>
      <c r="B118" s="54" t="s">
        <v>740</v>
      </c>
      <c r="C118" s="128"/>
      <c r="D118" s="327">
        <f t="shared" si="49"/>
        <v>5</v>
      </c>
      <c r="E118" s="327">
        <v>5</v>
      </c>
      <c r="F118" s="327">
        <v>0</v>
      </c>
      <c r="G118" s="327">
        <f t="shared" si="50"/>
        <v>3</v>
      </c>
      <c r="H118" s="327">
        <v>3</v>
      </c>
      <c r="I118" s="327">
        <v>0</v>
      </c>
      <c r="J118" s="327">
        <f t="shared" si="51"/>
        <v>5</v>
      </c>
      <c r="K118" s="327">
        <v>5</v>
      </c>
      <c r="L118" s="327">
        <v>0</v>
      </c>
      <c r="M118" s="327">
        <f t="shared" si="37"/>
        <v>6</v>
      </c>
      <c r="N118" s="327">
        <v>6</v>
      </c>
      <c r="O118" s="327">
        <v>0</v>
      </c>
      <c r="P118" s="271">
        <f t="shared" si="42"/>
        <v>-1</v>
      </c>
      <c r="Q118" s="271">
        <f t="shared" si="43"/>
        <v>-1</v>
      </c>
      <c r="R118" s="271">
        <f t="shared" si="44"/>
        <v>0</v>
      </c>
      <c r="S118" s="327">
        <f t="shared" si="41"/>
        <v>9</v>
      </c>
      <c r="T118" s="327">
        <v>9</v>
      </c>
      <c r="U118" s="327">
        <v>0</v>
      </c>
      <c r="V118" s="271">
        <f t="shared" si="46"/>
        <v>4</v>
      </c>
      <c r="W118" s="271">
        <f t="shared" si="47"/>
        <v>4</v>
      </c>
      <c r="X118" s="271">
        <f t="shared" si="48"/>
        <v>0</v>
      </c>
      <c r="Y118" s="327"/>
    </row>
    <row r="119" spans="1:25" s="43" customFormat="1" ht="20.25" hidden="1" customHeight="1" x14ac:dyDescent="0.2">
      <c r="A119" s="327" t="s">
        <v>334</v>
      </c>
      <c r="B119" s="54" t="s">
        <v>335</v>
      </c>
      <c r="C119" s="128"/>
      <c r="D119" s="327">
        <f t="shared" si="49"/>
        <v>6</v>
      </c>
      <c r="E119" s="327">
        <v>6</v>
      </c>
      <c r="F119" s="327">
        <v>0</v>
      </c>
      <c r="G119" s="327">
        <f t="shared" si="50"/>
        <v>6</v>
      </c>
      <c r="H119" s="327">
        <v>6</v>
      </c>
      <c r="I119" s="327">
        <v>0</v>
      </c>
      <c r="J119" s="327">
        <f t="shared" si="51"/>
        <v>6</v>
      </c>
      <c r="K119" s="327">
        <v>6</v>
      </c>
      <c r="L119" s="327">
        <v>0</v>
      </c>
      <c r="M119" s="327">
        <f t="shared" si="37"/>
        <v>8</v>
      </c>
      <c r="N119" s="327">
        <v>8</v>
      </c>
      <c r="O119" s="327">
        <v>0</v>
      </c>
      <c r="P119" s="271">
        <f t="shared" si="42"/>
        <v>-2</v>
      </c>
      <c r="Q119" s="271">
        <f t="shared" si="43"/>
        <v>-2</v>
      </c>
      <c r="R119" s="271">
        <f t="shared" si="44"/>
        <v>0</v>
      </c>
      <c r="S119" s="327">
        <f t="shared" si="41"/>
        <v>9</v>
      </c>
      <c r="T119" s="327">
        <v>9</v>
      </c>
      <c r="U119" s="327">
        <v>0</v>
      </c>
      <c r="V119" s="271">
        <f t="shared" si="46"/>
        <v>3</v>
      </c>
      <c r="W119" s="271">
        <f t="shared" si="47"/>
        <v>3</v>
      </c>
      <c r="X119" s="271">
        <f t="shared" si="48"/>
        <v>0</v>
      </c>
      <c r="Y119" s="327"/>
    </row>
    <row r="120" spans="1:25" s="43" customFormat="1" ht="9.75" hidden="1" customHeight="1" x14ac:dyDescent="0.2">
      <c r="A120" s="327" t="s">
        <v>336</v>
      </c>
      <c r="B120" s="54" t="s">
        <v>337</v>
      </c>
      <c r="C120" s="128"/>
      <c r="D120" s="327">
        <f t="shared" si="49"/>
        <v>4</v>
      </c>
      <c r="E120" s="327">
        <v>4</v>
      </c>
      <c r="F120" s="327">
        <v>0</v>
      </c>
      <c r="G120" s="327">
        <f t="shared" si="50"/>
        <v>3</v>
      </c>
      <c r="H120" s="327">
        <v>3</v>
      </c>
      <c r="I120" s="327">
        <v>0</v>
      </c>
      <c r="J120" s="327">
        <f t="shared" si="51"/>
        <v>4</v>
      </c>
      <c r="K120" s="327">
        <v>4</v>
      </c>
      <c r="L120" s="327">
        <v>0</v>
      </c>
      <c r="M120" s="327">
        <f t="shared" si="37"/>
        <v>0</v>
      </c>
      <c r="N120" s="327"/>
      <c r="O120" s="327">
        <v>0</v>
      </c>
      <c r="P120" s="271">
        <f t="shared" si="42"/>
        <v>4</v>
      </c>
      <c r="Q120" s="271">
        <f t="shared" si="43"/>
        <v>4</v>
      </c>
      <c r="R120" s="271">
        <f t="shared" si="44"/>
        <v>0</v>
      </c>
      <c r="S120" s="327">
        <f t="shared" si="41"/>
        <v>0</v>
      </c>
      <c r="T120" s="327"/>
      <c r="U120" s="327">
        <v>0</v>
      </c>
      <c r="V120" s="271">
        <f t="shared" si="46"/>
        <v>-4</v>
      </c>
      <c r="W120" s="271">
        <f t="shared" si="47"/>
        <v>-4</v>
      </c>
      <c r="X120" s="271">
        <f t="shared" si="48"/>
        <v>0</v>
      </c>
      <c r="Y120" s="327"/>
    </row>
    <row r="121" spans="1:25" s="43" customFormat="1" ht="16.5" hidden="1" customHeight="1" x14ac:dyDescent="0.2">
      <c r="A121" s="327" t="s">
        <v>338</v>
      </c>
      <c r="B121" s="54" t="s">
        <v>339</v>
      </c>
      <c r="C121" s="128"/>
      <c r="D121" s="327">
        <f t="shared" si="49"/>
        <v>8</v>
      </c>
      <c r="E121" s="327">
        <v>8</v>
      </c>
      <c r="F121" s="327">
        <v>0</v>
      </c>
      <c r="G121" s="327">
        <f t="shared" si="50"/>
        <v>7</v>
      </c>
      <c r="H121" s="327">
        <v>7</v>
      </c>
      <c r="I121" s="327">
        <v>0</v>
      </c>
      <c r="J121" s="327">
        <f t="shared" si="51"/>
        <v>8</v>
      </c>
      <c r="K121" s="327">
        <v>8</v>
      </c>
      <c r="L121" s="327">
        <v>0</v>
      </c>
      <c r="M121" s="327">
        <f t="shared" si="37"/>
        <v>8</v>
      </c>
      <c r="N121" s="327">
        <v>7</v>
      </c>
      <c r="O121" s="327">
        <v>1</v>
      </c>
      <c r="P121" s="271">
        <f t="shared" si="42"/>
        <v>0</v>
      </c>
      <c r="Q121" s="271">
        <f t="shared" si="43"/>
        <v>1</v>
      </c>
      <c r="R121" s="271">
        <f t="shared" si="44"/>
        <v>-1</v>
      </c>
      <c r="S121" s="327">
        <f t="shared" si="41"/>
        <v>9</v>
      </c>
      <c r="T121" s="327">
        <v>8</v>
      </c>
      <c r="U121" s="327">
        <v>1</v>
      </c>
      <c r="V121" s="271">
        <f t="shared" si="46"/>
        <v>1</v>
      </c>
      <c r="W121" s="271">
        <f t="shared" si="47"/>
        <v>0</v>
      </c>
      <c r="X121" s="271">
        <f t="shared" si="48"/>
        <v>1</v>
      </c>
      <c r="Y121" s="327"/>
    </row>
    <row r="122" spans="1:25" s="43" customFormat="1" ht="36" customHeight="1" x14ac:dyDescent="0.2">
      <c r="A122" s="327">
        <v>4.8</v>
      </c>
      <c r="B122" s="52" t="s">
        <v>340</v>
      </c>
      <c r="C122" s="130" t="s">
        <v>68</v>
      </c>
      <c r="D122" s="327">
        <f t="shared" si="49"/>
        <v>11</v>
      </c>
      <c r="E122" s="327">
        <v>11</v>
      </c>
      <c r="F122" s="327">
        <v>0</v>
      </c>
      <c r="G122" s="327">
        <f t="shared" si="50"/>
        <v>11</v>
      </c>
      <c r="H122" s="327">
        <v>11</v>
      </c>
      <c r="I122" s="327">
        <v>0</v>
      </c>
      <c r="J122" s="327">
        <f t="shared" si="51"/>
        <v>13</v>
      </c>
      <c r="K122" s="327">
        <v>12</v>
      </c>
      <c r="L122" s="327">
        <v>1</v>
      </c>
      <c r="M122" s="327">
        <f t="shared" si="37"/>
        <v>11</v>
      </c>
      <c r="N122" s="327">
        <v>11</v>
      </c>
      <c r="O122" s="327">
        <v>0</v>
      </c>
      <c r="P122" s="271">
        <f t="shared" si="42"/>
        <v>2</v>
      </c>
      <c r="Q122" s="271">
        <f t="shared" si="43"/>
        <v>1</v>
      </c>
      <c r="R122" s="271">
        <f t="shared" si="44"/>
        <v>1</v>
      </c>
      <c r="S122" s="327">
        <f t="shared" si="41"/>
        <v>13</v>
      </c>
      <c r="T122" s="327">
        <v>12</v>
      </c>
      <c r="U122" s="327">
        <v>1</v>
      </c>
      <c r="V122" s="271">
        <f t="shared" si="46"/>
        <v>0</v>
      </c>
      <c r="W122" s="271">
        <f t="shared" si="47"/>
        <v>0</v>
      </c>
      <c r="X122" s="271">
        <f t="shared" si="48"/>
        <v>0</v>
      </c>
      <c r="Y122" s="327"/>
    </row>
    <row r="123" spans="1:25" s="43" customFormat="1" ht="16.5" hidden="1" customHeight="1" x14ac:dyDescent="0.2">
      <c r="A123" s="327" t="s">
        <v>341</v>
      </c>
      <c r="B123" s="129" t="s">
        <v>184</v>
      </c>
      <c r="C123" s="327"/>
      <c r="D123" s="22">
        <f t="shared" si="49"/>
        <v>3</v>
      </c>
      <c r="E123" s="327">
        <v>3</v>
      </c>
      <c r="F123" s="327">
        <v>0</v>
      </c>
      <c r="G123" s="22">
        <f t="shared" si="50"/>
        <v>3</v>
      </c>
      <c r="H123" s="327">
        <v>3</v>
      </c>
      <c r="I123" s="327">
        <v>0</v>
      </c>
      <c r="J123" s="22">
        <f t="shared" si="51"/>
        <v>3</v>
      </c>
      <c r="K123" s="327">
        <v>3</v>
      </c>
      <c r="L123" s="327">
        <v>0</v>
      </c>
      <c r="M123" s="22">
        <f t="shared" si="37"/>
        <v>3</v>
      </c>
      <c r="N123" s="327">
        <v>3</v>
      </c>
      <c r="O123" s="327">
        <v>0</v>
      </c>
      <c r="P123" s="271">
        <f t="shared" si="42"/>
        <v>0</v>
      </c>
      <c r="Q123" s="271">
        <f t="shared" si="43"/>
        <v>0</v>
      </c>
      <c r="R123" s="271">
        <f t="shared" si="44"/>
        <v>0</v>
      </c>
      <c r="S123" s="22">
        <f t="shared" si="41"/>
        <v>3</v>
      </c>
      <c r="T123" s="327">
        <v>3</v>
      </c>
      <c r="U123" s="327">
        <v>0</v>
      </c>
      <c r="V123" s="32">
        <f t="shared" si="46"/>
        <v>0</v>
      </c>
      <c r="W123" s="32">
        <f t="shared" si="47"/>
        <v>0</v>
      </c>
      <c r="X123" s="32">
        <f t="shared" si="48"/>
        <v>0</v>
      </c>
      <c r="Y123" s="22"/>
    </row>
    <row r="124" spans="1:25" s="43" customFormat="1" ht="16.5" hidden="1" customHeight="1" x14ac:dyDescent="0.2">
      <c r="A124" s="327" t="s">
        <v>342</v>
      </c>
      <c r="B124" s="129" t="s">
        <v>741</v>
      </c>
      <c r="C124" s="327"/>
      <c r="D124" s="22">
        <f t="shared" si="49"/>
        <v>2</v>
      </c>
      <c r="E124" s="327">
        <v>2</v>
      </c>
      <c r="F124" s="327">
        <v>0</v>
      </c>
      <c r="G124" s="22">
        <f t="shared" si="50"/>
        <v>2</v>
      </c>
      <c r="H124" s="327">
        <v>2</v>
      </c>
      <c r="I124" s="327">
        <v>0</v>
      </c>
      <c r="J124" s="22">
        <f t="shared" si="51"/>
        <v>3</v>
      </c>
      <c r="K124" s="327">
        <v>2</v>
      </c>
      <c r="L124" s="327">
        <v>1</v>
      </c>
      <c r="M124" s="22">
        <f t="shared" ref="M124:M187" si="52">SUM(N124:O124)</f>
        <v>4</v>
      </c>
      <c r="N124" s="327">
        <v>4</v>
      </c>
      <c r="O124" s="327">
        <v>0</v>
      </c>
      <c r="P124" s="271">
        <f t="shared" si="42"/>
        <v>-1</v>
      </c>
      <c r="Q124" s="271">
        <f t="shared" si="43"/>
        <v>-2</v>
      </c>
      <c r="R124" s="271">
        <f t="shared" si="44"/>
        <v>1</v>
      </c>
      <c r="S124" s="22">
        <f t="shared" ref="S124:S187" si="53">SUM(T124:U124)</f>
        <v>5</v>
      </c>
      <c r="T124" s="327">
        <v>4</v>
      </c>
      <c r="U124" s="327">
        <v>1</v>
      </c>
      <c r="V124" s="32">
        <f t="shared" si="46"/>
        <v>2</v>
      </c>
      <c r="W124" s="32">
        <f t="shared" si="47"/>
        <v>2</v>
      </c>
      <c r="X124" s="32">
        <f t="shared" si="48"/>
        <v>0</v>
      </c>
      <c r="Y124" s="22"/>
    </row>
    <row r="125" spans="1:25" s="43" customFormat="1" ht="16.5" hidden="1" customHeight="1" x14ac:dyDescent="0.2">
      <c r="A125" s="327" t="s">
        <v>343</v>
      </c>
      <c r="B125" s="129" t="s">
        <v>267</v>
      </c>
      <c r="C125" s="327"/>
      <c r="D125" s="22">
        <f t="shared" si="49"/>
        <v>2</v>
      </c>
      <c r="E125" s="327">
        <v>2</v>
      </c>
      <c r="F125" s="327">
        <v>0</v>
      </c>
      <c r="G125" s="22">
        <f t="shared" si="50"/>
        <v>2</v>
      </c>
      <c r="H125" s="327">
        <v>2</v>
      </c>
      <c r="I125" s="327">
        <v>0</v>
      </c>
      <c r="J125" s="22">
        <f t="shared" si="51"/>
        <v>2</v>
      </c>
      <c r="K125" s="327">
        <v>2</v>
      </c>
      <c r="L125" s="327">
        <v>0</v>
      </c>
      <c r="M125" s="22">
        <f t="shared" si="52"/>
        <v>0</v>
      </c>
      <c r="N125" s="327"/>
      <c r="O125" s="327">
        <v>0</v>
      </c>
      <c r="P125" s="271">
        <f t="shared" ref="P125:P128" si="54">J125-M125</f>
        <v>2</v>
      </c>
      <c r="Q125" s="271">
        <f t="shared" ref="Q125:Q128" si="55">K125-N125</f>
        <v>2</v>
      </c>
      <c r="R125" s="271">
        <f t="shared" ref="R125:R128" si="56">L125-O125</f>
        <v>0</v>
      </c>
      <c r="S125" s="22">
        <f t="shared" si="53"/>
        <v>0</v>
      </c>
      <c r="T125" s="327"/>
      <c r="U125" s="327">
        <v>0</v>
      </c>
      <c r="V125" s="32">
        <f t="shared" si="46"/>
        <v>-2</v>
      </c>
      <c r="W125" s="32">
        <f t="shared" si="47"/>
        <v>-2</v>
      </c>
      <c r="X125" s="32">
        <f t="shared" si="48"/>
        <v>0</v>
      </c>
      <c r="Y125" s="22"/>
    </row>
    <row r="126" spans="1:25" s="43" customFormat="1" ht="16.5" hidden="1" customHeight="1" x14ac:dyDescent="0.2">
      <c r="A126" s="327" t="s">
        <v>344</v>
      </c>
      <c r="B126" s="129" t="s">
        <v>742</v>
      </c>
      <c r="C126" s="327"/>
      <c r="D126" s="22">
        <f t="shared" si="49"/>
        <v>3</v>
      </c>
      <c r="E126" s="327">
        <v>3</v>
      </c>
      <c r="F126" s="327">
        <v>0</v>
      </c>
      <c r="G126" s="22">
        <f t="shared" si="50"/>
        <v>3</v>
      </c>
      <c r="H126" s="327">
        <v>3</v>
      </c>
      <c r="I126" s="327">
        <v>0</v>
      </c>
      <c r="J126" s="22">
        <f t="shared" si="51"/>
        <v>3</v>
      </c>
      <c r="K126" s="327">
        <v>3</v>
      </c>
      <c r="L126" s="327">
        <v>0</v>
      </c>
      <c r="M126" s="22">
        <f t="shared" si="52"/>
        <v>4</v>
      </c>
      <c r="N126" s="327">
        <v>4</v>
      </c>
      <c r="O126" s="327">
        <v>0</v>
      </c>
      <c r="P126" s="271">
        <f t="shared" si="54"/>
        <v>-1</v>
      </c>
      <c r="Q126" s="271">
        <f t="shared" si="55"/>
        <v>-1</v>
      </c>
      <c r="R126" s="271">
        <f t="shared" si="56"/>
        <v>0</v>
      </c>
      <c r="S126" s="22">
        <f t="shared" si="53"/>
        <v>5</v>
      </c>
      <c r="T126" s="327">
        <v>5</v>
      </c>
      <c r="U126" s="327">
        <v>0</v>
      </c>
      <c r="V126" s="32">
        <f t="shared" si="46"/>
        <v>2</v>
      </c>
      <c r="W126" s="32">
        <f t="shared" si="47"/>
        <v>2</v>
      </c>
      <c r="X126" s="32">
        <f t="shared" si="48"/>
        <v>0</v>
      </c>
      <c r="Y126" s="22"/>
    </row>
    <row r="127" spans="1:25" s="43" customFormat="1" ht="16.5" hidden="1" customHeight="1" x14ac:dyDescent="0.2">
      <c r="A127" s="327" t="s">
        <v>345</v>
      </c>
      <c r="B127" s="129" t="s">
        <v>346</v>
      </c>
      <c r="C127" s="327"/>
      <c r="D127" s="22">
        <f t="shared" si="49"/>
        <v>1</v>
      </c>
      <c r="E127" s="327">
        <v>1</v>
      </c>
      <c r="F127" s="327">
        <v>0</v>
      </c>
      <c r="G127" s="22">
        <f t="shared" si="50"/>
        <v>1</v>
      </c>
      <c r="H127" s="327">
        <v>1</v>
      </c>
      <c r="I127" s="327">
        <v>0</v>
      </c>
      <c r="J127" s="22">
        <f t="shared" si="51"/>
        <v>1</v>
      </c>
      <c r="K127" s="327">
        <v>1</v>
      </c>
      <c r="L127" s="327">
        <v>0</v>
      </c>
      <c r="M127" s="22">
        <f t="shared" si="52"/>
        <v>0</v>
      </c>
      <c r="N127" s="327"/>
      <c r="O127" s="327">
        <v>0</v>
      </c>
      <c r="P127" s="271">
        <f t="shared" si="54"/>
        <v>1</v>
      </c>
      <c r="Q127" s="271">
        <f t="shared" si="55"/>
        <v>1</v>
      </c>
      <c r="R127" s="271">
        <f t="shared" si="56"/>
        <v>0</v>
      </c>
      <c r="S127" s="22">
        <f t="shared" si="53"/>
        <v>0</v>
      </c>
      <c r="T127" s="327"/>
      <c r="U127" s="327">
        <v>0</v>
      </c>
      <c r="V127" s="32">
        <f t="shared" si="46"/>
        <v>-1</v>
      </c>
      <c r="W127" s="32">
        <f t="shared" si="47"/>
        <v>-1</v>
      </c>
      <c r="X127" s="32">
        <f t="shared" si="48"/>
        <v>0</v>
      </c>
      <c r="Y127" s="22"/>
    </row>
    <row r="128" spans="1:25" s="131" customFormat="1" ht="27.75" customHeight="1" x14ac:dyDescent="0.25">
      <c r="A128" s="22">
        <v>5</v>
      </c>
      <c r="B128" s="280" t="s">
        <v>183</v>
      </c>
      <c r="C128" s="22"/>
      <c r="D128" s="22">
        <f t="shared" si="49"/>
        <v>66</v>
      </c>
      <c r="E128" s="22">
        <f t="shared" ref="E128:L128" si="57">E129+E137+E142</f>
        <v>61</v>
      </c>
      <c r="F128" s="22">
        <f t="shared" si="57"/>
        <v>5</v>
      </c>
      <c r="G128" s="22">
        <f t="shared" si="50"/>
        <v>63</v>
      </c>
      <c r="H128" s="22">
        <f t="shared" si="57"/>
        <v>58</v>
      </c>
      <c r="I128" s="22">
        <f t="shared" si="57"/>
        <v>5</v>
      </c>
      <c r="J128" s="22">
        <f t="shared" si="51"/>
        <v>66</v>
      </c>
      <c r="K128" s="22">
        <f t="shared" si="57"/>
        <v>61</v>
      </c>
      <c r="L128" s="22">
        <f t="shared" si="57"/>
        <v>5</v>
      </c>
      <c r="M128" s="22">
        <f t="shared" si="52"/>
        <v>63</v>
      </c>
      <c r="N128" s="22">
        <f t="shared" ref="N128:O128" si="58">N129+N137+N142</f>
        <v>58</v>
      </c>
      <c r="O128" s="22">
        <f t="shared" si="58"/>
        <v>5</v>
      </c>
      <c r="P128" s="32">
        <f t="shared" si="54"/>
        <v>3</v>
      </c>
      <c r="Q128" s="32">
        <f t="shared" si="55"/>
        <v>3</v>
      </c>
      <c r="R128" s="32">
        <f t="shared" si="56"/>
        <v>0</v>
      </c>
      <c r="S128" s="22">
        <f t="shared" si="53"/>
        <v>66</v>
      </c>
      <c r="T128" s="22">
        <f t="shared" ref="T128:U128" si="59">T129+T137+T142</f>
        <v>61</v>
      </c>
      <c r="U128" s="22">
        <f t="shared" si="59"/>
        <v>5</v>
      </c>
      <c r="V128" s="32">
        <f t="shared" si="46"/>
        <v>0</v>
      </c>
      <c r="W128" s="32">
        <f t="shared" si="47"/>
        <v>0</v>
      </c>
      <c r="X128" s="32">
        <f t="shared" si="48"/>
        <v>0</v>
      </c>
      <c r="Y128" s="22"/>
    </row>
    <row r="129" spans="1:25" s="25" customFormat="1" ht="29.25" customHeight="1" x14ac:dyDescent="0.2">
      <c r="A129" s="327">
        <v>5.0999999999999996</v>
      </c>
      <c r="B129" s="52" t="s">
        <v>81</v>
      </c>
      <c r="C129" s="327" t="s">
        <v>68</v>
      </c>
      <c r="D129" s="327">
        <f t="shared" si="49"/>
        <v>36</v>
      </c>
      <c r="E129" s="327">
        <f t="shared" ref="E129:I129" si="60">SUM(E130:E136)</f>
        <v>33</v>
      </c>
      <c r="F129" s="327">
        <f t="shared" si="60"/>
        <v>3</v>
      </c>
      <c r="G129" s="327">
        <f t="shared" si="50"/>
        <v>35</v>
      </c>
      <c r="H129" s="327">
        <f t="shared" si="60"/>
        <v>32</v>
      </c>
      <c r="I129" s="327">
        <f t="shared" si="60"/>
        <v>3</v>
      </c>
      <c r="J129" s="327">
        <f t="shared" si="51"/>
        <v>37</v>
      </c>
      <c r="K129" s="327">
        <v>34</v>
      </c>
      <c r="L129" s="327">
        <f t="shared" ref="L129" si="61">SUM(L130:L136)</f>
        <v>3</v>
      </c>
      <c r="M129" s="327">
        <f t="shared" si="52"/>
        <v>36</v>
      </c>
      <c r="N129" s="327">
        <f>32+1</f>
        <v>33</v>
      </c>
      <c r="O129" s="327">
        <f t="shared" ref="O129" si="62">SUM(O130:O136)</f>
        <v>3</v>
      </c>
      <c r="P129" s="271">
        <f t="shared" ref="P129:P164" si="63">J129-M129</f>
        <v>1</v>
      </c>
      <c r="Q129" s="271">
        <f t="shared" ref="Q129:Q164" si="64">K129-N129</f>
        <v>1</v>
      </c>
      <c r="R129" s="271">
        <f t="shared" ref="R129:R164" si="65">L129-O129</f>
        <v>0</v>
      </c>
      <c r="S129" s="327">
        <f t="shared" si="53"/>
        <v>37</v>
      </c>
      <c r="T129" s="327">
        <v>34</v>
      </c>
      <c r="U129" s="327">
        <f t="shared" ref="U129" si="66">SUM(U130:U136)</f>
        <v>3</v>
      </c>
      <c r="V129" s="271">
        <f t="shared" si="46"/>
        <v>0</v>
      </c>
      <c r="W129" s="271">
        <f t="shared" si="47"/>
        <v>0</v>
      </c>
      <c r="X129" s="271">
        <f t="shared" si="48"/>
        <v>0</v>
      </c>
      <c r="Y129" s="327"/>
    </row>
    <row r="130" spans="1:25" s="25" customFormat="1" ht="21.75" hidden="1" customHeight="1" x14ac:dyDescent="0.2">
      <c r="A130" s="41">
        <v>1</v>
      </c>
      <c r="B130" s="331" t="s">
        <v>184</v>
      </c>
      <c r="C130" s="41"/>
      <c r="D130" s="327">
        <f t="shared" si="49"/>
        <v>4</v>
      </c>
      <c r="E130" s="41">
        <v>4</v>
      </c>
      <c r="F130" s="41"/>
      <c r="G130" s="327">
        <f t="shared" si="50"/>
        <v>3</v>
      </c>
      <c r="H130" s="41">
        <v>3</v>
      </c>
      <c r="I130" s="41"/>
      <c r="J130" s="327">
        <f t="shared" si="51"/>
        <v>3</v>
      </c>
      <c r="K130" s="41">
        <v>3</v>
      </c>
      <c r="L130" s="41"/>
      <c r="M130" s="327">
        <f t="shared" si="52"/>
        <v>4</v>
      </c>
      <c r="N130" s="41">
        <v>4</v>
      </c>
      <c r="O130" s="41"/>
      <c r="P130" s="271">
        <f t="shared" si="63"/>
        <v>-1</v>
      </c>
      <c r="Q130" s="271">
        <f t="shared" si="64"/>
        <v>-1</v>
      </c>
      <c r="R130" s="271">
        <f t="shared" si="65"/>
        <v>0</v>
      </c>
      <c r="S130" s="327">
        <f t="shared" si="53"/>
        <v>3</v>
      </c>
      <c r="T130" s="41">
        <v>3</v>
      </c>
      <c r="U130" s="41"/>
      <c r="V130" s="271">
        <f t="shared" si="46"/>
        <v>0</v>
      </c>
      <c r="W130" s="271">
        <f t="shared" si="47"/>
        <v>0</v>
      </c>
      <c r="X130" s="271">
        <f t="shared" si="48"/>
        <v>0</v>
      </c>
      <c r="Y130" s="327"/>
    </row>
    <row r="131" spans="1:25" s="25" customFormat="1" ht="21" hidden="1" customHeight="1" x14ac:dyDescent="0.2">
      <c r="A131" s="41">
        <v>2</v>
      </c>
      <c r="B131" s="331" t="s">
        <v>75</v>
      </c>
      <c r="C131" s="41"/>
      <c r="D131" s="327">
        <f t="shared" si="49"/>
        <v>9</v>
      </c>
      <c r="E131" s="41">
        <v>6</v>
      </c>
      <c r="F131" s="41">
        <v>3</v>
      </c>
      <c r="G131" s="327">
        <f t="shared" si="50"/>
        <v>9</v>
      </c>
      <c r="H131" s="41">
        <v>6</v>
      </c>
      <c r="I131" s="41">
        <v>3</v>
      </c>
      <c r="J131" s="327">
        <f t="shared" si="51"/>
        <v>9</v>
      </c>
      <c r="K131" s="41">
        <v>6</v>
      </c>
      <c r="L131" s="41">
        <v>3</v>
      </c>
      <c r="M131" s="327">
        <f t="shared" si="52"/>
        <v>8</v>
      </c>
      <c r="N131" s="41">
        <v>5</v>
      </c>
      <c r="O131" s="41">
        <v>3</v>
      </c>
      <c r="P131" s="271">
        <f t="shared" si="63"/>
        <v>1</v>
      </c>
      <c r="Q131" s="271">
        <f t="shared" si="64"/>
        <v>1</v>
      </c>
      <c r="R131" s="271">
        <f t="shared" si="65"/>
        <v>0</v>
      </c>
      <c r="S131" s="327">
        <f t="shared" si="53"/>
        <v>9</v>
      </c>
      <c r="T131" s="41">
        <v>6</v>
      </c>
      <c r="U131" s="41">
        <v>3</v>
      </c>
      <c r="V131" s="271">
        <f t="shared" si="46"/>
        <v>0</v>
      </c>
      <c r="W131" s="271">
        <f t="shared" si="47"/>
        <v>0</v>
      </c>
      <c r="X131" s="271">
        <f t="shared" si="48"/>
        <v>0</v>
      </c>
      <c r="Y131" s="327"/>
    </row>
    <row r="132" spans="1:25" s="25" customFormat="1" ht="21.75" hidden="1" customHeight="1" x14ac:dyDescent="0.2">
      <c r="A132" s="41">
        <v>3</v>
      </c>
      <c r="B132" s="331" t="s">
        <v>185</v>
      </c>
      <c r="C132" s="41"/>
      <c r="D132" s="327">
        <f t="shared" si="49"/>
        <v>4</v>
      </c>
      <c r="E132" s="41">
        <v>4</v>
      </c>
      <c r="F132" s="41"/>
      <c r="G132" s="327">
        <f t="shared" si="50"/>
        <v>4</v>
      </c>
      <c r="H132" s="41">
        <v>4</v>
      </c>
      <c r="I132" s="41"/>
      <c r="J132" s="327">
        <f t="shared" si="51"/>
        <v>4</v>
      </c>
      <c r="K132" s="41">
        <v>4</v>
      </c>
      <c r="L132" s="41"/>
      <c r="M132" s="327">
        <f t="shared" si="52"/>
        <v>4</v>
      </c>
      <c r="N132" s="41">
        <v>4</v>
      </c>
      <c r="O132" s="41"/>
      <c r="P132" s="271">
        <f t="shared" si="63"/>
        <v>0</v>
      </c>
      <c r="Q132" s="271">
        <f t="shared" si="64"/>
        <v>0</v>
      </c>
      <c r="R132" s="271">
        <f t="shared" si="65"/>
        <v>0</v>
      </c>
      <c r="S132" s="327">
        <f t="shared" si="53"/>
        <v>4</v>
      </c>
      <c r="T132" s="41">
        <v>4</v>
      </c>
      <c r="U132" s="41"/>
      <c r="V132" s="271">
        <f t="shared" si="46"/>
        <v>0</v>
      </c>
      <c r="W132" s="271">
        <f t="shared" si="47"/>
        <v>0</v>
      </c>
      <c r="X132" s="271">
        <f t="shared" si="48"/>
        <v>0</v>
      </c>
      <c r="Y132" s="327"/>
    </row>
    <row r="133" spans="1:25" s="25" customFormat="1" ht="21.75" hidden="1" customHeight="1" x14ac:dyDescent="0.2">
      <c r="A133" s="41">
        <v>4</v>
      </c>
      <c r="B133" s="331" t="s">
        <v>186</v>
      </c>
      <c r="C133" s="41"/>
      <c r="D133" s="327">
        <f t="shared" si="49"/>
        <v>5</v>
      </c>
      <c r="E133" s="41">
        <v>5</v>
      </c>
      <c r="F133" s="41"/>
      <c r="G133" s="327">
        <f t="shared" si="50"/>
        <v>5</v>
      </c>
      <c r="H133" s="41">
        <v>5</v>
      </c>
      <c r="I133" s="41"/>
      <c r="J133" s="327">
        <f t="shared" si="51"/>
        <v>5</v>
      </c>
      <c r="K133" s="41">
        <v>5</v>
      </c>
      <c r="L133" s="41"/>
      <c r="M133" s="327">
        <f t="shared" si="52"/>
        <v>5</v>
      </c>
      <c r="N133" s="41">
        <v>5</v>
      </c>
      <c r="O133" s="41"/>
      <c r="P133" s="271">
        <f t="shared" si="63"/>
        <v>0</v>
      </c>
      <c r="Q133" s="271">
        <f t="shared" si="64"/>
        <v>0</v>
      </c>
      <c r="R133" s="271">
        <f t="shared" si="65"/>
        <v>0</v>
      </c>
      <c r="S133" s="327">
        <f t="shared" si="53"/>
        <v>5</v>
      </c>
      <c r="T133" s="41">
        <v>5</v>
      </c>
      <c r="U133" s="41"/>
      <c r="V133" s="271">
        <f t="shared" si="46"/>
        <v>0</v>
      </c>
      <c r="W133" s="271">
        <f t="shared" si="47"/>
        <v>0</v>
      </c>
      <c r="X133" s="271">
        <f t="shared" si="48"/>
        <v>0</v>
      </c>
      <c r="Y133" s="327"/>
    </row>
    <row r="134" spans="1:25" s="25" customFormat="1" ht="15" hidden="1" customHeight="1" x14ac:dyDescent="0.2">
      <c r="A134" s="41">
        <v>5</v>
      </c>
      <c r="B134" s="331" t="s">
        <v>187</v>
      </c>
      <c r="C134" s="41"/>
      <c r="D134" s="327">
        <f t="shared" si="49"/>
        <v>3</v>
      </c>
      <c r="E134" s="41">
        <v>3</v>
      </c>
      <c r="F134" s="41"/>
      <c r="G134" s="327">
        <f t="shared" si="50"/>
        <v>3</v>
      </c>
      <c r="H134" s="41">
        <v>3</v>
      </c>
      <c r="I134" s="41"/>
      <c r="J134" s="327">
        <f t="shared" si="51"/>
        <v>3</v>
      </c>
      <c r="K134" s="41">
        <v>3</v>
      </c>
      <c r="L134" s="41"/>
      <c r="M134" s="327">
        <f t="shared" si="52"/>
        <v>3</v>
      </c>
      <c r="N134" s="41">
        <v>3</v>
      </c>
      <c r="O134" s="41"/>
      <c r="P134" s="271">
        <f t="shared" si="63"/>
        <v>0</v>
      </c>
      <c r="Q134" s="271">
        <f t="shared" si="64"/>
        <v>0</v>
      </c>
      <c r="R134" s="271">
        <f t="shared" si="65"/>
        <v>0</v>
      </c>
      <c r="S134" s="327">
        <f t="shared" si="53"/>
        <v>3</v>
      </c>
      <c r="T134" s="41">
        <v>3</v>
      </c>
      <c r="U134" s="41"/>
      <c r="V134" s="271">
        <f t="shared" si="46"/>
        <v>0</v>
      </c>
      <c r="W134" s="271">
        <f t="shared" si="47"/>
        <v>0</v>
      </c>
      <c r="X134" s="271">
        <f t="shared" si="48"/>
        <v>0</v>
      </c>
      <c r="Y134" s="327"/>
    </row>
    <row r="135" spans="1:25" s="25" customFormat="1" ht="21.75" hidden="1" customHeight="1" x14ac:dyDescent="0.2">
      <c r="A135" s="41">
        <v>6</v>
      </c>
      <c r="B135" s="331" t="s">
        <v>79</v>
      </c>
      <c r="C135" s="41"/>
      <c r="D135" s="327">
        <f t="shared" si="49"/>
        <v>4</v>
      </c>
      <c r="E135" s="41">
        <v>4</v>
      </c>
      <c r="F135" s="41"/>
      <c r="G135" s="327">
        <f t="shared" si="50"/>
        <v>4</v>
      </c>
      <c r="H135" s="41">
        <v>4</v>
      </c>
      <c r="I135" s="41"/>
      <c r="J135" s="327">
        <f t="shared" si="51"/>
        <v>4</v>
      </c>
      <c r="K135" s="41">
        <v>4</v>
      </c>
      <c r="L135" s="41"/>
      <c r="M135" s="327">
        <f t="shared" si="52"/>
        <v>4</v>
      </c>
      <c r="N135" s="41">
        <v>4</v>
      </c>
      <c r="O135" s="41"/>
      <c r="P135" s="271">
        <f t="shared" si="63"/>
        <v>0</v>
      </c>
      <c r="Q135" s="271">
        <f t="shared" si="64"/>
        <v>0</v>
      </c>
      <c r="R135" s="271">
        <f t="shared" si="65"/>
        <v>0</v>
      </c>
      <c r="S135" s="327">
        <f t="shared" si="53"/>
        <v>4</v>
      </c>
      <c r="T135" s="41">
        <v>4</v>
      </c>
      <c r="U135" s="41"/>
      <c r="V135" s="271">
        <f t="shared" si="46"/>
        <v>0</v>
      </c>
      <c r="W135" s="271">
        <f t="shared" si="47"/>
        <v>0</v>
      </c>
      <c r="X135" s="271">
        <f t="shared" si="48"/>
        <v>0</v>
      </c>
      <c r="Y135" s="327"/>
    </row>
    <row r="136" spans="1:25" s="25" customFormat="1" ht="27.75" hidden="1" customHeight="1" x14ac:dyDescent="0.2">
      <c r="A136" s="41">
        <v>7</v>
      </c>
      <c r="B136" s="331" t="s">
        <v>188</v>
      </c>
      <c r="C136" s="41"/>
      <c r="D136" s="327">
        <f t="shared" si="49"/>
        <v>7</v>
      </c>
      <c r="E136" s="41">
        <v>7</v>
      </c>
      <c r="F136" s="41"/>
      <c r="G136" s="327">
        <f t="shared" si="50"/>
        <v>7</v>
      </c>
      <c r="H136" s="41">
        <v>7</v>
      </c>
      <c r="I136" s="41"/>
      <c r="J136" s="327">
        <f t="shared" si="51"/>
        <v>7</v>
      </c>
      <c r="K136" s="41">
        <v>7</v>
      </c>
      <c r="L136" s="41"/>
      <c r="M136" s="327">
        <f t="shared" si="52"/>
        <v>7</v>
      </c>
      <c r="N136" s="41">
        <v>7</v>
      </c>
      <c r="O136" s="41"/>
      <c r="P136" s="271">
        <f t="shared" si="63"/>
        <v>0</v>
      </c>
      <c r="Q136" s="271">
        <f t="shared" si="64"/>
        <v>0</v>
      </c>
      <c r="R136" s="271">
        <f t="shared" si="65"/>
        <v>0</v>
      </c>
      <c r="S136" s="327">
        <f t="shared" si="53"/>
        <v>7</v>
      </c>
      <c r="T136" s="41">
        <v>7</v>
      </c>
      <c r="U136" s="41"/>
      <c r="V136" s="271">
        <f t="shared" si="46"/>
        <v>0</v>
      </c>
      <c r="W136" s="271">
        <f t="shared" si="47"/>
        <v>0</v>
      </c>
      <c r="X136" s="271">
        <f t="shared" si="48"/>
        <v>0</v>
      </c>
      <c r="Y136" s="327"/>
    </row>
    <row r="137" spans="1:25" s="25" customFormat="1" ht="36" customHeight="1" x14ac:dyDescent="0.2">
      <c r="A137" s="41">
        <v>5.2</v>
      </c>
      <c r="B137" s="331" t="s">
        <v>189</v>
      </c>
      <c r="C137" s="41" t="s">
        <v>68</v>
      </c>
      <c r="D137" s="327">
        <f t="shared" si="49"/>
        <v>16</v>
      </c>
      <c r="E137" s="41">
        <f t="shared" ref="E137:L137" si="67">SUM(E138:E141)</f>
        <v>15</v>
      </c>
      <c r="F137" s="41">
        <f t="shared" si="67"/>
        <v>1</v>
      </c>
      <c r="G137" s="327">
        <f t="shared" si="50"/>
        <v>14</v>
      </c>
      <c r="H137" s="41">
        <f t="shared" si="67"/>
        <v>13</v>
      </c>
      <c r="I137" s="41">
        <f t="shared" si="67"/>
        <v>1</v>
      </c>
      <c r="J137" s="327">
        <f t="shared" si="51"/>
        <v>15</v>
      </c>
      <c r="K137" s="41">
        <v>14</v>
      </c>
      <c r="L137" s="41">
        <f t="shared" si="67"/>
        <v>1</v>
      </c>
      <c r="M137" s="327">
        <f t="shared" si="52"/>
        <v>14</v>
      </c>
      <c r="N137" s="41">
        <f t="shared" ref="N137:O137" si="68">SUM(N138:N141)</f>
        <v>13</v>
      </c>
      <c r="O137" s="41">
        <f t="shared" si="68"/>
        <v>1</v>
      </c>
      <c r="P137" s="271">
        <f t="shared" si="63"/>
        <v>1</v>
      </c>
      <c r="Q137" s="271">
        <f t="shared" si="64"/>
        <v>1</v>
      </c>
      <c r="R137" s="271">
        <f t="shared" si="65"/>
        <v>0</v>
      </c>
      <c r="S137" s="327">
        <f t="shared" si="53"/>
        <v>15</v>
      </c>
      <c r="T137" s="41">
        <v>14</v>
      </c>
      <c r="U137" s="41">
        <f t="shared" ref="U137" si="69">SUM(U138:U141)</f>
        <v>1</v>
      </c>
      <c r="V137" s="271">
        <f t="shared" si="46"/>
        <v>0</v>
      </c>
      <c r="W137" s="271">
        <f t="shared" si="47"/>
        <v>0</v>
      </c>
      <c r="X137" s="271">
        <f t="shared" si="48"/>
        <v>0</v>
      </c>
      <c r="Y137" s="327"/>
    </row>
    <row r="138" spans="1:25" s="25" customFormat="1" ht="0.75" hidden="1" customHeight="1" x14ac:dyDescent="0.2">
      <c r="A138" s="41">
        <v>1</v>
      </c>
      <c r="B138" s="331" t="s">
        <v>184</v>
      </c>
      <c r="C138" s="41"/>
      <c r="D138" s="327">
        <f t="shared" si="49"/>
        <v>2</v>
      </c>
      <c r="E138" s="327">
        <v>2</v>
      </c>
      <c r="F138" s="327"/>
      <c r="G138" s="327">
        <f t="shared" si="50"/>
        <v>2</v>
      </c>
      <c r="H138" s="327">
        <v>2</v>
      </c>
      <c r="I138" s="327"/>
      <c r="J138" s="327">
        <f t="shared" si="51"/>
        <v>2</v>
      </c>
      <c r="K138" s="327">
        <v>2</v>
      </c>
      <c r="L138" s="327"/>
      <c r="M138" s="327">
        <f t="shared" si="52"/>
        <v>2</v>
      </c>
      <c r="N138" s="327">
        <v>2</v>
      </c>
      <c r="O138" s="327"/>
      <c r="P138" s="271">
        <f t="shared" si="63"/>
        <v>0</v>
      </c>
      <c r="Q138" s="271">
        <f t="shared" si="64"/>
        <v>0</v>
      </c>
      <c r="R138" s="271">
        <f t="shared" si="65"/>
        <v>0</v>
      </c>
      <c r="S138" s="327">
        <f t="shared" si="53"/>
        <v>2</v>
      </c>
      <c r="T138" s="327">
        <v>2</v>
      </c>
      <c r="U138" s="327"/>
      <c r="V138" s="271">
        <f t="shared" si="46"/>
        <v>0</v>
      </c>
      <c r="W138" s="271">
        <f t="shared" si="47"/>
        <v>0</v>
      </c>
      <c r="X138" s="271">
        <f t="shared" si="48"/>
        <v>0</v>
      </c>
      <c r="Y138" s="327"/>
    </row>
    <row r="139" spans="1:25" s="25" customFormat="1" ht="30" hidden="1" customHeight="1" x14ac:dyDescent="0.2">
      <c r="A139" s="41">
        <v>2</v>
      </c>
      <c r="B139" s="331" t="s">
        <v>190</v>
      </c>
      <c r="C139" s="41"/>
      <c r="D139" s="327">
        <f t="shared" si="49"/>
        <v>5</v>
      </c>
      <c r="E139" s="327">
        <v>4</v>
      </c>
      <c r="F139" s="327">
        <v>1</v>
      </c>
      <c r="G139" s="327">
        <f t="shared" si="50"/>
        <v>5</v>
      </c>
      <c r="H139" s="327">
        <v>4</v>
      </c>
      <c r="I139" s="327">
        <v>1</v>
      </c>
      <c r="J139" s="327">
        <f t="shared" si="51"/>
        <v>5</v>
      </c>
      <c r="K139" s="327">
        <v>4</v>
      </c>
      <c r="L139" s="327">
        <v>1</v>
      </c>
      <c r="M139" s="327">
        <f t="shared" si="52"/>
        <v>5</v>
      </c>
      <c r="N139" s="327">
        <v>4</v>
      </c>
      <c r="O139" s="327">
        <v>1</v>
      </c>
      <c r="P139" s="271">
        <f t="shared" si="63"/>
        <v>0</v>
      </c>
      <c r="Q139" s="271">
        <f t="shared" si="64"/>
        <v>0</v>
      </c>
      <c r="R139" s="271">
        <f t="shared" si="65"/>
        <v>0</v>
      </c>
      <c r="S139" s="327">
        <f t="shared" si="53"/>
        <v>5</v>
      </c>
      <c r="T139" s="327">
        <v>4</v>
      </c>
      <c r="U139" s="327">
        <v>1</v>
      </c>
      <c r="V139" s="271">
        <f t="shared" si="46"/>
        <v>0</v>
      </c>
      <c r="W139" s="271">
        <f t="shared" si="47"/>
        <v>0</v>
      </c>
      <c r="X139" s="271">
        <f t="shared" si="48"/>
        <v>0</v>
      </c>
      <c r="Y139" s="327"/>
    </row>
    <row r="140" spans="1:25" s="25" customFormat="1" ht="27.75" hidden="1" customHeight="1" x14ac:dyDescent="0.2">
      <c r="A140" s="41">
        <v>3</v>
      </c>
      <c r="B140" s="331" t="s">
        <v>208</v>
      </c>
      <c r="C140" s="41"/>
      <c r="D140" s="327">
        <f t="shared" si="49"/>
        <v>5</v>
      </c>
      <c r="E140" s="327">
        <v>5</v>
      </c>
      <c r="F140" s="327"/>
      <c r="G140" s="327">
        <f t="shared" si="50"/>
        <v>4</v>
      </c>
      <c r="H140" s="327">
        <v>4</v>
      </c>
      <c r="I140" s="327"/>
      <c r="J140" s="327">
        <f t="shared" si="51"/>
        <v>5</v>
      </c>
      <c r="K140" s="327">
        <v>5</v>
      </c>
      <c r="L140" s="327"/>
      <c r="M140" s="327">
        <f t="shared" si="52"/>
        <v>4</v>
      </c>
      <c r="N140" s="327">
        <v>4</v>
      </c>
      <c r="O140" s="327"/>
      <c r="P140" s="271">
        <f t="shared" si="63"/>
        <v>1</v>
      </c>
      <c r="Q140" s="271">
        <f t="shared" si="64"/>
        <v>1</v>
      </c>
      <c r="R140" s="271">
        <f t="shared" si="65"/>
        <v>0</v>
      </c>
      <c r="S140" s="327">
        <f t="shared" si="53"/>
        <v>5</v>
      </c>
      <c r="T140" s="327">
        <v>5</v>
      </c>
      <c r="U140" s="327"/>
      <c r="V140" s="271">
        <f t="shared" si="46"/>
        <v>0</v>
      </c>
      <c r="W140" s="271">
        <f t="shared" si="47"/>
        <v>0</v>
      </c>
      <c r="X140" s="271">
        <f t="shared" si="48"/>
        <v>0</v>
      </c>
      <c r="Y140" s="327"/>
    </row>
    <row r="141" spans="1:25" s="25" customFormat="1" ht="31.5" hidden="1" customHeight="1" x14ac:dyDescent="0.2">
      <c r="A141" s="41">
        <v>4</v>
      </c>
      <c r="B141" s="331" t="s">
        <v>209</v>
      </c>
      <c r="C141" s="41"/>
      <c r="D141" s="327">
        <f t="shared" si="49"/>
        <v>4</v>
      </c>
      <c r="E141" s="327">
        <v>4</v>
      </c>
      <c r="F141" s="327"/>
      <c r="G141" s="327">
        <f t="shared" si="50"/>
        <v>3</v>
      </c>
      <c r="H141" s="327">
        <v>3</v>
      </c>
      <c r="I141" s="327"/>
      <c r="J141" s="327">
        <f t="shared" si="51"/>
        <v>4</v>
      </c>
      <c r="K141" s="327">
        <v>4</v>
      </c>
      <c r="L141" s="327"/>
      <c r="M141" s="327">
        <f t="shared" si="52"/>
        <v>3</v>
      </c>
      <c r="N141" s="327">
        <v>3</v>
      </c>
      <c r="O141" s="327"/>
      <c r="P141" s="271">
        <f t="shared" si="63"/>
        <v>1</v>
      </c>
      <c r="Q141" s="271">
        <f t="shared" si="64"/>
        <v>1</v>
      </c>
      <c r="R141" s="271">
        <f t="shared" si="65"/>
        <v>0</v>
      </c>
      <c r="S141" s="327">
        <f t="shared" si="53"/>
        <v>4</v>
      </c>
      <c r="T141" s="327">
        <v>4</v>
      </c>
      <c r="U141" s="327"/>
      <c r="V141" s="271">
        <f t="shared" si="46"/>
        <v>0</v>
      </c>
      <c r="W141" s="271">
        <f t="shared" si="47"/>
        <v>0</v>
      </c>
      <c r="X141" s="271">
        <f t="shared" si="48"/>
        <v>0</v>
      </c>
      <c r="Y141" s="327"/>
    </row>
    <row r="142" spans="1:25" s="25" customFormat="1" ht="30.75" customHeight="1" x14ac:dyDescent="0.2">
      <c r="A142" s="327">
        <v>5.3</v>
      </c>
      <c r="B142" s="52" t="s">
        <v>191</v>
      </c>
      <c r="C142" s="327" t="s">
        <v>68</v>
      </c>
      <c r="D142" s="327">
        <f t="shared" si="49"/>
        <v>14</v>
      </c>
      <c r="E142" s="327">
        <f t="shared" ref="E142:L142" si="70">SUM(E143:E146)</f>
        <v>13</v>
      </c>
      <c r="F142" s="327">
        <f t="shared" si="70"/>
        <v>1</v>
      </c>
      <c r="G142" s="327">
        <f t="shared" si="50"/>
        <v>14</v>
      </c>
      <c r="H142" s="327">
        <f t="shared" si="70"/>
        <v>13</v>
      </c>
      <c r="I142" s="327">
        <f t="shared" si="70"/>
        <v>1</v>
      </c>
      <c r="J142" s="327">
        <f t="shared" si="51"/>
        <v>14</v>
      </c>
      <c r="K142" s="327">
        <f t="shared" si="70"/>
        <v>13</v>
      </c>
      <c r="L142" s="327">
        <f t="shared" si="70"/>
        <v>1</v>
      </c>
      <c r="M142" s="327">
        <f t="shared" si="52"/>
        <v>13</v>
      </c>
      <c r="N142" s="327">
        <f t="shared" ref="N142:O142" si="71">SUM(N143:N146)</f>
        <v>12</v>
      </c>
      <c r="O142" s="327">
        <f t="shared" si="71"/>
        <v>1</v>
      </c>
      <c r="P142" s="271">
        <f t="shared" si="63"/>
        <v>1</v>
      </c>
      <c r="Q142" s="271">
        <f t="shared" si="64"/>
        <v>1</v>
      </c>
      <c r="R142" s="271">
        <f t="shared" si="65"/>
        <v>0</v>
      </c>
      <c r="S142" s="327">
        <f t="shared" si="53"/>
        <v>14</v>
      </c>
      <c r="T142" s="327">
        <f t="shared" ref="T142:U142" si="72">SUM(T143:T146)</f>
        <v>13</v>
      </c>
      <c r="U142" s="327">
        <f t="shared" si="72"/>
        <v>1</v>
      </c>
      <c r="V142" s="271">
        <f t="shared" si="46"/>
        <v>0</v>
      </c>
      <c r="W142" s="271">
        <f t="shared" si="47"/>
        <v>0</v>
      </c>
      <c r="X142" s="271">
        <f t="shared" si="48"/>
        <v>0</v>
      </c>
      <c r="Y142" s="327"/>
    </row>
    <row r="143" spans="1:25" s="25" customFormat="1" ht="0.75" hidden="1" customHeight="1" x14ac:dyDescent="0.2">
      <c r="A143" s="327">
        <v>1</v>
      </c>
      <c r="B143" s="52" t="s">
        <v>184</v>
      </c>
      <c r="C143" s="327"/>
      <c r="D143" s="22">
        <f t="shared" si="49"/>
        <v>2</v>
      </c>
      <c r="E143" s="327">
        <v>2</v>
      </c>
      <c r="F143" s="327"/>
      <c r="G143" s="22">
        <f t="shared" si="50"/>
        <v>2</v>
      </c>
      <c r="H143" s="327">
        <v>2</v>
      </c>
      <c r="I143" s="327"/>
      <c r="J143" s="22">
        <f t="shared" si="51"/>
        <v>2</v>
      </c>
      <c r="K143" s="327">
        <v>2</v>
      </c>
      <c r="L143" s="327"/>
      <c r="M143" s="22">
        <f t="shared" si="52"/>
        <v>2</v>
      </c>
      <c r="N143" s="327">
        <v>2</v>
      </c>
      <c r="O143" s="327"/>
      <c r="P143" s="32">
        <f t="shared" si="63"/>
        <v>0</v>
      </c>
      <c r="Q143" s="32">
        <f t="shared" si="64"/>
        <v>0</v>
      </c>
      <c r="R143" s="32">
        <f t="shared" si="65"/>
        <v>0</v>
      </c>
      <c r="S143" s="22">
        <f t="shared" si="53"/>
        <v>2</v>
      </c>
      <c r="T143" s="327">
        <v>2</v>
      </c>
      <c r="U143" s="327"/>
      <c r="V143" s="32">
        <f t="shared" si="46"/>
        <v>0</v>
      </c>
      <c r="W143" s="32">
        <f t="shared" si="47"/>
        <v>0</v>
      </c>
      <c r="X143" s="32">
        <f t="shared" si="48"/>
        <v>0</v>
      </c>
      <c r="Y143" s="22"/>
    </row>
    <row r="144" spans="1:25" s="25" customFormat="1" ht="29.25" hidden="1" customHeight="1" x14ac:dyDescent="0.2">
      <c r="A144" s="327">
        <v>2</v>
      </c>
      <c r="B144" s="52" t="s">
        <v>210</v>
      </c>
      <c r="C144" s="327"/>
      <c r="D144" s="22">
        <f t="shared" si="49"/>
        <v>4</v>
      </c>
      <c r="E144" s="327">
        <v>3</v>
      </c>
      <c r="F144" s="327">
        <v>1</v>
      </c>
      <c r="G144" s="22">
        <f t="shared" si="50"/>
        <v>4</v>
      </c>
      <c r="H144" s="327">
        <v>3</v>
      </c>
      <c r="I144" s="327">
        <v>1</v>
      </c>
      <c r="J144" s="22">
        <f t="shared" si="51"/>
        <v>4</v>
      </c>
      <c r="K144" s="327">
        <v>3</v>
      </c>
      <c r="L144" s="327">
        <v>1</v>
      </c>
      <c r="M144" s="22">
        <f t="shared" si="52"/>
        <v>4</v>
      </c>
      <c r="N144" s="327">
        <v>3</v>
      </c>
      <c r="O144" s="327">
        <v>1</v>
      </c>
      <c r="P144" s="32">
        <f t="shared" si="63"/>
        <v>0</v>
      </c>
      <c r="Q144" s="32">
        <f t="shared" si="64"/>
        <v>0</v>
      </c>
      <c r="R144" s="32">
        <f t="shared" si="65"/>
        <v>0</v>
      </c>
      <c r="S144" s="22">
        <f t="shared" si="53"/>
        <v>4</v>
      </c>
      <c r="T144" s="327">
        <v>3</v>
      </c>
      <c r="U144" s="327">
        <v>1</v>
      </c>
      <c r="V144" s="32">
        <f t="shared" si="46"/>
        <v>0</v>
      </c>
      <c r="W144" s="32">
        <f t="shared" si="47"/>
        <v>0</v>
      </c>
      <c r="X144" s="32">
        <f t="shared" si="48"/>
        <v>0</v>
      </c>
      <c r="Y144" s="22"/>
    </row>
    <row r="145" spans="1:25" s="25" customFormat="1" ht="17.25" hidden="1" customHeight="1" x14ac:dyDescent="0.2">
      <c r="A145" s="327">
        <v>3</v>
      </c>
      <c r="B145" s="52" t="s">
        <v>211</v>
      </c>
      <c r="C145" s="327"/>
      <c r="D145" s="22">
        <f t="shared" si="49"/>
        <v>5</v>
      </c>
      <c r="E145" s="327">
        <v>5</v>
      </c>
      <c r="F145" s="327"/>
      <c r="G145" s="22">
        <f t="shared" si="50"/>
        <v>5</v>
      </c>
      <c r="H145" s="327">
        <v>5</v>
      </c>
      <c r="I145" s="327"/>
      <c r="J145" s="22">
        <f t="shared" si="51"/>
        <v>4</v>
      </c>
      <c r="K145" s="327">
        <v>4</v>
      </c>
      <c r="L145" s="327"/>
      <c r="M145" s="22">
        <f t="shared" si="52"/>
        <v>5</v>
      </c>
      <c r="N145" s="327">
        <v>5</v>
      </c>
      <c r="O145" s="327"/>
      <c r="P145" s="32">
        <f t="shared" si="63"/>
        <v>-1</v>
      </c>
      <c r="Q145" s="32">
        <f t="shared" si="64"/>
        <v>-1</v>
      </c>
      <c r="R145" s="32">
        <f t="shared" si="65"/>
        <v>0</v>
      </c>
      <c r="S145" s="22">
        <f t="shared" si="53"/>
        <v>4</v>
      </c>
      <c r="T145" s="327">
        <v>4</v>
      </c>
      <c r="U145" s="327"/>
      <c r="V145" s="32">
        <f t="shared" si="46"/>
        <v>0</v>
      </c>
      <c r="W145" s="32">
        <f t="shared" si="47"/>
        <v>0</v>
      </c>
      <c r="X145" s="32">
        <f t="shared" si="48"/>
        <v>0</v>
      </c>
      <c r="Y145" s="22"/>
    </row>
    <row r="146" spans="1:25" s="118" customFormat="1" ht="47.25" hidden="1" customHeight="1" x14ac:dyDescent="0.25">
      <c r="A146" s="327">
        <v>4</v>
      </c>
      <c r="B146" s="52" t="s">
        <v>212</v>
      </c>
      <c r="C146" s="327"/>
      <c r="D146" s="22">
        <f t="shared" si="49"/>
        <v>3</v>
      </c>
      <c r="E146" s="327">
        <v>3</v>
      </c>
      <c r="F146" s="327"/>
      <c r="G146" s="22">
        <f t="shared" si="50"/>
        <v>3</v>
      </c>
      <c r="H146" s="327">
        <v>3</v>
      </c>
      <c r="I146" s="327"/>
      <c r="J146" s="22">
        <f t="shared" si="51"/>
        <v>4</v>
      </c>
      <c r="K146" s="327">
        <v>4</v>
      </c>
      <c r="L146" s="327"/>
      <c r="M146" s="22">
        <f t="shared" si="52"/>
        <v>2</v>
      </c>
      <c r="N146" s="327">
        <v>2</v>
      </c>
      <c r="O146" s="327"/>
      <c r="P146" s="32">
        <f t="shared" si="63"/>
        <v>2</v>
      </c>
      <c r="Q146" s="32">
        <f t="shared" si="64"/>
        <v>2</v>
      </c>
      <c r="R146" s="32">
        <f t="shared" si="65"/>
        <v>0</v>
      </c>
      <c r="S146" s="22">
        <f t="shared" si="53"/>
        <v>4</v>
      </c>
      <c r="T146" s="327">
        <v>4</v>
      </c>
      <c r="U146" s="327"/>
      <c r="V146" s="32">
        <f t="shared" ref="V146:V209" si="73">S146-J146</f>
        <v>0</v>
      </c>
      <c r="W146" s="32">
        <f t="shared" ref="W146:W209" si="74">T146-K146</f>
        <v>0</v>
      </c>
      <c r="X146" s="32">
        <f t="shared" ref="X146:X209" si="75">U146-L146</f>
        <v>0</v>
      </c>
      <c r="Y146" s="22"/>
    </row>
    <row r="147" spans="1:25" s="43" customFormat="1" ht="33.75" customHeight="1" x14ac:dyDescent="0.2">
      <c r="A147" s="22">
        <v>6</v>
      </c>
      <c r="B147" s="332" t="s">
        <v>357</v>
      </c>
      <c r="C147" s="22" t="s">
        <v>68</v>
      </c>
      <c r="D147" s="22">
        <f t="shared" si="49"/>
        <v>55</v>
      </c>
      <c r="E147" s="22">
        <f t="shared" ref="E147:L147" si="76">SUM(E148:E156)</f>
        <v>51</v>
      </c>
      <c r="F147" s="22">
        <f t="shared" si="76"/>
        <v>4</v>
      </c>
      <c r="G147" s="22">
        <f t="shared" si="50"/>
        <v>49</v>
      </c>
      <c r="H147" s="22">
        <f t="shared" si="76"/>
        <v>45</v>
      </c>
      <c r="I147" s="22">
        <f t="shared" si="76"/>
        <v>4</v>
      </c>
      <c r="J147" s="22">
        <f t="shared" si="51"/>
        <v>54</v>
      </c>
      <c r="K147" s="22">
        <v>50</v>
      </c>
      <c r="L147" s="22">
        <f t="shared" si="76"/>
        <v>4</v>
      </c>
      <c r="M147" s="22">
        <f t="shared" si="52"/>
        <v>50</v>
      </c>
      <c r="N147" s="22">
        <f>44+1+1</f>
        <v>46</v>
      </c>
      <c r="O147" s="22">
        <f t="shared" ref="O147" si="77">SUM(O148:O156)</f>
        <v>4</v>
      </c>
      <c r="P147" s="32">
        <f t="shared" si="63"/>
        <v>4</v>
      </c>
      <c r="Q147" s="32">
        <f t="shared" si="64"/>
        <v>4</v>
      </c>
      <c r="R147" s="32">
        <f t="shared" si="65"/>
        <v>0</v>
      </c>
      <c r="S147" s="22">
        <f t="shared" si="53"/>
        <v>54</v>
      </c>
      <c r="T147" s="22">
        <v>50</v>
      </c>
      <c r="U147" s="22">
        <f t="shared" ref="U147" si="78">SUM(U148:U156)</f>
        <v>4</v>
      </c>
      <c r="V147" s="32">
        <f t="shared" si="73"/>
        <v>0</v>
      </c>
      <c r="W147" s="32">
        <f t="shared" si="74"/>
        <v>0</v>
      </c>
      <c r="X147" s="32">
        <f t="shared" si="75"/>
        <v>0</v>
      </c>
      <c r="Y147" s="22"/>
    </row>
    <row r="148" spans="1:25" s="43" customFormat="1" ht="21.75" hidden="1" customHeight="1" x14ac:dyDescent="0.2">
      <c r="A148" s="327">
        <v>1</v>
      </c>
      <c r="B148" s="52" t="s">
        <v>74</v>
      </c>
      <c r="C148" s="327"/>
      <c r="D148" s="22">
        <f t="shared" si="49"/>
        <v>4</v>
      </c>
      <c r="E148" s="327">
        <v>4</v>
      </c>
      <c r="F148" s="327">
        <v>0</v>
      </c>
      <c r="G148" s="22">
        <f t="shared" si="50"/>
        <v>4</v>
      </c>
      <c r="H148" s="327">
        <v>4</v>
      </c>
      <c r="I148" s="327">
        <v>0</v>
      </c>
      <c r="J148" s="22">
        <f t="shared" si="51"/>
        <v>4</v>
      </c>
      <c r="K148" s="327">
        <v>4</v>
      </c>
      <c r="L148" s="327">
        <v>0</v>
      </c>
      <c r="M148" s="22">
        <f t="shared" si="52"/>
        <v>4</v>
      </c>
      <c r="N148" s="327">
        <v>4</v>
      </c>
      <c r="O148" s="327">
        <v>0</v>
      </c>
      <c r="P148" s="32">
        <f t="shared" si="63"/>
        <v>0</v>
      </c>
      <c r="Q148" s="32">
        <f t="shared" si="64"/>
        <v>0</v>
      </c>
      <c r="R148" s="32">
        <f t="shared" si="65"/>
        <v>0</v>
      </c>
      <c r="S148" s="22">
        <f t="shared" si="53"/>
        <v>4</v>
      </c>
      <c r="T148" s="327">
        <v>4</v>
      </c>
      <c r="U148" s="327">
        <v>0</v>
      </c>
      <c r="V148" s="32">
        <f t="shared" si="73"/>
        <v>0</v>
      </c>
      <c r="W148" s="32">
        <f t="shared" si="74"/>
        <v>0</v>
      </c>
      <c r="X148" s="32">
        <f t="shared" si="75"/>
        <v>0</v>
      </c>
      <c r="Y148" s="22"/>
    </row>
    <row r="149" spans="1:25" s="43" customFormat="1" ht="21.75" hidden="1" customHeight="1" x14ac:dyDescent="0.2">
      <c r="A149" s="327">
        <v>2</v>
      </c>
      <c r="B149" s="52" t="s">
        <v>75</v>
      </c>
      <c r="C149" s="327"/>
      <c r="D149" s="22">
        <f t="shared" si="49"/>
        <v>11</v>
      </c>
      <c r="E149" s="327">
        <v>7</v>
      </c>
      <c r="F149" s="327">
        <v>4</v>
      </c>
      <c r="G149" s="22">
        <f t="shared" si="50"/>
        <v>9</v>
      </c>
      <c r="H149" s="327">
        <v>5</v>
      </c>
      <c r="I149" s="327">
        <v>4</v>
      </c>
      <c r="J149" s="22">
        <f t="shared" si="51"/>
        <v>10</v>
      </c>
      <c r="K149" s="327">
        <v>6</v>
      </c>
      <c r="L149" s="327">
        <v>4</v>
      </c>
      <c r="M149" s="22">
        <f t="shared" si="52"/>
        <v>9</v>
      </c>
      <c r="N149" s="327">
        <v>5</v>
      </c>
      <c r="O149" s="327">
        <v>4</v>
      </c>
      <c r="P149" s="32">
        <f t="shared" si="63"/>
        <v>1</v>
      </c>
      <c r="Q149" s="32">
        <f t="shared" si="64"/>
        <v>1</v>
      </c>
      <c r="R149" s="32">
        <f t="shared" si="65"/>
        <v>0</v>
      </c>
      <c r="S149" s="22">
        <f t="shared" si="53"/>
        <v>10</v>
      </c>
      <c r="T149" s="327">
        <v>6</v>
      </c>
      <c r="U149" s="327">
        <v>4</v>
      </c>
      <c r="V149" s="32">
        <f t="shared" si="73"/>
        <v>0</v>
      </c>
      <c r="W149" s="32">
        <f t="shared" si="74"/>
        <v>0</v>
      </c>
      <c r="X149" s="32">
        <f t="shared" si="75"/>
        <v>0</v>
      </c>
      <c r="Y149" s="22"/>
    </row>
    <row r="150" spans="1:25" s="43" customFormat="1" ht="21" hidden="1" customHeight="1" x14ac:dyDescent="0.2">
      <c r="A150" s="327">
        <v>3</v>
      </c>
      <c r="B150" s="52" t="s">
        <v>79</v>
      </c>
      <c r="C150" s="327"/>
      <c r="D150" s="22">
        <f t="shared" si="49"/>
        <v>5</v>
      </c>
      <c r="E150" s="327">
        <v>5</v>
      </c>
      <c r="F150" s="327">
        <v>0</v>
      </c>
      <c r="G150" s="22">
        <f t="shared" si="50"/>
        <v>6</v>
      </c>
      <c r="H150" s="327">
        <v>6</v>
      </c>
      <c r="I150" s="327">
        <v>0</v>
      </c>
      <c r="J150" s="22">
        <f t="shared" si="51"/>
        <v>5</v>
      </c>
      <c r="K150" s="327">
        <v>5</v>
      </c>
      <c r="L150" s="327">
        <v>0</v>
      </c>
      <c r="M150" s="22">
        <f t="shared" si="52"/>
        <v>5</v>
      </c>
      <c r="N150" s="327">
        <v>5</v>
      </c>
      <c r="O150" s="327">
        <v>0</v>
      </c>
      <c r="P150" s="32">
        <f t="shared" si="63"/>
        <v>0</v>
      </c>
      <c r="Q150" s="32">
        <f t="shared" si="64"/>
        <v>0</v>
      </c>
      <c r="R150" s="32">
        <f t="shared" si="65"/>
        <v>0</v>
      </c>
      <c r="S150" s="22">
        <f t="shared" si="53"/>
        <v>5</v>
      </c>
      <c r="T150" s="327">
        <v>5</v>
      </c>
      <c r="U150" s="327">
        <v>0</v>
      </c>
      <c r="V150" s="32">
        <f t="shared" si="73"/>
        <v>0</v>
      </c>
      <c r="W150" s="32">
        <f t="shared" si="74"/>
        <v>0</v>
      </c>
      <c r="X150" s="32">
        <f t="shared" si="75"/>
        <v>0</v>
      </c>
      <c r="Y150" s="22"/>
    </row>
    <row r="151" spans="1:25" s="43" customFormat="1" ht="21.75" hidden="1" customHeight="1" x14ac:dyDescent="0.2">
      <c r="A151" s="327">
        <v>4</v>
      </c>
      <c r="B151" s="52" t="s">
        <v>225</v>
      </c>
      <c r="C151" s="327"/>
      <c r="D151" s="22">
        <f t="shared" ref="D151:D213" si="79">SUM(E151:F151)</f>
        <v>5</v>
      </c>
      <c r="E151" s="327">
        <v>5</v>
      </c>
      <c r="F151" s="327">
        <v>0</v>
      </c>
      <c r="G151" s="22">
        <f t="shared" ref="G151:G213" si="80">SUM(H151:I151)</f>
        <v>4</v>
      </c>
      <c r="H151" s="327">
        <v>4</v>
      </c>
      <c r="I151" s="327">
        <v>0</v>
      </c>
      <c r="J151" s="22">
        <f t="shared" ref="J151:J213" si="81">SUM(K151:L151)</f>
        <v>5</v>
      </c>
      <c r="K151" s="327">
        <v>5</v>
      </c>
      <c r="L151" s="327">
        <v>0</v>
      </c>
      <c r="M151" s="22">
        <f t="shared" si="52"/>
        <v>4</v>
      </c>
      <c r="N151" s="327">
        <v>4</v>
      </c>
      <c r="O151" s="327">
        <v>0</v>
      </c>
      <c r="P151" s="32">
        <f t="shared" si="63"/>
        <v>1</v>
      </c>
      <c r="Q151" s="32">
        <f t="shared" si="64"/>
        <v>1</v>
      </c>
      <c r="R151" s="32">
        <f t="shared" si="65"/>
        <v>0</v>
      </c>
      <c r="S151" s="22">
        <f t="shared" si="53"/>
        <v>5</v>
      </c>
      <c r="T151" s="327">
        <v>5</v>
      </c>
      <c r="U151" s="327">
        <v>0</v>
      </c>
      <c r="V151" s="32">
        <f t="shared" si="73"/>
        <v>0</v>
      </c>
      <c r="W151" s="32">
        <f t="shared" si="74"/>
        <v>0</v>
      </c>
      <c r="X151" s="32">
        <f t="shared" si="75"/>
        <v>0</v>
      </c>
      <c r="Y151" s="22"/>
    </row>
    <row r="152" spans="1:25" s="43" customFormat="1" ht="21.75" hidden="1" customHeight="1" x14ac:dyDescent="0.2">
      <c r="A152" s="327">
        <v>5</v>
      </c>
      <c r="B152" s="52" t="s">
        <v>226</v>
      </c>
      <c r="C152" s="327"/>
      <c r="D152" s="22">
        <f t="shared" si="79"/>
        <v>7</v>
      </c>
      <c r="E152" s="327">
        <v>7</v>
      </c>
      <c r="F152" s="327">
        <v>0</v>
      </c>
      <c r="G152" s="22">
        <f t="shared" si="80"/>
        <v>6</v>
      </c>
      <c r="H152" s="327">
        <v>6</v>
      </c>
      <c r="I152" s="327">
        <v>0</v>
      </c>
      <c r="J152" s="22">
        <f t="shared" si="81"/>
        <v>7</v>
      </c>
      <c r="K152" s="327">
        <v>7</v>
      </c>
      <c r="L152" s="327">
        <v>0</v>
      </c>
      <c r="M152" s="22">
        <f t="shared" si="52"/>
        <v>7</v>
      </c>
      <c r="N152" s="327">
        <v>7</v>
      </c>
      <c r="O152" s="327">
        <v>0</v>
      </c>
      <c r="P152" s="32">
        <f t="shared" si="63"/>
        <v>0</v>
      </c>
      <c r="Q152" s="32">
        <f t="shared" si="64"/>
        <v>0</v>
      </c>
      <c r="R152" s="32">
        <f t="shared" si="65"/>
        <v>0</v>
      </c>
      <c r="S152" s="22">
        <f t="shared" si="53"/>
        <v>7</v>
      </c>
      <c r="T152" s="327">
        <v>7</v>
      </c>
      <c r="U152" s="327">
        <v>0</v>
      </c>
      <c r="V152" s="32">
        <f t="shared" si="73"/>
        <v>0</v>
      </c>
      <c r="W152" s="32">
        <f t="shared" si="74"/>
        <v>0</v>
      </c>
      <c r="X152" s="32">
        <f t="shared" si="75"/>
        <v>0</v>
      </c>
      <c r="Y152" s="22"/>
    </row>
    <row r="153" spans="1:25" s="43" customFormat="1" ht="18" hidden="1" customHeight="1" x14ac:dyDescent="0.2">
      <c r="A153" s="327">
        <v>6</v>
      </c>
      <c r="B153" s="255" t="s">
        <v>227</v>
      </c>
      <c r="C153" s="327"/>
      <c r="D153" s="22">
        <f t="shared" si="79"/>
        <v>8</v>
      </c>
      <c r="E153" s="327">
        <v>8</v>
      </c>
      <c r="F153" s="327">
        <v>0</v>
      </c>
      <c r="G153" s="22">
        <f t="shared" si="80"/>
        <v>8</v>
      </c>
      <c r="H153" s="327">
        <v>8</v>
      </c>
      <c r="I153" s="327">
        <v>0</v>
      </c>
      <c r="J153" s="22">
        <f t="shared" si="81"/>
        <v>8</v>
      </c>
      <c r="K153" s="327">
        <v>8</v>
      </c>
      <c r="L153" s="327">
        <v>0</v>
      </c>
      <c r="M153" s="22">
        <f t="shared" si="52"/>
        <v>7</v>
      </c>
      <c r="N153" s="327">
        <v>7</v>
      </c>
      <c r="O153" s="327">
        <v>0</v>
      </c>
      <c r="P153" s="32">
        <f t="shared" si="63"/>
        <v>1</v>
      </c>
      <c r="Q153" s="32">
        <f t="shared" si="64"/>
        <v>1</v>
      </c>
      <c r="R153" s="32">
        <f t="shared" si="65"/>
        <v>0</v>
      </c>
      <c r="S153" s="22">
        <f t="shared" si="53"/>
        <v>8</v>
      </c>
      <c r="T153" s="327">
        <v>8</v>
      </c>
      <c r="U153" s="327">
        <v>0</v>
      </c>
      <c r="V153" s="32">
        <f t="shared" si="73"/>
        <v>0</v>
      </c>
      <c r="W153" s="32">
        <f t="shared" si="74"/>
        <v>0</v>
      </c>
      <c r="X153" s="32">
        <f t="shared" si="75"/>
        <v>0</v>
      </c>
      <c r="Y153" s="22"/>
    </row>
    <row r="154" spans="1:25" s="43" customFormat="1" ht="21.75" hidden="1" customHeight="1" x14ac:dyDescent="0.2">
      <c r="A154" s="327">
        <v>7</v>
      </c>
      <c r="B154" s="256" t="s">
        <v>228</v>
      </c>
      <c r="C154" s="327"/>
      <c r="D154" s="22">
        <f t="shared" si="79"/>
        <v>5</v>
      </c>
      <c r="E154" s="327">
        <v>5</v>
      </c>
      <c r="F154" s="327">
        <v>0</v>
      </c>
      <c r="G154" s="22">
        <f t="shared" si="80"/>
        <v>3</v>
      </c>
      <c r="H154" s="327">
        <v>3</v>
      </c>
      <c r="I154" s="327">
        <v>0</v>
      </c>
      <c r="J154" s="22">
        <f t="shared" si="81"/>
        <v>5</v>
      </c>
      <c r="K154" s="327">
        <v>5</v>
      </c>
      <c r="L154" s="327">
        <v>0</v>
      </c>
      <c r="M154" s="22">
        <f t="shared" si="52"/>
        <v>3</v>
      </c>
      <c r="N154" s="327">
        <v>3</v>
      </c>
      <c r="O154" s="327">
        <v>0</v>
      </c>
      <c r="P154" s="32">
        <f t="shared" si="63"/>
        <v>2</v>
      </c>
      <c r="Q154" s="32">
        <f t="shared" si="64"/>
        <v>2</v>
      </c>
      <c r="R154" s="32">
        <f t="shared" si="65"/>
        <v>0</v>
      </c>
      <c r="S154" s="22">
        <f t="shared" si="53"/>
        <v>5</v>
      </c>
      <c r="T154" s="327">
        <v>5</v>
      </c>
      <c r="U154" s="327">
        <v>0</v>
      </c>
      <c r="V154" s="32">
        <f t="shared" si="73"/>
        <v>0</v>
      </c>
      <c r="W154" s="32">
        <f t="shared" si="74"/>
        <v>0</v>
      </c>
      <c r="X154" s="32">
        <f t="shared" si="75"/>
        <v>0</v>
      </c>
      <c r="Y154" s="22"/>
    </row>
    <row r="155" spans="1:25" s="43" customFormat="1" ht="21.75" hidden="1" customHeight="1" x14ac:dyDescent="0.2">
      <c r="A155" s="327">
        <v>8</v>
      </c>
      <c r="B155" s="256" t="s">
        <v>229</v>
      </c>
      <c r="C155" s="327"/>
      <c r="D155" s="22">
        <f t="shared" si="79"/>
        <v>6</v>
      </c>
      <c r="E155" s="327">
        <v>6</v>
      </c>
      <c r="F155" s="327">
        <v>0</v>
      </c>
      <c r="G155" s="22">
        <f t="shared" si="80"/>
        <v>6</v>
      </c>
      <c r="H155" s="327">
        <v>6</v>
      </c>
      <c r="I155" s="327">
        <v>0</v>
      </c>
      <c r="J155" s="22">
        <f t="shared" si="81"/>
        <v>6</v>
      </c>
      <c r="K155" s="327">
        <v>6</v>
      </c>
      <c r="L155" s="327">
        <v>0</v>
      </c>
      <c r="M155" s="22">
        <f t="shared" si="52"/>
        <v>6</v>
      </c>
      <c r="N155" s="327">
        <v>6</v>
      </c>
      <c r="O155" s="327">
        <v>0</v>
      </c>
      <c r="P155" s="32">
        <f t="shared" si="63"/>
        <v>0</v>
      </c>
      <c r="Q155" s="32">
        <f t="shared" si="64"/>
        <v>0</v>
      </c>
      <c r="R155" s="32">
        <f t="shared" si="65"/>
        <v>0</v>
      </c>
      <c r="S155" s="22">
        <f t="shared" si="53"/>
        <v>6</v>
      </c>
      <c r="T155" s="327">
        <v>6</v>
      </c>
      <c r="U155" s="327">
        <v>0</v>
      </c>
      <c r="V155" s="32">
        <f t="shared" si="73"/>
        <v>0</v>
      </c>
      <c r="W155" s="32">
        <f t="shared" si="74"/>
        <v>0</v>
      </c>
      <c r="X155" s="32">
        <f t="shared" si="75"/>
        <v>0</v>
      </c>
      <c r="Y155" s="22"/>
    </row>
    <row r="156" spans="1:25" s="43" customFormat="1" ht="36" hidden="1" customHeight="1" x14ac:dyDescent="0.2">
      <c r="A156" s="327">
        <v>9</v>
      </c>
      <c r="B156" s="256" t="s">
        <v>230</v>
      </c>
      <c r="C156" s="327"/>
      <c r="D156" s="22">
        <f t="shared" si="79"/>
        <v>4</v>
      </c>
      <c r="E156" s="327">
        <v>4</v>
      </c>
      <c r="F156" s="327">
        <v>0</v>
      </c>
      <c r="G156" s="22">
        <f t="shared" si="80"/>
        <v>3</v>
      </c>
      <c r="H156" s="327">
        <v>3</v>
      </c>
      <c r="I156" s="327">
        <v>0</v>
      </c>
      <c r="J156" s="22">
        <f t="shared" si="81"/>
        <v>4</v>
      </c>
      <c r="K156" s="327">
        <v>4</v>
      </c>
      <c r="L156" s="327">
        <v>0</v>
      </c>
      <c r="M156" s="22">
        <f t="shared" si="52"/>
        <v>3</v>
      </c>
      <c r="N156" s="327">
        <v>3</v>
      </c>
      <c r="O156" s="327">
        <v>0</v>
      </c>
      <c r="P156" s="32">
        <f t="shared" si="63"/>
        <v>1</v>
      </c>
      <c r="Q156" s="32">
        <f t="shared" si="64"/>
        <v>1</v>
      </c>
      <c r="R156" s="32">
        <f t="shared" si="65"/>
        <v>0</v>
      </c>
      <c r="S156" s="22">
        <f t="shared" si="53"/>
        <v>4</v>
      </c>
      <c r="T156" s="327">
        <v>4</v>
      </c>
      <c r="U156" s="327">
        <v>0</v>
      </c>
      <c r="V156" s="32">
        <f t="shared" si="73"/>
        <v>0</v>
      </c>
      <c r="W156" s="32">
        <f t="shared" si="74"/>
        <v>0</v>
      </c>
      <c r="X156" s="32">
        <f t="shared" si="75"/>
        <v>0</v>
      </c>
      <c r="Y156" s="22"/>
    </row>
    <row r="157" spans="1:25" s="118" customFormat="1" ht="36.75" customHeight="1" x14ac:dyDescent="0.25">
      <c r="A157" s="22">
        <v>7</v>
      </c>
      <c r="B157" s="119" t="s">
        <v>130</v>
      </c>
      <c r="C157" s="22" t="s">
        <v>68</v>
      </c>
      <c r="D157" s="22">
        <f t="shared" si="79"/>
        <v>25</v>
      </c>
      <c r="E157" s="22">
        <f t="shared" ref="E157:L157" si="82">SUM(E158:E163)</f>
        <v>21</v>
      </c>
      <c r="F157" s="22">
        <f t="shared" si="82"/>
        <v>4</v>
      </c>
      <c r="G157" s="22">
        <f t="shared" si="80"/>
        <v>25</v>
      </c>
      <c r="H157" s="22">
        <f t="shared" si="82"/>
        <v>21</v>
      </c>
      <c r="I157" s="22">
        <f t="shared" si="82"/>
        <v>4</v>
      </c>
      <c r="J157" s="22">
        <f t="shared" si="81"/>
        <v>25</v>
      </c>
      <c r="K157" s="22">
        <f t="shared" si="82"/>
        <v>21</v>
      </c>
      <c r="L157" s="22">
        <f t="shared" si="82"/>
        <v>4</v>
      </c>
      <c r="M157" s="22">
        <f t="shared" si="52"/>
        <v>25</v>
      </c>
      <c r="N157" s="22">
        <v>21</v>
      </c>
      <c r="O157" s="22">
        <f t="shared" ref="O157" si="83">SUM(O158:O163)</f>
        <v>4</v>
      </c>
      <c r="P157" s="32">
        <f t="shared" si="63"/>
        <v>0</v>
      </c>
      <c r="Q157" s="32">
        <f t="shared" si="64"/>
        <v>0</v>
      </c>
      <c r="R157" s="32">
        <f t="shared" si="65"/>
        <v>0</v>
      </c>
      <c r="S157" s="22">
        <f t="shared" si="53"/>
        <v>25</v>
      </c>
      <c r="T157" s="22">
        <f t="shared" ref="T157:U157" si="84">SUM(T158:T163)</f>
        <v>21</v>
      </c>
      <c r="U157" s="22">
        <f t="shared" si="84"/>
        <v>4</v>
      </c>
      <c r="V157" s="32">
        <f t="shared" si="73"/>
        <v>0</v>
      </c>
      <c r="W157" s="32">
        <f t="shared" si="74"/>
        <v>0</v>
      </c>
      <c r="X157" s="32">
        <f t="shared" si="75"/>
        <v>0</v>
      </c>
      <c r="Y157" s="22"/>
    </row>
    <row r="158" spans="1:25" s="43" customFormat="1" ht="42.75" hidden="1" customHeight="1" x14ac:dyDescent="0.2">
      <c r="A158" s="327">
        <v>1</v>
      </c>
      <c r="B158" s="52" t="s">
        <v>74</v>
      </c>
      <c r="C158" s="333"/>
      <c r="D158" s="22">
        <f t="shared" si="79"/>
        <v>3</v>
      </c>
      <c r="E158" s="327">
        <v>3</v>
      </c>
      <c r="F158" s="327">
        <v>0</v>
      </c>
      <c r="G158" s="22">
        <f t="shared" si="80"/>
        <v>3</v>
      </c>
      <c r="H158" s="327">
        <v>3</v>
      </c>
      <c r="I158" s="327">
        <v>0</v>
      </c>
      <c r="J158" s="22">
        <f t="shared" si="81"/>
        <v>3</v>
      </c>
      <c r="K158" s="327">
        <v>3</v>
      </c>
      <c r="L158" s="327">
        <v>0</v>
      </c>
      <c r="M158" s="22">
        <f t="shared" si="52"/>
        <v>3</v>
      </c>
      <c r="N158" s="327">
        <v>3</v>
      </c>
      <c r="O158" s="327">
        <v>0</v>
      </c>
      <c r="P158" s="32">
        <f t="shared" si="63"/>
        <v>0</v>
      </c>
      <c r="Q158" s="32">
        <f t="shared" si="64"/>
        <v>0</v>
      </c>
      <c r="R158" s="32">
        <f t="shared" si="65"/>
        <v>0</v>
      </c>
      <c r="S158" s="22">
        <f t="shared" si="53"/>
        <v>3</v>
      </c>
      <c r="T158" s="327">
        <v>3</v>
      </c>
      <c r="U158" s="327">
        <v>0</v>
      </c>
      <c r="V158" s="32">
        <f t="shared" si="73"/>
        <v>0</v>
      </c>
      <c r="W158" s="32">
        <f t="shared" si="74"/>
        <v>0</v>
      </c>
      <c r="X158" s="32">
        <f t="shared" si="75"/>
        <v>0</v>
      </c>
      <c r="Y158" s="22"/>
    </row>
    <row r="159" spans="1:25" s="43" customFormat="1" ht="42.75" hidden="1" customHeight="1" x14ac:dyDescent="0.2">
      <c r="A159" s="327">
        <v>2</v>
      </c>
      <c r="B159" s="52" t="s">
        <v>75</v>
      </c>
      <c r="C159" s="334"/>
      <c r="D159" s="22">
        <f t="shared" si="79"/>
        <v>10</v>
      </c>
      <c r="E159" s="327">
        <v>6</v>
      </c>
      <c r="F159" s="327">
        <v>4</v>
      </c>
      <c r="G159" s="22">
        <f t="shared" si="80"/>
        <v>10</v>
      </c>
      <c r="H159" s="327">
        <v>6</v>
      </c>
      <c r="I159" s="327">
        <v>4</v>
      </c>
      <c r="J159" s="22">
        <f t="shared" si="81"/>
        <v>10</v>
      </c>
      <c r="K159" s="327">
        <v>6</v>
      </c>
      <c r="L159" s="327">
        <v>4</v>
      </c>
      <c r="M159" s="22">
        <f t="shared" si="52"/>
        <v>10</v>
      </c>
      <c r="N159" s="327">
        <v>6</v>
      </c>
      <c r="O159" s="327">
        <v>4</v>
      </c>
      <c r="P159" s="32">
        <f t="shared" si="63"/>
        <v>0</v>
      </c>
      <c r="Q159" s="32">
        <f t="shared" si="64"/>
        <v>0</v>
      </c>
      <c r="R159" s="32">
        <f t="shared" si="65"/>
        <v>0</v>
      </c>
      <c r="S159" s="22">
        <f t="shared" si="53"/>
        <v>10</v>
      </c>
      <c r="T159" s="327">
        <v>6</v>
      </c>
      <c r="U159" s="327">
        <v>4</v>
      </c>
      <c r="V159" s="32">
        <f t="shared" si="73"/>
        <v>0</v>
      </c>
      <c r="W159" s="32">
        <f t="shared" si="74"/>
        <v>0</v>
      </c>
      <c r="X159" s="32">
        <f t="shared" si="75"/>
        <v>0</v>
      </c>
      <c r="Y159" s="22"/>
    </row>
    <row r="160" spans="1:25" s="43" customFormat="1" ht="17.25" hidden="1" customHeight="1" x14ac:dyDescent="0.2">
      <c r="A160" s="327">
        <v>3</v>
      </c>
      <c r="B160" s="52" t="s">
        <v>80</v>
      </c>
      <c r="C160" s="334"/>
      <c r="D160" s="22">
        <f t="shared" si="79"/>
        <v>3</v>
      </c>
      <c r="E160" s="327">
        <v>3</v>
      </c>
      <c r="F160" s="327">
        <v>0</v>
      </c>
      <c r="G160" s="22">
        <f t="shared" si="80"/>
        <v>3</v>
      </c>
      <c r="H160" s="327">
        <v>3</v>
      </c>
      <c r="I160" s="327">
        <v>0</v>
      </c>
      <c r="J160" s="22">
        <f t="shared" si="81"/>
        <v>3</v>
      </c>
      <c r="K160" s="327">
        <v>3</v>
      </c>
      <c r="L160" s="327">
        <v>0</v>
      </c>
      <c r="M160" s="22">
        <f t="shared" si="52"/>
        <v>3</v>
      </c>
      <c r="N160" s="327">
        <v>3</v>
      </c>
      <c r="O160" s="327">
        <v>0</v>
      </c>
      <c r="P160" s="32">
        <f t="shared" si="63"/>
        <v>0</v>
      </c>
      <c r="Q160" s="32">
        <f t="shared" si="64"/>
        <v>0</v>
      </c>
      <c r="R160" s="32">
        <f t="shared" si="65"/>
        <v>0</v>
      </c>
      <c r="S160" s="22">
        <f t="shared" si="53"/>
        <v>3</v>
      </c>
      <c r="T160" s="327">
        <v>3</v>
      </c>
      <c r="U160" s="327">
        <v>0</v>
      </c>
      <c r="V160" s="32">
        <f t="shared" si="73"/>
        <v>0</v>
      </c>
      <c r="W160" s="32">
        <f t="shared" si="74"/>
        <v>0</v>
      </c>
      <c r="X160" s="32">
        <f t="shared" si="75"/>
        <v>0</v>
      </c>
      <c r="Y160" s="22"/>
    </row>
    <row r="161" spans="1:25" s="43" customFormat="1" ht="31.5" hidden="1" x14ac:dyDescent="0.2">
      <c r="A161" s="327">
        <v>4</v>
      </c>
      <c r="B161" s="52" t="s">
        <v>131</v>
      </c>
      <c r="C161" s="334"/>
      <c r="D161" s="22">
        <f t="shared" si="79"/>
        <v>3</v>
      </c>
      <c r="E161" s="327">
        <v>3</v>
      </c>
      <c r="F161" s="327">
        <v>0</v>
      </c>
      <c r="G161" s="22">
        <f t="shared" si="80"/>
        <v>3</v>
      </c>
      <c r="H161" s="327">
        <v>3</v>
      </c>
      <c r="I161" s="327">
        <v>0</v>
      </c>
      <c r="J161" s="22">
        <f t="shared" si="81"/>
        <v>3</v>
      </c>
      <c r="K161" s="327">
        <v>3</v>
      </c>
      <c r="L161" s="327">
        <v>0</v>
      </c>
      <c r="M161" s="22">
        <f t="shared" si="52"/>
        <v>4</v>
      </c>
      <c r="N161" s="327">
        <v>4</v>
      </c>
      <c r="O161" s="327">
        <v>0</v>
      </c>
      <c r="P161" s="32">
        <f t="shared" si="63"/>
        <v>-1</v>
      </c>
      <c r="Q161" s="32">
        <f t="shared" si="64"/>
        <v>-1</v>
      </c>
      <c r="R161" s="32">
        <f t="shared" si="65"/>
        <v>0</v>
      </c>
      <c r="S161" s="22">
        <f t="shared" si="53"/>
        <v>3</v>
      </c>
      <c r="T161" s="327">
        <v>3</v>
      </c>
      <c r="U161" s="327">
        <v>0</v>
      </c>
      <c r="V161" s="32">
        <f t="shared" si="73"/>
        <v>0</v>
      </c>
      <c r="W161" s="32">
        <f t="shared" si="74"/>
        <v>0</v>
      </c>
      <c r="X161" s="32">
        <f t="shared" si="75"/>
        <v>0</v>
      </c>
      <c r="Y161" s="22"/>
    </row>
    <row r="162" spans="1:25" s="43" customFormat="1" ht="31.5" hidden="1" x14ac:dyDescent="0.2">
      <c r="A162" s="327">
        <v>5</v>
      </c>
      <c r="B162" s="52" t="s">
        <v>132</v>
      </c>
      <c r="C162" s="334"/>
      <c r="D162" s="22">
        <f t="shared" si="79"/>
        <v>3</v>
      </c>
      <c r="E162" s="327">
        <v>3</v>
      </c>
      <c r="F162" s="327">
        <v>0</v>
      </c>
      <c r="G162" s="22">
        <f t="shared" si="80"/>
        <v>3</v>
      </c>
      <c r="H162" s="327">
        <v>3</v>
      </c>
      <c r="I162" s="327">
        <v>0</v>
      </c>
      <c r="J162" s="22">
        <f t="shared" si="81"/>
        <v>3</v>
      </c>
      <c r="K162" s="327">
        <v>3</v>
      </c>
      <c r="L162" s="327">
        <v>0</v>
      </c>
      <c r="M162" s="22">
        <f t="shared" si="52"/>
        <v>3</v>
      </c>
      <c r="N162" s="327">
        <v>3</v>
      </c>
      <c r="O162" s="327">
        <v>0</v>
      </c>
      <c r="P162" s="32">
        <f t="shared" si="63"/>
        <v>0</v>
      </c>
      <c r="Q162" s="32">
        <f t="shared" si="64"/>
        <v>0</v>
      </c>
      <c r="R162" s="32">
        <f t="shared" si="65"/>
        <v>0</v>
      </c>
      <c r="S162" s="22">
        <f t="shared" si="53"/>
        <v>3</v>
      </c>
      <c r="T162" s="327">
        <v>3</v>
      </c>
      <c r="U162" s="327">
        <v>0</v>
      </c>
      <c r="V162" s="32">
        <f t="shared" si="73"/>
        <v>0</v>
      </c>
      <c r="W162" s="32">
        <f t="shared" si="74"/>
        <v>0</v>
      </c>
      <c r="X162" s="32">
        <f t="shared" si="75"/>
        <v>0</v>
      </c>
      <c r="Y162" s="22"/>
    </row>
    <row r="163" spans="1:25" s="43" customFormat="1" ht="31.5" hidden="1" x14ac:dyDescent="0.2">
      <c r="A163" s="327">
        <v>6</v>
      </c>
      <c r="B163" s="52" t="s">
        <v>133</v>
      </c>
      <c r="C163" s="265"/>
      <c r="D163" s="22">
        <f t="shared" si="79"/>
        <v>3</v>
      </c>
      <c r="E163" s="327">
        <v>3</v>
      </c>
      <c r="F163" s="327">
        <v>0</v>
      </c>
      <c r="G163" s="22">
        <f t="shared" si="80"/>
        <v>3</v>
      </c>
      <c r="H163" s="327">
        <v>3</v>
      </c>
      <c r="I163" s="327">
        <v>0</v>
      </c>
      <c r="J163" s="22">
        <f t="shared" si="81"/>
        <v>3</v>
      </c>
      <c r="K163" s="327">
        <v>3</v>
      </c>
      <c r="L163" s="327">
        <v>0</v>
      </c>
      <c r="M163" s="22">
        <f t="shared" si="52"/>
        <v>3</v>
      </c>
      <c r="N163" s="327">
        <v>3</v>
      </c>
      <c r="O163" s="327">
        <v>0</v>
      </c>
      <c r="P163" s="32">
        <f t="shared" si="63"/>
        <v>0</v>
      </c>
      <c r="Q163" s="32">
        <f t="shared" si="64"/>
        <v>0</v>
      </c>
      <c r="R163" s="32">
        <f t="shared" si="65"/>
        <v>0</v>
      </c>
      <c r="S163" s="22">
        <f t="shared" si="53"/>
        <v>3</v>
      </c>
      <c r="T163" s="327">
        <v>3</v>
      </c>
      <c r="U163" s="327">
        <v>0</v>
      </c>
      <c r="V163" s="32">
        <f t="shared" si="73"/>
        <v>0</v>
      </c>
      <c r="W163" s="32">
        <f t="shared" si="74"/>
        <v>0</v>
      </c>
      <c r="X163" s="32">
        <f t="shared" si="75"/>
        <v>0</v>
      </c>
      <c r="Y163" s="22"/>
    </row>
    <row r="164" spans="1:25" s="118" customFormat="1" ht="30.75" customHeight="1" x14ac:dyDescent="0.25">
      <c r="A164" s="22">
        <v>8</v>
      </c>
      <c r="B164" s="119" t="s">
        <v>128</v>
      </c>
      <c r="C164" s="22" t="s">
        <v>68</v>
      </c>
      <c r="D164" s="22">
        <f t="shared" si="79"/>
        <v>43</v>
      </c>
      <c r="E164" s="22">
        <v>41</v>
      </c>
      <c r="F164" s="22">
        <v>2</v>
      </c>
      <c r="G164" s="22">
        <f t="shared" si="80"/>
        <v>38</v>
      </c>
      <c r="H164" s="22">
        <v>36</v>
      </c>
      <c r="I164" s="22">
        <v>2</v>
      </c>
      <c r="J164" s="22">
        <f t="shared" si="81"/>
        <v>43</v>
      </c>
      <c r="K164" s="22">
        <v>41</v>
      </c>
      <c r="L164" s="22">
        <v>2</v>
      </c>
      <c r="M164" s="22">
        <f t="shared" si="52"/>
        <v>41</v>
      </c>
      <c r="N164" s="22">
        <f>36+3</f>
        <v>39</v>
      </c>
      <c r="O164" s="22">
        <v>2</v>
      </c>
      <c r="P164" s="32">
        <f t="shared" si="63"/>
        <v>2</v>
      </c>
      <c r="Q164" s="32">
        <f t="shared" si="64"/>
        <v>2</v>
      </c>
      <c r="R164" s="32">
        <f t="shared" si="65"/>
        <v>0</v>
      </c>
      <c r="S164" s="22">
        <f t="shared" si="53"/>
        <v>43</v>
      </c>
      <c r="T164" s="22">
        <v>41</v>
      </c>
      <c r="U164" s="22">
        <v>2</v>
      </c>
      <c r="V164" s="32">
        <f t="shared" si="73"/>
        <v>0</v>
      </c>
      <c r="W164" s="32">
        <f t="shared" si="74"/>
        <v>0</v>
      </c>
      <c r="X164" s="32">
        <f t="shared" si="75"/>
        <v>0</v>
      </c>
      <c r="Y164" s="22"/>
    </row>
    <row r="165" spans="1:25" s="118" customFormat="1" ht="29.25" customHeight="1" x14ac:dyDescent="0.25">
      <c r="A165" s="22">
        <v>9</v>
      </c>
      <c r="B165" s="119" t="s">
        <v>358</v>
      </c>
      <c r="C165" s="22" t="s">
        <v>68</v>
      </c>
      <c r="D165" s="22">
        <f t="shared" si="79"/>
        <v>62</v>
      </c>
      <c r="E165" s="22">
        <f>SUM(E166:E168)</f>
        <v>56</v>
      </c>
      <c r="F165" s="22">
        <f>SUM(F166:F168)</f>
        <v>6</v>
      </c>
      <c r="G165" s="22">
        <f t="shared" si="80"/>
        <v>53</v>
      </c>
      <c r="H165" s="22">
        <f>SUM(H166:H168)</f>
        <v>47</v>
      </c>
      <c r="I165" s="22">
        <f>SUM(I166:I168)</f>
        <v>6</v>
      </c>
      <c r="J165" s="22">
        <f t="shared" si="81"/>
        <v>62</v>
      </c>
      <c r="K165" s="22">
        <f>SUM(K166:K168)</f>
        <v>56</v>
      </c>
      <c r="L165" s="22">
        <f>SUM(L166:L168)</f>
        <v>6</v>
      </c>
      <c r="M165" s="22">
        <f t="shared" si="52"/>
        <v>53</v>
      </c>
      <c r="N165" s="22">
        <f>SUM(N166:N168)</f>
        <v>47</v>
      </c>
      <c r="O165" s="22">
        <f>SUM(O166:O168)</f>
        <v>6</v>
      </c>
      <c r="P165" s="32">
        <f t="shared" ref="P165" si="85">J165-M165</f>
        <v>9</v>
      </c>
      <c r="Q165" s="32">
        <f t="shared" ref="Q165" si="86">K165-N165</f>
        <v>9</v>
      </c>
      <c r="R165" s="32">
        <f t="shared" ref="R165" si="87">L165-O165</f>
        <v>0</v>
      </c>
      <c r="S165" s="22">
        <f t="shared" si="53"/>
        <v>62</v>
      </c>
      <c r="T165" s="22">
        <f>SUM(T166:T168)</f>
        <v>56</v>
      </c>
      <c r="U165" s="22">
        <f>SUM(U166:U168)</f>
        <v>6</v>
      </c>
      <c r="V165" s="32">
        <f t="shared" si="73"/>
        <v>0</v>
      </c>
      <c r="W165" s="32">
        <f t="shared" si="74"/>
        <v>0</v>
      </c>
      <c r="X165" s="32">
        <f t="shared" si="75"/>
        <v>0</v>
      </c>
      <c r="Y165" s="22"/>
    </row>
    <row r="166" spans="1:25" s="25" customFormat="1" ht="32.25" customHeight="1" x14ac:dyDescent="0.2">
      <c r="A166" s="327">
        <v>9.1</v>
      </c>
      <c r="B166" s="52" t="s">
        <v>81</v>
      </c>
      <c r="C166" s="335"/>
      <c r="D166" s="327">
        <f t="shared" si="79"/>
        <v>39</v>
      </c>
      <c r="E166" s="327">
        <v>36</v>
      </c>
      <c r="F166" s="327">
        <v>3</v>
      </c>
      <c r="G166" s="327">
        <f t="shared" si="80"/>
        <v>36</v>
      </c>
      <c r="H166" s="327">
        <v>33</v>
      </c>
      <c r="I166" s="327">
        <v>3</v>
      </c>
      <c r="J166" s="327">
        <f t="shared" si="81"/>
        <v>39</v>
      </c>
      <c r="K166" s="327">
        <v>36</v>
      </c>
      <c r="L166" s="327">
        <v>3</v>
      </c>
      <c r="M166" s="327">
        <f t="shared" si="52"/>
        <v>34</v>
      </c>
      <c r="N166" s="327">
        <v>31</v>
      </c>
      <c r="O166" s="327">
        <v>3</v>
      </c>
      <c r="P166" s="271">
        <f t="shared" ref="P166:P176" si="88">J166-M166</f>
        <v>5</v>
      </c>
      <c r="Q166" s="271">
        <f t="shared" ref="Q166:Q176" si="89">K166-N166</f>
        <v>5</v>
      </c>
      <c r="R166" s="271">
        <f t="shared" ref="R166:R176" si="90">L166-O166</f>
        <v>0</v>
      </c>
      <c r="S166" s="327">
        <f t="shared" si="53"/>
        <v>39</v>
      </c>
      <c r="T166" s="327">
        <v>36</v>
      </c>
      <c r="U166" s="327">
        <v>3</v>
      </c>
      <c r="V166" s="271">
        <f t="shared" si="73"/>
        <v>0</v>
      </c>
      <c r="W166" s="271">
        <f t="shared" si="74"/>
        <v>0</v>
      </c>
      <c r="X166" s="271">
        <f t="shared" si="75"/>
        <v>0</v>
      </c>
      <c r="Y166" s="327"/>
    </row>
    <row r="167" spans="1:25" s="25" customFormat="1" ht="36" customHeight="1" x14ac:dyDescent="0.2">
      <c r="A167" s="327">
        <v>9.1999999999999993</v>
      </c>
      <c r="B167" s="52" t="s">
        <v>359</v>
      </c>
      <c r="C167" s="335"/>
      <c r="D167" s="327">
        <f t="shared" si="79"/>
        <v>11</v>
      </c>
      <c r="E167" s="327">
        <v>9</v>
      </c>
      <c r="F167" s="327">
        <v>2</v>
      </c>
      <c r="G167" s="327">
        <f t="shared" si="80"/>
        <v>9</v>
      </c>
      <c r="H167" s="327">
        <v>7</v>
      </c>
      <c r="I167" s="327">
        <v>2</v>
      </c>
      <c r="J167" s="327">
        <f t="shared" si="81"/>
        <v>11</v>
      </c>
      <c r="K167" s="327">
        <v>9</v>
      </c>
      <c r="L167" s="327">
        <v>2</v>
      </c>
      <c r="M167" s="327">
        <f t="shared" si="52"/>
        <v>10</v>
      </c>
      <c r="N167" s="327">
        <v>8</v>
      </c>
      <c r="O167" s="327">
        <v>2</v>
      </c>
      <c r="P167" s="271">
        <f t="shared" si="88"/>
        <v>1</v>
      </c>
      <c r="Q167" s="271">
        <f t="shared" si="89"/>
        <v>1</v>
      </c>
      <c r="R167" s="271">
        <f t="shared" si="90"/>
        <v>0</v>
      </c>
      <c r="S167" s="327">
        <f t="shared" si="53"/>
        <v>11</v>
      </c>
      <c r="T167" s="327">
        <v>9</v>
      </c>
      <c r="U167" s="327">
        <v>2</v>
      </c>
      <c r="V167" s="271">
        <f t="shared" si="73"/>
        <v>0</v>
      </c>
      <c r="W167" s="271">
        <f t="shared" si="74"/>
        <v>0</v>
      </c>
      <c r="X167" s="271">
        <f t="shared" si="75"/>
        <v>0</v>
      </c>
      <c r="Y167" s="327"/>
    </row>
    <row r="168" spans="1:25" s="25" customFormat="1" ht="30.75" customHeight="1" x14ac:dyDescent="0.2">
      <c r="A168" s="327">
        <v>9.3000000000000007</v>
      </c>
      <c r="B168" s="52" t="s">
        <v>360</v>
      </c>
      <c r="C168" s="335"/>
      <c r="D168" s="327">
        <f t="shared" si="79"/>
        <v>12</v>
      </c>
      <c r="E168" s="327">
        <v>11</v>
      </c>
      <c r="F168" s="327">
        <v>1</v>
      </c>
      <c r="G168" s="327">
        <f t="shared" si="80"/>
        <v>8</v>
      </c>
      <c r="H168" s="327">
        <v>7</v>
      </c>
      <c r="I168" s="327">
        <v>1</v>
      </c>
      <c r="J168" s="327">
        <f t="shared" si="81"/>
        <v>12</v>
      </c>
      <c r="K168" s="327">
        <v>11</v>
      </c>
      <c r="L168" s="327">
        <v>1</v>
      </c>
      <c r="M168" s="327">
        <f t="shared" si="52"/>
        <v>9</v>
      </c>
      <c r="N168" s="327">
        <f>7+1</f>
        <v>8</v>
      </c>
      <c r="O168" s="327">
        <v>1</v>
      </c>
      <c r="P168" s="271">
        <f t="shared" si="88"/>
        <v>3</v>
      </c>
      <c r="Q168" s="271">
        <f t="shared" si="89"/>
        <v>3</v>
      </c>
      <c r="R168" s="271">
        <f t="shared" si="90"/>
        <v>0</v>
      </c>
      <c r="S168" s="327">
        <f t="shared" si="53"/>
        <v>12</v>
      </c>
      <c r="T168" s="327">
        <v>11</v>
      </c>
      <c r="U168" s="327">
        <v>1</v>
      </c>
      <c r="V168" s="271">
        <f t="shared" si="73"/>
        <v>0</v>
      </c>
      <c r="W168" s="271">
        <f t="shared" si="74"/>
        <v>0</v>
      </c>
      <c r="X168" s="271">
        <f>U168-L168</f>
        <v>0</v>
      </c>
      <c r="Y168" s="327"/>
    </row>
    <row r="169" spans="1:25" s="118" customFormat="1" ht="29.25" customHeight="1" x14ac:dyDescent="0.25">
      <c r="A169" s="22">
        <v>10</v>
      </c>
      <c r="B169" s="119" t="s">
        <v>99</v>
      </c>
      <c r="C169" s="22" t="s">
        <v>68</v>
      </c>
      <c r="D169" s="22">
        <f t="shared" si="79"/>
        <v>21</v>
      </c>
      <c r="E169" s="22">
        <f>SUM(E170:E175)</f>
        <v>19</v>
      </c>
      <c r="F169" s="22">
        <v>2</v>
      </c>
      <c r="G169" s="22">
        <f t="shared" si="80"/>
        <v>18</v>
      </c>
      <c r="H169" s="22">
        <v>16</v>
      </c>
      <c r="I169" s="22">
        <v>2</v>
      </c>
      <c r="J169" s="22">
        <f t="shared" si="81"/>
        <v>23</v>
      </c>
      <c r="K169" s="22">
        <v>21</v>
      </c>
      <c r="L169" s="22">
        <v>2</v>
      </c>
      <c r="M169" s="22">
        <f t="shared" si="52"/>
        <v>19</v>
      </c>
      <c r="N169" s="22">
        <f>16+2</f>
        <v>18</v>
      </c>
      <c r="O169" s="22">
        <v>1</v>
      </c>
      <c r="P169" s="32">
        <f t="shared" si="88"/>
        <v>4</v>
      </c>
      <c r="Q169" s="32">
        <f t="shared" si="89"/>
        <v>3</v>
      </c>
      <c r="R169" s="32">
        <f t="shared" si="90"/>
        <v>1</v>
      </c>
      <c r="S169" s="22">
        <f t="shared" si="53"/>
        <v>23</v>
      </c>
      <c r="T169" s="22">
        <v>21</v>
      </c>
      <c r="U169" s="22">
        <v>2</v>
      </c>
      <c r="V169" s="32">
        <f>S169-J169</f>
        <v>0</v>
      </c>
      <c r="W169" s="32">
        <f t="shared" si="74"/>
        <v>0</v>
      </c>
      <c r="X169" s="32">
        <f t="shared" si="75"/>
        <v>0</v>
      </c>
      <c r="Y169" s="22"/>
    </row>
    <row r="170" spans="1:25" s="43" customFormat="1" ht="25.5" hidden="1" customHeight="1" x14ac:dyDescent="0.2">
      <c r="A170" s="327">
        <v>1</v>
      </c>
      <c r="B170" s="52" t="s">
        <v>102</v>
      </c>
      <c r="C170" s="327"/>
      <c r="D170" s="22">
        <f t="shared" si="79"/>
        <v>3</v>
      </c>
      <c r="E170" s="327">
        <v>3</v>
      </c>
      <c r="F170" s="327">
        <v>0</v>
      </c>
      <c r="G170" s="22">
        <f t="shared" si="80"/>
        <v>3</v>
      </c>
      <c r="H170" s="327">
        <v>3</v>
      </c>
      <c r="I170" s="327">
        <v>0</v>
      </c>
      <c r="J170" s="22">
        <f t="shared" si="81"/>
        <v>3</v>
      </c>
      <c r="K170" s="327">
        <v>3</v>
      </c>
      <c r="L170" s="327">
        <v>0</v>
      </c>
      <c r="M170" s="22">
        <f t="shared" si="52"/>
        <v>3</v>
      </c>
      <c r="N170" s="327">
        <v>3</v>
      </c>
      <c r="O170" s="327">
        <v>0</v>
      </c>
      <c r="P170" s="32">
        <f t="shared" si="88"/>
        <v>0</v>
      </c>
      <c r="Q170" s="32">
        <f t="shared" si="89"/>
        <v>0</v>
      </c>
      <c r="R170" s="32">
        <f t="shared" si="90"/>
        <v>0</v>
      </c>
      <c r="S170" s="22">
        <f t="shared" si="53"/>
        <v>3</v>
      </c>
      <c r="T170" s="327">
        <v>3</v>
      </c>
      <c r="U170" s="327">
        <v>0</v>
      </c>
      <c r="V170" s="32">
        <f t="shared" si="73"/>
        <v>0</v>
      </c>
      <c r="W170" s="32">
        <f t="shared" si="74"/>
        <v>0</v>
      </c>
      <c r="X170" s="32">
        <f t="shared" si="75"/>
        <v>0</v>
      </c>
      <c r="Y170" s="22"/>
    </row>
    <row r="171" spans="1:25" s="43" customFormat="1" ht="27.75" hidden="1" customHeight="1" x14ac:dyDescent="0.2">
      <c r="A171" s="327">
        <v>2</v>
      </c>
      <c r="B171" s="52" t="s">
        <v>75</v>
      </c>
      <c r="C171" s="327"/>
      <c r="D171" s="22">
        <f t="shared" si="79"/>
        <v>9</v>
      </c>
      <c r="E171" s="327">
        <v>7</v>
      </c>
      <c r="F171" s="327">
        <v>2</v>
      </c>
      <c r="G171" s="22">
        <f t="shared" si="80"/>
        <v>7</v>
      </c>
      <c r="H171" s="327">
        <v>5</v>
      </c>
      <c r="I171" s="327">
        <v>2</v>
      </c>
      <c r="J171" s="22">
        <f t="shared" si="81"/>
        <v>9</v>
      </c>
      <c r="K171" s="327">
        <v>7</v>
      </c>
      <c r="L171" s="327">
        <v>2</v>
      </c>
      <c r="M171" s="22">
        <f t="shared" si="52"/>
        <v>7</v>
      </c>
      <c r="N171" s="327">
        <v>5</v>
      </c>
      <c r="O171" s="327">
        <v>2</v>
      </c>
      <c r="P171" s="32">
        <f t="shared" si="88"/>
        <v>2</v>
      </c>
      <c r="Q171" s="32">
        <f t="shared" si="89"/>
        <v>2</v>
      </c>
      <c r="R171" s="32">
        <f t="shared" si="90"/>
        <v>0</v>
      </c>
      <c r="S171" s="22">
        <f t="shared" si="53"/>
        <v>9</v>
      </c>
      <c r="T171" s="327">
        <v>8</v>
      </c>
      <c r="U171" s="327">
        <v>1</v>
      </c>
      <c r="V171" s="32">
        <f t="shared" si="73"/>
        <v>0</v>
      </c>
      <c r="W171" s="32">
        <f t="shared" si="74"/>
        <v>1</v>
      </c>
      <c r="X171" s="32">
        <f t="shared" si="75"/>
        <v>-1</v>
      </c>
      <c r="Y171" s="22"/>
    </row>
    <row r="172" spans="1:25" s="43" customFormat="1" ht="34.5" hidden="1" customHeight="1" x14ac:dyDescent="0.2">
      <c r="A172" s="327">
        <v>3</v>
      </c>
      <c r="B172" s="52" t="s">
        <v>100</v>
      </c>
      <c r="C172" s="327"/>
      <c r="D172" s="22">
        <f t="shared" si="79"/>
        <v>3</v>
      </c>
      <c r="E172" s="327">
        <v>3</v>
      </c>
      <c r="F172" s="327">
        <v>0</v>
      </c>
      <c r="G172" s="22">
        <f t="shared" si="80"/>
        <v>3</v>
      </c>
      <c r="H172" s="327">
        <v>3</v>
      </c>
      <c r="I172" s="327">
        <v>0</v>
      </c>
      <c r="J172" s="22">
        <f t="shared" si="81"/>
        <v>3</v>
      </c>
      <c r="K172" s="327">
        <v>3</v>
      </c>
      <c r="L172" s="327">
        <v>0</v>
      </c>
      <c r="M172" s="22">
        <f t="shared" si="52"/>
        <v>3</v>
      </c>
      <c r="N172" s="327">
        <v>3</v>
      </c>
      <c r="O172" s="327">
        <v>0</v>
      </c>
      <c r="P172" s="32">
        <f t="shared" si="88"/>
        <v>0</v>
      </c>
      <c r="Q172" s="32">
        <f t="shared" si="89"/>
        <v>0</v>
      </c>
      <c r="R172" s="32">
        <f t="shared" si="90"/>
        <v>0</v>
      </c>
      <c r="S172" s="22">
        <f t="shared" si="53"/>
        <v>5</v>
      </c>
      <c r="T172" s="327">
        <v>5</v>
      </c>
      <c r="U172" s="327">
        <v>0</v>
      </c>
      <c r="V172" s="32">
        <f t="shared" si="73"/>
        <v>2</v>
      </c>
      <c r="W172" s="32">
        <f t="shared" si="74"/>
        <v>2</v>
      </c>
      <c r="X172" s="32">
        <f t="shared" si="75"/>
        <v>0</v>
      </c>
      <c r="Y172" s="22"/>
    </row>
    <row r="173" spans="1:25" s="43" customFormat="1" ht="36.75" hidden="1" customHeight="1" x14ac:dyDescent="0.2">
      <c r="A173" s="327">
        <v>4</v>
      </c>
      <c r="B173" s="52" t="s">
        <v>103</v>
      </c>
      <c r="C173" s="327"/>
      <c r="D173" s="22">
        <f t="shared" si="79"/>
        <v>2</v>
      </c>
      <c r="E173" s="327">
        <v>2</v>
      </c>
      <c r="F173" s="327">
        <v>0</v>
      </c>
      <c r="G173" s="22">
        <f t="shared" si="80"/>
        <v>2</v>
      </c>
      <c r="H173" s="327">
        <v>2</v>
      </c>
      <c r="I173" s="327">
        <v>0</v>
      </c>
      <c r="J173" s="22">
        <f t="shared" si="81"/>
        <v>2</v>
      </c>
      <c r="K173" s="327">
        <v>2</v>
      </c>
      <c r="L173" s="327">
        <v>0</v>
      </c>
      <c r="M173" s="22">
        <f t="shared" si="52"/>
        <v>3</v>
      </c>
      <c r="N173" s="327">
        <v>3</v>
      </c>
      <c r="O173" s="327">
        <v>0</v>
      </c>
      <c r="P173" s="32">
        <f t="shared" si="88"/>
        <v>-1</v>
      </c>
      <c r="Q173" s="32">
        <f t="shared" si="89"/>
        <v>-1</v>
      </c>
      <c r="R173" s="32">
        <f t="shared" si="90"/>
        <v>0</v>
      </c>
      <c r="S173" s="22">
        <f t="shared" si="53"/>
        <v>5</v>
      </c>
      <c r="T173" s="327">
        <v>5</v>
      </c>
      <c r="U173" s="327">
        <v>0</v>
      </c>
      <c r="V173" s="32">
        <f t="shared" si="73"/>
        <v>3</v>
      </c>
      <c r="W173" s="32">
        <f t="shared" si="74"/>
        <v>3</v>
      </c>
      <c r="X173" s="32">
        <f t="shared" si="75"/>
        <v>0</v>
      </c>
      <c r="Y173" s="22"/>
    </row>
    <row r="174" spans="1:25" s="43" customFormat="1" ht="23.25" hidden="1" customHeight="1" x14ac:dyDescent="0.2">
      <c r="A174" s="327">
        <v>5</v>
      </c>
      <c r="B174" s="52" t="s">
        <v>79</v>
      </c>
      <c r="C174" s="327"/>
      <c r="D174" s="22">
        <f t="shared" si="79"/>
        <v>2</v>
      </c>
      <c r="E174" s="327">
        <v>2</v>
      </c>
      <c r="F174" s="327">
        <v>0</v>
      </c>
      <c r="G174" s="22">
        <f t="shared" si="80"/>
        <v>1</v>
      </c>
      <c r="H174" s="327">
        <v>1</v>
      </c>
      <c r="I174" s="327">
        <v>0</v>
      </c>
      <c r="J174" s="22">
        <f t="shared" si="81"/>
        <v>2</v>
      </c>
      <c r="K174" s="327">
        <v>2</v>
      </c>
      <c r="L174" s="327">
        <v>0</v>
      </c>
      <c r="M174" s="22"/>
      <c r="N174" s="327"/>
      <c r="O174" s="327"/>
      <c r="P174" s="32">
        <f t="shared" si="88"/>
        <v>2</v>
      </c>
      <c r="Q174" s="32">
        <f t="shared" si="89"/>
        <v>2</v>
      </c>
      <c r="R174" s="32">
        <f t="shared" si="90"/>
        <v>0</v>
      </c>
      <c r="S174" s="22"/>
      <c r="T174" s="327"/>
      <c r="U174" s="327"/>
      <c r="V174" s="32">
        <f t="shared" si="73"/>
        <v>-2</v>
      </c>
      <c r="W174" s="32">
        <f t="shared" si="74"/>
        <v>-2</v>
      </c>
      <c r="X174" s="32">
        <f t="shared" si="75"/>
        <v>0</v>
      </c>
      <c r="Y174" s="22"/>
    </row>
    <row r="175" spans="1:25" s="43" customFormat="1" ht="25.5" hidden="1" customHeight="1" x14ac:dyDescent="0.2">
      <c r="A175" s="327">
        <v>6</v>
      </c>
      <c r="B175" s="52" t="s">
        <v>101</v>
      </c>
      <c r="C175" s="327"/>
      <c r="D175" s="22">
        <f t="shared" si="79"/>
        <v>2</v>
      </c>
      <c r="E175" s="327">
        <v>2</v>
      </c>
      <c r="F175" s="327">
        <v>0</v>
      </c>
      <c r="G175" s="22">
        <f t="shared" si="80"/>
        <v>2</v>
      </c>
      <c r="H175" s="327">
        <v>2</v>
      </c>
      <c r="I175" s="327">
        <v>0</v>
      </c>
      <c r="J175" s="22">
        <f t="shared" si="81"/>
        <v>2</v>
      </c>
      <c r="K175" s="327">
        <v>2</v>
      </c>
      <c r="L175" s="327">
        <v>0</v>
      </c>
      <c r="M175" s="22"/>
      <c r="N175" s="327"/>
      <c r="O175" s="327"/>
      <c r="P175" s="32">
        <f t="shared" si="88"/>
        <v>2</v>
      </c>
      <c r="Q175" s="32">
        <f t="shared" si="89"/>
        <v>2</v>
      </c>
      <c r="R175" s="32">
        <f t="shared" si="90"/>
        <v>0</v>
      </c>
      <c r="S175" s="22"/>
      <c r="T175" s="327"/>
      <c r="U175" s="327"/>
      <c r="V175" s="32">
        <f t="shared" si="73"/>
        <v>-2</v>
      </c>
      <c r="W175" s="32">
        <f t="shared" si="74"/>
        <v>-2</v>
      </c>
      <c r="X175" s="32">
        <f t="shared" si="75"/>
        <v>0</v>
      </c>
      <c r="Y175" s="22"/>
    </row>
    <row r="176" spans="1:25" s="55" customFormat="1" ht="31.5" customHeight="1" x14ac:dyDescent="0.25">
      <c r="A176" s="22">
        <v>11</v>
      </c>
      <c r="B176" s="119" t="s">
        <v>364</v>
      </c>
      <c r="C176" s="22" t="s">
        <v>68</v>
      </c>
      <c r="D176" s="22">
        <f t="shared" si="79"/>
        <v>44</v>
      </c>
      <c r="E176" s="22">
        <v>41</v>
      </c>
      <c r="F176" s="22">
        <v>3</v>
      </c>
      <c r="G176" s="22">
        <f t="shared" si="80"/>
        <v>38</v>
      </c>
      <c r="H176" s="22">
        <v>36</v>
      </c>
      <c r="I176" s="22">
        <v>2</v>
      </c>
      <c r="J176" s="22">
        <f t="shared" si="81"/>
        <v>43</v>
      </c>
      <c r="K176" s="22">
        <v>40</v>
      </c>
      <c r="L176" s="22">
        <v>3</v>
      </c>
      <c r="M176" s="22">
        <f t="shared" si="52"/>
        <v>38</v>
      </c>
      <c r="N176" s="22">
        <f>33+3</f>
        <v>36</v>
      </c>
      <c r="O176" s="22">
        <v>2</v>
      </c>
      <c r="P176" s="32">
        <f t="shared" si="88"/>
        <v>5</v>
      </c>
      <c r="Q176" s="32">
        <f t="shared" si="89"/>
        <v>4</v>
      </c>
      <c r="R176" s="32">
        <f t="shared" si="90"/>
        <v>1</v>
      </c>
      <c r="S176" s="22">
        <f t="shared" si="53"/>
        <v>43</v>
      </c>
      <c r="T176" s="22">
        <v>40</v>
      </c>
      <c r="U176" s="22">
        <v>3</v>
      </c>
      <c r="V176" s="32">
        <f t="shared" si="73"/>
        <v>0</v>
      </c>
      <c r="W176" s="32">
        <f t="shared" si="74"/>
        <v>0</v>
      </c>
      <c r="X176" s="32">
        <f t="shared" si="75"/>
        <v>0</v>
      </c>
      <c r="Y176" s="22"/>
    </row>
    <row r="177" spans="1:25" s="43" customFormat="1" ht="27" hidden="1" customHeight="1" x14ac:dyDescent="0.2">
      <c r="A177" s="327">
        <v>1</v>
      </c>
      <c r="B177" s="52" t="s">
        <v>74</v>
      </c>
      <c r="C177" s="327"/>
      <c r="D177" s="22">
        <f t="shared" si="79"/>
        <v>0</v>
      </c>
      <c r="E177" s="327"/>
      <c r="F177" s="327"/>
      <c r="G177" s="22">
        <f t="shared" si="80"/>
        <v>3</v>
      </c>
      <c r="H177" s="327">
        <v>3</v>
      </c>
      <c r="I177" s="327">
        <v>0</v>
      </c>
      <c r="J177" s="22">
        <f t="shared" si="81"/>
        <v>0</v>
      </c>
      <c r="K177" s="327"/>
      <c r="L177" s="327"/>
      <c r="M177" s="22">
        <f t="shared" si="52"/>
        <v>3</v>
      </c>
      <c r="N177" s="327">
        <v>3</v>
      </c>
      <c r="O177" s="327">
        <v>0</v>
      </c>
      <c r="P177" s="32">
        <f t="shared" ref="P177:P196" si="91">J177-M177</f>
        <v>-3</v>
      </c>
      <c r="Q177" s="32">
        <f t="shared" ref="Q177:Q196" si="92">K177-N177</f>
        <v>-3</v>
      </c>
      <c r="R177" s="32">
        <f t="shared" ref="R177:R196" si="93">L177-O177</f>
        <v>0</v>
      </c>
      <c r="S177" s="22">
        <f t="shared" si="53"/>
        <v>0</v>
      </c>
      <c r="T177" s="327"/>
      <c r="U177" s="327"/>
      <c r="V177" s="32">
        <f t="shared" si="73"/>
        <v>0</v>
      </c>
      <c r="W177" s="32">
        <f t="shared" si="74"/>
        <v>0</v>
      </c>
      <c r="X177" s="32">
        <f t="shared" si="75"/>
        <v>0</v>
      </c>
      <c r="Y177" s="22"/>
    </row>
    <row r="178" spans="1:25" s="43" customFormat="1" ht="33.75" hidden="1" customHeight="1" x14ac:dyDescent="0.2">
      <c r="A178" s="327">
        <v>2</v>
      </c>
      <c r="B178" s="52" t="s">
        <v>75</v>
      </c>
      <c r="C178" s="327"/>
      <c r="D178" s="22">
        <f t="shared" si="79"/>
        <v>0</v>
      </c>
      <c r="E178" s="327"/>
      <c r="F178" s="327"/>
      <c r="G178" s="22">
        <f t="shared" si="80"/>
        <v>9</v>
      </c>
      <c r="H178" s="327">
        <v>7</v>
      </c>
      <c r="I178" s="327">
        <v>2</v>
      </c>
      <c r="J178" s="22">
        <f t="shared" si="81"/>
        <v>0</v>
      </c>
      <c r="K178" s="327"/>
      <c r="L178" s="327"/>
      <c r="M178" s="22">
        <f t="shared" si="52"/>
        <v>7</v>
      </c>
      <c r="N178" s="327">
        <v>5</v>
      </c>
      <c r="O178" s="327">
        <v>2</v>
      </c>
      <c r="P178" s="32">
        <f t="shared" si="91"/>
        <v>-7</v>
      </c>
      <c r="Q178" s="32">
        <f t="shared" si="92"/>
        <v>-5</v>
      </c>
      <c r="R178" s="32">
        <f t="shared" si="93"/>
        <v>-2</v>
      </c>
      <c r="S178" s="22">
        <f t="shared" si="53"/>
        <v>0</v>
      </c>
      <c r="T178" s="327"/>
      <c r="U178" s="327"/>
      <c r="V178" s="32">
        <f t="shared" si="73"/>
        <v>0</v>
      </c>
      <c r="W178" s="32">
        <f t="shared" si="74"/>
        <v>0</v>
      </c>
      <c r="X178" s="32">
        <f t="shared" si="75"/>
        <v>0</v>
      </c>
      <c r="Y178" s="22"/>
    </row>
    <row r="179" spans="1:25" s="43" customFormat="1" ht="32.25" hidden="1" customHeight="1" x14ac:dyDescent="0.2">
      <c r="A179" s="327">
        <v>3</v>
      </c>
      <c r="B179" s="52" t="s">
        <v>368</v>
      </c>
      <c r="C179" s="327"/>
      <c r="D179" s="22">
        <f t="shared" si="79"/>
        <v>0</v>
      </c>
      <c r="E179" s="327"/>
      <c r="F179" s="327"/>
      <c r="G179" s="22">
        <f t="shared" si="80"/>
        <v>4</v>
      </c>
      <c r="H179" s="327">
        <v>4</v>
      </c>
      <c r="I179" s="327">
        <v>0</v>
      </c>
      <c r="J179" s="22">
        <f t="shared" si="81"/>
        <v>0</v>
      </c>
      <c r="K179" s="327"/>
      <c r="L179" s="327"/>
      <c r="M179" s="22">
        <f t="shared" si="52"/>
        <v>4</v>
      </c>
      <c r="N179" s="327">
        <v>4</v>
      </c>
      <c r="O179" s="327">
        <v>0</v>
      </c>
      <c r="P179" s="32">
        <f t="shared" si="91"/>
        <v>-4</v>
      </c>
      <c r="Q179" s="32">
        <f t="shared" si="92"/>
        <v>-4</v>
      </c>
      <c r="R179" s="32">
        <f t="shared" si="93"/>
        <v>0</v>
      </c>
      <c r="S179" s="22">
        <f t="shared" si="53"/>
        <v>0</v>
      </c>
      <c r="T179" s="327"/>
      <c r="U179" s="327"/>
      <c r="V179" s="32">
        <f t="shared" si="73"/>
        <v>0</v>
      </c>
      <c r="W179" s="32">
        <f t="shared" si="74"/>
        <v>0</v>
      </c>
      <c r="X179" s="32">
        <f t="shared" si="75"/>
        <v>0</v>
      </c>
      <c r="Y179" s="22"/>
    </row>
    <row r="180" spans="1:25" s="43" customFormat="1" ht="19.5" hidden="1" customHeight="1" x14ac:dyDescent="0.2">
      <c r="A180" s="327">
        <v>4</v>
      </c>
      <c r="B180" s="52" t="s">
        <v>365</v>
      </c>
      <c r="C180" s="327"/>
      <c r="D180" s="22">
        <f t="shared" si="79"/>
        <v>0</v>
      </c>
      <c r="E180" s="327"/>
      <c r="F180" s="327"/>
      <c r="G180" s="22">
        <f t="shared" si="80"/>
        <v>6</v>
      </c>
      <c r="H180" s="327">
        <v>6</v>
      </c>
      <c r="I180" s="327">
        <v>0</v>
      </c>
      <c r="J180" s="22">
        <f t="shared" si="81"/>
        <v>0</v>
      </c>
      <c r="K180" s="327"/>
      <c r="L180" s="327"/>
      <c r="M180" s="22">
        <f t="shared" si="52"/>
        <v>6</v>
      </c>
      <c r="N180" s="327">
        <v>6</v>
      </c>
      <c r="O180" s="327">
        <v>0</v>
      </c>
      <c r="P180" s="32">
        <f t="shared" si="91"/>
        <v>-6</v>
      </c>
      <c r="Q180" s="32">
        <f t="shared" si="92"/>
        <v>-6</v>
      </c>
      <c r="R180" s="32">
        <f t="shared" si="93"/>
        <v>0</v>
      </c>
      <c r="S180" s="22">
        <f t="shared" si="53"/>
        <v>0</v>
      </c>
      <c r="T180" s="327"/>
      <c r="U180" s="327"/>
      <c r="V180" s="32">
        <f t="shared" si="73"/>
        <v>0</v>
      </c>
      <c r="W180" s="32">
        <f t="shared" si="74"/>
        <v>0</v>
      </c>
      <c r="X180" s="32">
        <f t="shared" si="75"/>
        <v>0</v>
      </c>
      <c r="Y180" s="22"/>
    </row>
    <row r="181" spans="1:25" s="43" customFormat="1" ht="32.25" hidden="1" customHeight="1" x14ac:dyDescent="0.2">
      <c r="A181" s="327">
        <v>5</v>
      </c>
      <c r="B181" s="52" t="s">
        <v>366</v>
      </c>
      <c r="C181" s="327"/>
      <c r="D181" s="22">
        <f t="shared" si="79"/>
        <v>0</v>
      </c>
      <c r="E181" s="327"/>
      <c r="F181" s="327"/>
      <c r="G181" s="22">
        <f t="shared" si="80"/>
        <v>4</v>
      </c>
      <c r="H181" s="327">
        <v>4</v>
      </c>
      <c r="I181" s="327">
        <v>0</v>
      </c>
      <c r="J181" s="22">
        <f t="shared" si="81"/>
        <v>0</v>
      </c>
      <c r="K181" s="327"/>
      <c r="L181" s="327"/>
      <c r="M181" s="22">
        <f t="shared" si="52"/>
        <v>4</v>
      </c>
      <c r="N181" s="327">
        <v>4</v>
      </c>
      <c r="O181" s="327">
        <v>0</v>
      </c>
      <c r="P181" s="32">
        <f t="shared" si="91"/>
        <v>-4</v>
      </c>
      <c r="Q181" s="32">
        <f t="shared" si="92"/>
        <v>-4</v>
      </c>
      <c r="R181" s="32">
        <f t="shared" si="93"/>
        <v>0</v>
      </c>
      <c r="S181" s="22">
        <f t="shared" si="53"/>
        <v>0</v>
      </c>
      <c r="T181" s="327"/>
      <c r="U181" s="327"/>
      <c r="V181" s="32">
        <f t="shared" si="73"/>
        <v>0</v>
      </c>
      <c r="W181" s="32">
        <f t="shared" si="74"/>
        <v>0</v>
      </c>
      <c r="X181" s="32">
        <f t="shared" si="75"/>
        <v>0</v>
      </c>
      <c r="Y181" s="22"/>
    </row>
    <row r="182" spans="1:25" s="43" customFormat="1" ht="31.5" hidden="1" customHeight="1" x14ac:dyDescent="0.2">
      <c r="A182" s="327">
        <v>6</v>
      </c>
      <c r="B182" s="52" t="s">
        <v>369</v>
      </c>
      <c r="C182" s="327"/>
      <c r="D182" s="22">
        <f t="shared" si="79"/>
        <v>0</v>
      </c>
      <c r="E182" s="327"/>
      <c r="F182" s="327"/>
      <c r="G182" s="22">
        <f t="shared" si="80"/>
        <v>5</v>
      </c>
      <c r="H182" s="327">
        <v>5</v>
      </c>
      <c r="I182" s="327">
        <v>0</v>
      </c>
      <c r="J182" s="22">
        <f t="shared" si="81"/>
        <v>0</v>
      </c>
      <c r="K182" s="327"/>
      <c r="L182" s="327"/>
      <c r="M182" s="22">
        <f t="shared" si="52"/>
        <v>5</v>
      </c>
      <c r="N182" s="327">
        <v>5</v>
      </c>
      <c r="O182" s="327">
        <v>0</v>
      </c>
      <c r="P182" s="32">
        <f t="shared" si="91"/>
        <v>-5</v>
      </c>
      <c r="Q182" s="32">
        <f t="shared" si="92"/>
        <v>-5</v>
      </c>
      <c r="R182" s="32">
        <f t="shared" si="93"/>
        <v>0</v>
      </c>
      <c r="S182" s="22">
        <f t="shared" si="53"/>
        <v>0</v>
      </c>
      <c r="T182" s="327"/>
      <c r="U182" s="327"/>
      <c r="V182" s="32">
        <f t="shared" si="73"/>
        <v>0</v>
      </c>
      <c r="W182" s="32">
        <f t="shared" si="74"/>
        <v>0</v>
      </c>
      <c r="X182" s="32">
        <f t="shared" si="75"/>
        <v>0</v>
      </c>
      <c r="Y182" s="22"/>
    </row>
    <row r="183" spans="1:25" s="43" customFormat="1" ht="33" hidden="1" customHeight="1" x14ac:dyDescent="0.2">
      <c r="A183" s="327">
        <v>7</v>
      </c>
      <c r="B183" s="52" t="s">
        <v>367</v>
      </c>
      <c r="C183" s="327"/>
      <c r="D183" s="22">
        <f t="shared" si="79"/>
        <v>0</v>
      </c>
      <c r="E183" s="327"/>
      <c r="F183" s="327"/>
      <c r="G183" s="22">
        <f t="shared" si="80"/>
        <v>7</v>
      </c>
      <c r="H183" s="327">
        <v>7</v>
      </c>
      <c r="I183" s="327">
        <v>0</v>
      </c>
      <c r="J183" s="22">
        <f t="shared" si="81"/>
        <v>0</v>
      </c>
      <c r="K183" s="327"/>
      <c r="L183" s="327"/>
      <c r="M183" s="22">
        <f t="shared" si="52"/>
        <v>6</v>
      </c>
      <c r="N183" s="327">
        <v>6</v>
      </c>
      <c r="O183" s="327">
        <v>0</v>
      </c>
      <c r="P183" s="32">
        <f t="shared" si="91"/>
        <v>-6</v>
      </c>
      <c r="Q183" s="32">
        <f t="shared" si="92"/>
        <v>-6</v>
      </c>
      <c r="R183" s="32">
        <f t="shared" si="93"/>
        <v>0</v>
      </c>
      <c r="S183" s="22">
        <f t="shared" si="53"/>
        <v>0</v>
      </c>
      <c r="T183" s="327"/>
      <c r="U183" s="327"/>
      <c r="V183" s="32">
        <f t="shared" si="73"/>
        <v>0</v>
      </c>
      <c r="W183" s="32">
        <f t="shared" si="74"/>
        <v>0</v>
      </c>
      <c r="X183" s="32">
        <f t="shared" si="75"/>
        <v>0</v>
      </c>
      <c r="Y183" s="22"/>
    </row>
    <row r="184" spans="1:25" s="338" customFormat="1" ht="33" customHeight="1" x14ac:dyDescent="0.25">
      <c r="A184" s="336">
        <v>12</v>
      </c>
      <c r="B184" s="337" t="s">
        <v>361</v>
      </c>
      <c r="C184" s="22" t="s">
        <v>68</v>
      </c>
      <c r="D184" s="22">
        <f t="shared" si="79"/>
        <v>47</v>
      </c>
      <c r="E184" s="22">
        <f t="shared" ref="E184:I184" si="94">SUM(E185:E194)</f>
        <v>41</v>
      </c>
      <c r="F184" s="22">
        <f t="shared" si="94"/>
        <v>6</v>
      </c>
      <c r="G184" s="22">
        <f t="shared" si="80"/>
        <v>45</v>
      </c>
      <c r="H184" s="22">
        <f t="shared" si="94"/>
        <v>39</v>
      </c>
      <c r="I184" s="22">
        <f t="shared" si="94"/>
        <v>6</v>
      </c>
      <c r="J184" s="22">
        <f t="shared" si="81"/>
        <v>45</v>
      </c>
      <c r="K184" s="22">
        <f>SUM(K185:K194)</f>
        <v>40</v>
      </c>
      <c r="L184" s="22">
        <f>SUM(L185:L194)</f>
        <v>5</v>
      </c>
      <c r="M184" s="22">
        <f t="shared" si="52"/>
        <v>42</v>
      </c>
      <c r="N184" s="22">
        <f t="shared" ref="N184:O184" si="95">SUM(N185:N194)</f>
        <v>37</v>
      </c>
      <c r="O184" s="22">
        <f t="shared" si="95"/>
        <v>5</v>
      </c>
      <c r="P184" s="32">
        <f t="shared" si="91"/>
        <v>3</v>
      </c>
      <c r="Q184" s="32">
        <f t="shared" si="92"/>
        <v>3</v>
      </c>
      <c r="R184" s="32">
        <f t="shared" si="93"/>
        <v>0</v>
      </c>
      <c r="S184" s="22">
        <f t="shared" si="53"/>
        <v>44</v>
      </c>
      <c r="T184" s="22">
        <f>SUM(T185:T194)</f>
        <v>39</v>
      </c>
      <c r="U184" s="22">
        <f>SUM(U185:U194)</f>
        <v>5</v>
      </c>
      <c r="V184" s="32">
        <f t="shared" si="73"/>
        <v>-1</v>
      </c>
      <c r="W184" s="32">
        <f t="shared" si="74"/>
        <v>-1</v>
      </c>
      <c r="X184" s="32">
        <f t="shared" si="75"/>
        <v>0</v>
      </c>
      <c r="Y184" s="22"/>
    </row>
    <row r="185" spans="1:25" s="339" customFormat="1" ht="21" hidden="1" customHeight="1" x14ac:dyDescent="0.25">
      <c r="A185" s="327">
        <v>1</v>
      </c>
      <c r="B185" s="52" t="s">
        <v>74</v>
      </c>
      <c r="C185" s="327"/>
      <c r="D185" s="22">
        <f t="shared" si="79"/>
        <v>5</v>
      </c>
      <c r="E185" s="327">
        <v>5</v>
      </c>
      <c r="F185" s="327"/>
      <c r="G185" s="22">
        <f t="shared" si="80"/>
        <v>5</v>
      </c>
      <c r="H185" s="327">
        <v>5</v>
      </c>
      <c r="I185" s="327"/>
      <c r="J185" s="22">
        <f t="shared" si="81"/>
        <v>5</v>
      </c>
      <c r="K185" s="327">
        <v>5</v>
      </c>
      <c r="L185" s="327"/>
      <c r="M185" s="22">
        <f t="shared" si="52"/>
        <v>5</v>
      </c>
      <c r="N185" s="327">
        <v>5</v>
      </c>
      <c r="O185" s="327"/>
      <c r="P185" s="32">
        <f t="shared" si="91"/>
        <v>0</v>
      </c>
      <c r="Q185" s="32">
        <f t="shared" si="92"/>
        <v>0</v>
      </c>
      <c r="R185" s="32">
        <f t="shared" si="93"/>
        <v>0</v>
      </c>
      <c r="S185" s="22">
        <f t="shared" si="53"/>
        <v>5</v>
      </c>
      <c r="T185" s="327">
        <v>5</v>
      </c>
      <c r="U185" s="327"/>
      <c r="V185" s="32">
        <f t="shared" si="73"/>
        <v>0</v>
      </c>
      <c r="W185" s="32">
        <f t="shared" si="74"/>
        <v>0</v>
      </c>
      <c r="X185" s="32">
        <f t="shared" si="75"/>
        <v>0</v>
      </c>
      <c r="Y185" s="22"/>
    </row>
    <row r="186" spans="1:25" s="339" customFormat="1" ht="21" hidden="1" customHeight="1" x14ac:dyDescent="0.25">
      <c r="A186" s="327">
        <v>2</v>
      </c>
      <c r="B186" s="52" t="s">
        <v>83</v>
      </c>
      <c r="C186" s="327"/>
      <c r="D186" s="22">
        <f t="shared" si="79"/>
        <v>3</v>
      </c>
      <c r="E186" s="327">
        <v>3</v>
      </c>
      <c r="F186" s="327"/>
      <c r="G186" s="22">
        <f t="shared" si="80"/>
        <v>1</v>
      </c>
      <c r="H186" s="327">
        <v>1</v>
      </c>
      <c r="I186" s="327"/>
      <c r="J186" s="22">
        <f t="shared" si="81"/>
        <v>2</v>
      </c>
      <c r="K186" s="327">
        <v>2</v>
      </c>
      <c r="L186" s="327"/>
      <c r="M186" s="22">
        <f t="shared" si="52"/>
        <v>2</v>
      </c>
      <c r="N186" s="327">
        <v>2</v>
      </c>
      <c r="O186" s="327"/>
      <c r="P186" s="32">
        <f t="shared" si="91"/>
        <v>0</v>
      </c>
      <c r="Q186" s="32">
        <f t="shared" si="92"/>
        <v>0</v>
      </c>
      <c r="R186" s="32">
        <f t="shared" si="93"/>
        <v>0</v>
      </c>
      <c r="S186" s="22">
        <f t="shared" si="53"/>
        <v>3</v>
      </c>
      <c r="T186" s="327">
        <v>3</v>
      </c>
      <c r="U186" s="327"/>
      <c r="V186" s="32">
        <f t="shared" si="73"/>
        <v>1</v>
      </c>
      <c r="W186" s="32">
        <f t="shared" si="74"/>
        <v>1</v>
      </c>
      <c r="X186" s="32">
        <f t="shared" si="75"/>
        <v>0</v>
      </c>
      <c r="Y186" s="22"/>
    </row>
    <row r="187" spans="1:25" s="25" customFormat="1" ht="10.5" hidden="1" customHeight="1" x14ac:dyDescent="0.2">
      <c r="A187" s="327">
        <v>3</v>
      </c>
      <c r="B187" s="52" t="s">
        <v>84</v>
      </c>
      <c r="C187" s="327"/>
      <c r="D187" s="22">
        <f t="shared" si="79"/>
        <v>5</v>
      </c>
      <c r="E187" s="327">
        <v>5</v>
      </c>
      <c r="F187" s="327"/>
      <c r="G187" s="22">
        <f t="shared" si="80"/>
        <v>5</v>
      </c>
      <c r="H187" s="327">
        <v>5</v>
      </c>
      <c r="I187" s="327"/>
      <c r="J187" s="22">
        <f t="shared" si="81"/>
        <v>5</v>
      </c>
      <c r="K187" s="327">
        <v>5</v>
      </c>
      <c r="L187" s="327"/>
      <c r="M187" s="22">
        <f t="shared" si="52"/>
        <v>5</v>
      </c>
      <c r="N187" s="327">
        <v>5</v>
      </c>
      <c r="O187" s="327"/>
      <c r="P187" s="32">
        <f t="shared" si="91"/>
        <v>0</v>
      </c>
      <c r="Q187" s="32">
        <f t="shared" si="92"/>
        <v>0</v>
      </c>
      <c r="R187" s="32">
        <f t="shared" si="93"/>
        <v>0</v>
      </c>
      <c r="S187" s="22">
        <f t="shared" si="53"/>
        <v>5</v>
      </c>
      <c r="T187" s="327">
        <v>5</v>
      </c>
      <c r="U187" s="327"/>
      <c r="V187" s="32">
        <f t="shared" si="73"/>
        <v>0</v>
      </c>
      <c r="W187" s="32">
        <f t="shared" si="74"/>
        <v>0</v>
      </c>
      <c r="X187" s="32">
        <f t="shared" si="75"/>
        <v>0</v>
      </c>
      <c r="Y187" s="22"/>
    </row>
    <row r="188" spans="1:25" s="118" customFormat="1" ht="13.5" hidden="1" customHeight="1" x14ac:dyDescent="0.25">
      <c r="A188" s="327">
        <v>4</v>
      </c>
      <c r="B188" s="52" t="s">
        <v>85</v>
      </c>
      <c r="C188" s="327"/>
      <c r="D188" s="22">
        <f t="shared" si="79"/>
        <v>4</v>
      </c>
      <c r="E188" s="327">
        <v>4</v>
      </c>
      <c r="F188" s="327"/>
      <c r="G188" s="22">
        <f t="shared" si="80"/>
        <v>4</v>
      </c>
      <c r="H188" s="327">
        <v>4</v>
      </c>
      <c r="I188" s="327"/>
      <c r="J188" s="22">
        <f t="shared" si="81"/>
        <v>4</v>
      </c>
      <c r="K188" s="327">
        <v>4</v>
      </c>
      <c r="L188" s="327"/>
      <c r="M188" s="22">
        <f t="shared" ref="M188:M252" si="96">SUM(N188:O188)</f>
        <v>4</v>
      </c>
      <c r="N188" s="327">
        <v>4</v>
      </c>
      <c r="O188" s="327"/>
      <c r="P188" s="32">
        <f t="shared" si="91"/>
        <v>0</v>
      </c>
      <c r="Q188" s="32">
        <f t="shared" si="92"/>
        <v>0</v>
      </c>
      <c r="R188" s="32">
        <f t="shared" si="93"/>
        <v>0</v>
      </c>
      <c r="S188" s="22">
        <f t="shared" ref="S188:S252" si="97">SUM(T188:U188)</f>
        <v>5</v>
      </c>
      <c r="T188" s="327">
        <v>5</v>
      </c>
      <c r="U188" s="327"/>
      <c r="V188" s="32">
        <f t="shared" si="73"/>
        <v>1</v>
      </c>
      <c r="W188" s="32">
        <f t="shared" si="74"/>
        <v>1</v>
      </c>
      <c r="X188" s="32">
        <f t="shared" si="75"/>
        <v>0</v>
      </c>
      <c r="Y188" s="22"/>
    </row>
    <row r="189" spans="1:25" s="118" customFormat="1" ht="21" hidden="1" customHeight="1" x14ac:dyDescent="0.25">
      <c r="A189" s="327">
        <v>5</v>
      </c>
      <c r="B189" s="52" t="s">
        <v>86</v>
      </c>
      <c r="C189" s="327"/>
      <c r="D189" s="22">
        <f t="shared" si="79"/>
        <v>3</v>
      </c>
      <c r="E189" s="327">
        <v>3</v>
      </c>
      <c r="F189" s="327"/>
      <c r="G189" s="22">
        <f t="shared" si="80"/>
        <v>3</v>
      </c>
      <c r="H189" s="327">
        <v>3</v>
      </c>
      <c r="I189" s="327"/>
      <c r="J189" s="22">
        <f t="shared" si="81"/>
        <v>3</v>
      </c>
      <c r="K189" s="327">
        <v>3</v>
      </c>
      <c r="L189" s="327"/>
      <c r="M189" s="22">
        <f t="shared" si="96"/>
        <v>3</v>
      </c>
      <c r="N189" s="327">
        <v>3</v>
      </c>
      <c r="O189" s="327"/>
      <c r="P189" s="32">
        <f t="shared" si="91"/>
        <v>0</v>
      </c>
      <c r="Q189" s="32">
        <f t="shared" si="92"/>
        <v>0</v>
      </c>
      <c r="R189" s="32">
        <f t="shared" si="93"/>
        <v>0</v>
      </c>
      <c r="S189" s="22">
        <f t="shared" si="97"/>
        <v>3</v>
      </c>
      <c r="T189" s="327">
        <v>3</v>
      </c>
      <c r="U189" s="327"/>
      <c r="V189" s="32">
        <f t="shared" si="73"/>
        <v>0</v>
      </c>
      <c r="W189" s="32">
        <f t="shared" si="74"/>
        <v>0</v>
      </c>
      <c r="X189" s="32">
        <f t="shared" si="75"/>
        <v>0</v>
      </c>
      <c r="Y189" s="22"/>
    </row>
    <row r="190" spans="1:25" s="25" customFormat="1" ht="20.25" hidden="1" customHeight="1" x14ac:dyDescent="0.2">
      <c r="A190" s="327">
        <v>6</v>
      </c>
      <c r="B190" s="52" t="s">
        <v>87</v>
      </c>
      <c r="C190" s="327"/>
      <c r="D190" s="22">
        <f t="shared" si="79"/>
        <v>5</v>
      </c>
      <c r="E190" s="327">
        <v>5</v>
      </c>
      <c r="F190" s="327"/>
      <c r="G190" s="22">
        <f t="shared" si="80"/>
        <v>5</v>
      </c>
      <c r="H190" s="327">
        <v>5</v>
      </c>
      <c r="I190" s="327"/>
      <c r="J190" s="22">
        <f t="shared" si="81"/>
        <v>5</v>
      </c>
      <c r="K190" s="327">
        <v>5</v>
      </c>
      <c r="L190" s="327"/>
      <c r="M190" s="22">
        <f t="shared" si="96"/>
        <v>5</v>
      </c>
      <c r="N190" s="327">
        <v>5</v>
      </c>
      <c r="O190" s="327"/>
      <c r="P190" s="32">
        <f t="shared" si="91"/>
        <v>0</v>
      </c>
      <c r="Q190" s="32">
        <f t="shared" si="92"/>
        <v>0</v>
      </c>
      <c r="R190" s="32">
        <f t="shared" si="93"/>
        <v>0</v>
      </c>
      <c r="S190" s="22">
        <f t="shared" si="97"/>
        <v>5</v>
      </c>
      <c r="T190" s="327">
        <v>5</v>
      </c>
      <c r="U190" s="327"/>
      <c r="V190" s="32">
        <f t="shared" si="73"/>
        <v>0</v>
      </c>
      <c r="W190" s="32">
        <f t="shared" si="74"/>
        <v>0</v>
      </c>
      <c r="X190" s="32">
        <f t="shared" si="75"/>
        <v>0</v>
      </c>
      <c r="Y190" s="22"/>
    </row>
    <row r="191" spans="1:25" s="25" customFormat="1" ht="21" hidden="1" customHeight="1" x14ac:dyDescent="0.2">
      <c r="A191" s="327">
        <v>9</v>
      </c>
      <c r="B191" s="52" t="s">
        <v>80</v>
      </c>
      <c r="C191" s="327"/>
      <c r="D191" s="22">
        <f t="shared" si="79"/>
        <v>3</v>
      </c>
      <c r="E191" s="327">
        <v>3</v>
      </c>
      <c r="F191" s="327"/>
      <c r="G191" s="22">
        <f t="shared" si="80"/>
        <v>3</v>
      </c>
      <c r="H191" s="327">
        <v>3</v>
      </c>
      <c r="I191" s="327"/>
      <c r="J191" s="22">
        <f t="shared" si="81"/>
        <v>3</v>
      </c>
      <c r="K191" s="327">
        <v>3</v>
      </c>
      <c r="L191" s="327"/>
      <c r="M191" s="22">
        <f t="shared" si="96"/>
        <v>3</v>
      </c>
      <c r="N191" s="327">
        <v>3</v>
      </c>
      <c r="O191" s="327"/>
      <c r="P191" s="32">
        <f t="shared" si="91"/>
        <v>0</v>
      </c>
      <c r="Q191" s="32">
        <f t="shared" si="92"/>
        <v>0</v>
      </c>
      <c r="R191" s="32">
        <f t="shared" si="93"/>
        <v>0</v>
      </c>
      <c r="S191" s="22">
        <f t="shared" si="97"/>
        <v>3</v>
      </c>
      <c r="T191" s="327">
        <v>3</v>
      </c>
      <c r="U191" s="327"/>
      <c r="V191" s="32">
        <f t="shared" si="73"/>
        <v>0</v>
      </c>
      <c r="W191" s="32">
        <f t="shared" si="74"/>
        <v>0</v>
      </c>
      <c r="X191" s="32">
        <f t="shared" si="75"/>
        <v>0</v>
      </c>
      <c r="Y191" s="22"/>
    </row>
    <row r="192" spans="1:25" s="25" customFormat="1" ht="21" hidden="1" customHeight="1" x14ac:dyDescent="0.2">
      <c r="A192" s="327">
        <v>7</v>
      </c>
      <c r="B192" s="52" t="s">
        <v>88</v>
      </c>
      <c r="C192" s="463" t="s">
        <v>89</v>
      </c>
      <c r="D192" s="22">
        <f t="shared" si="79"/>
        <v>4</v>
      </c>
      <c r="E192" s="327">
        <v>4</v>
      </c>
      <c r="F192" s="327"/>
      <c r="G192" s="22">
        <f t="shared" si="80"/>
        <v>4</v>
      </c>
      <c r="H192" s="327">
        <v>4</v>
      </c>
      <c r="I192" s="327"/>
      <c r="J192" s="22">
        <f t="shared" si="81"/>
        <v>4</v>
      </c>
      <c r="K192" s="327">
        <v>4</v>
      </c>
      <c r="L192" s="327"/>
      <c r="M192" s="22">
        <f t="shared" si="96"/>
        <v>0</v>
      </c>
      <c r="N192" s="327"/>
      <c r="O192" s="327"/>
      <c r="P192" s="32">
        <f t="shared" si="91"/>
        <v>4</v>
      </c>
      <c r="Q192" s="32">
        <f t="shared" si="92"/>
        <v>4</v>
      </c>
      <c r="R192" s="32">
        <f t="shared" si="93"/>
        <v>0</v>
      </c>
      <c r="S192" s="22">
        <f t="shared" si="97"/>
        <v>0</v>
      </c>
      <c r="T192" s="327"/>
      <c r="U192" s="327"/>
      <c r="V192" s="32">
        <f t="shared" si="73"/>
        <v>-4</v>
      </c>
      <c r="W192" s="32">
        <f t="shared" si="74"/>
        <v>-4</v>
      </c>
      <c r="X192" s="32">
        <f t="shared" si="75"/>
        <v>0</v>
      </c>
      <c r="Y192" s="22"/>
    </row>
    <row r="193" spans="1:25" s="25" customFormat="1" ht="21" hidden="1" customHeight="1" x14ac:dyDescent="0.2">
      <c r="A193" s="327">
        <v>8</v>
      </c>
      <c r="B193" s="52" t="s">
        <v>90</v>
      </c>
      <c r="C193" s="464"/>
      <c r="D193" s="22">
        <f t="shared" si="79"/>
        <v>3</v>
      </c>
      <c r="E193" s="327">
        <v>3</v>
      </c>
      <c r="F193" s="327"/>
      <c r="G193" s="22">
        <f t="shared" si="80"/>
        <v>3</v>
      </c>
      <c r="H193" s="327">
        <v>3</v>
      </c>
      <c r="I193" s="327"/>
      <c r="J193" s="22">
        <f t="shared" si="81"/>
        <v>3</v>
      </c>
      <c r="K193" s="327">
        <v>3</v>
      </c>
      <c r="L193" s="327"/>
      <c r="M193" s="22">
        <f t="shared" si="96"/>
        <v>0</v>
      </c>
      <c r="N193" s="327"/>
      <c r="O193" s="327"/>
      <c r="P193" s="32">
        <f t="shared" si="91"/>
        <v>3</v>
      </c>
      <c r="Q193" s="32">
        <f t="shared" si="92"/>
        <v>3</v>
      </c>
      <c r="R193" s="32">
        <f t="shared" si="93"/>
        <v>0</v>
      </c>
      <c r="S193" s="22">
        <f t="shared" si="97"/>
        <v>0</v>
      </c>
      <c r="T193" s="327"/>
      <c r="U193" s="327"/>
      <c r="V193" s="32">
        <f t="shared" si="73"/>
        <v>-3</v>
      </c>
      <c r="W193" s="32">
        <f t="shared" si="74"/>
        <v>-3</v>
      </c>
      <c r="X193" s="32">
        <f t="shared" si="75"/>
        <v>0</v>
      </c>
      <c r="Y193" s="22"/>
    </row>
    <row r="194" spans="1:25" s="25" customFormat="1" ht="21" hidden="1" customHeight="1" x14ac:dyDescent="0.2">
      <c r="A194" s="327">
        <v>10</v>
      </c>
      <c r="B194" s="52" t="s">
        <v>75</v>
      </c>
      <c r="C194" s="465"/>
      <c r="D194" s="22">
        <f t="shared" si="79"/>
        <v>12</v>
      </c>
      <c r="E194" s="327">
        <v>6</v>
      </c>
      <c r="F194" s="327">
        <v>6</v>
      </c>
      <c r="G194" s="22">
        <f t="shared" si="80"/>
        <v>12</v>
      </c>
      <c r="H194" s="327">
        <v>6</v>
      </c>
      <c r="I194" s="327">
        <v>6</v>
      </c>
      <c r="J194" s="22">
        <f t="shared" si="81"/>
        <v>11</v>
      </c>
      <c r="K194" s="327">
        <v>6</v>
      </c>
      <c r="L194" s="327">
        <v>5</v>
      </c>
      <c r="M194" s="22">
        <f t="shared" si="96"/>
        <v>15</v>
      </c>
      <c r="N194" s="327">
        <v>10</v>
      </c>
      <c r="O194" s="327">
        <v>5</v>
      </c>
      <c r="P194" s="32">
        <f t="shared" si="91"/>
        <v>-4</v>
      </c>
      <c r="Q194" s="32">
        <f t="shared" si="92"/>
        <v>-4</v>
      </c>
      <c r="R194" s="32">
        <f t="shared" si="93"/>
        <v>0</v>
      </c>
      <c r="S194" s="22">
        <f t="shared" si="97"/>
        <v>15</v>
      </c>
      <c r="T194" s="327">
        <v>10</v>
      </c>
      <c r="U194" s="327">
        <v>5</v>
      </c>
      <c r="V194" s="32">
        <f t="shared" si="73"/>
        <v>4</v>
      </c>
      <c r="W194" s="32">
        <f t="shared" si="74"/>
        <v>4</v>
      </c>
      <c r="X194" s="32">
        <f t="shared" si="75"/>
        <v>0</v>
      </c>
      <c r="Y194" s="22"/>
    </row>
    <row r="195" spans="1:25" s="55" customFormat="1" ht="36" customHeight="1" x14ac:dyDescent="0.25">
      <c r="A195" s="22">
        <v>13</v>
      </c>
      <c r="B195" s="119" t="s">
        <v>224</v>
      </c>
      <c r="C195" s="22" t="s">
        <v>68</v>
      </c>
      <c r="D195" s="22">
        <f t="shared" si="79"/>
        <v>46</v>
      </c>
      <c r="E195" s="32">
        <f t="shared" ref="E195:L195" si="98">E196+E204</f>
        <v>41</v>
      </c>
      <c r="F195" s="32">
        <f t="shared" si="98"/>
        <v>5</v>
      </c>
      <c r="G195" s="22">
        <f t="shared" si="80"/>
        <v>41</v>
      </c>
      <c r="H195" s="32">
        <f t="shared" si="98"/>
        <v>36</v>
      </c>
      <c r="I195" s="32">
        <f t="shared" si="98"/>
        <v>5</v>
      </c>
      <c r="J195" s="22">
        <f t="shared" si="81"/>
        <v>46</v>
      </c>
      <c r="K195" s="32">
        <f t="shared" si="98"/>
        <v>41</v>
      </c>
      <c r="L195" s="32">
        <f t="shared" si="98"/>
        <v>5</v>
      </c>
      <c r="M195" s="22">
        <f t="shared" si="96"/>
        <v>42</v>
      </c>
      <c r="N195" s="32">
        <f t="shared" ref="N195:O195" si="99">N196+N204</f>
        <v>37</v>
      </c>
      <c r="O195" s="32">
        <f t="shared" si="99"/>
        <v>5</v>
      </c>
      <c r="P195" s="32">
        <f t="shared" si="91"/>
        <v>4</v>
      </c>
      <c r="Q195" s="32">
        <f t="shared" si="92"/>
        <v>4</v>
      </c>
      <c r="R195" s="32">
        <f t="shared" si="93"/>
        <v>0</v>
      </c>
      <c r="S195" s="22">
        <f t="shared" si="97"/>
        <v>46</v>
      </c>
      <c r="T195" s="32">
        <f t="shared" ref="T195:U195" si="100">T196+T204</f>
        <v>41</v>
      </c>
      <c r="U195" s="32">
        <f t="shared" si="100"/>
        <v>5</v>
      </c>
      <c r="V195" s="32">
        <f t="shared" si="73"/>
        <v>0</v>
      </c>
      <c r="W195" s="32">
        <f t="shared" si="74"/>
        <v>0</v>
      </c>
      <c r="X195" s="32">
        <f t="shared" si="75"/>
        <v>0</v>
      </c>
      <c r="Y195" s="22"/>
    </row>
    <row r="196" spans="1:25" s="43" customFormat="1" ht="26.25" customHeight="1" x14ac:dyDescent="0.2">
      <c r="A196" s="374">
        <v>13.1</v>
      </c>
      <c r="B196" s="340" t="s">
        <v>81</v>
      </c>
      <c r="C196" s="341"/>
      <c r="D196" s="327">
        <f t="shared" si="79"/>
        <v>32</v>
      </c>
      <c r="E196" s="271">
        <f t="shared" ref="E196:L196" si="101">SUM(E197:E203)</f>
        <v>29</v>
      </c>
      <c r="F196" s="271">
        <f t="shared" si="101"/>
        <v>3</v>
      </c>
      <c r="G196" s="327">
        <f t="shared" si="80"/>
        <v>29</v>
      </c>
      <c r="H196" s="271">
        <f t="shared" si="101"/>
        <v>26</v>
      </c>
      <c r="I196" s="271">
        <f t="shared" si="101"/>
        <v>3</v>
      </c>
      <c r="J196" s="327">
        <f t="shared" si="81"/>
        <v>32</v>
      </c>
      <c r="K196" s="271">
        <v>29</v>
      </c>
      <c r="L196" s="271">
        <f t="shared" si="101"/>
        <v>3</v>
      </c>
      <c r="M196" s="327">
        <f t="shared" si="96"/>
        <v>30</v>
      </c>
      <c r="N196" s="271">
        <f>25+2</f>
        <v>27</v>
      </c>
      <c r="O196" s="271">
        <f t="shared" ref="O196" si="102">SUM(O197:O203)</f>
        <v>3</v>
      </c>
      <c r="P196" s="271">
        <f t="shared" si="91"/>
        <v>2</v>
      </c>
      <c r="Q196" s="271">
        <f t="shared" si="92"/>
        <v>2</v>
      </c>
      <c r="R196" s="271">
        <f t="shared" si="93"/>
        <v>0</v>
      </c>
      <c r="S196" s="327">
        <f t="shared" si="97"/>
        <v>32</v>
      </c>
      <c r="T196" s="271">
        <v>29</v>
      </c>
      <c r="U196" s="271">
        <f t="shared" ref="U196" si="103">SUM(U197:U203)</f>
        <v>3</v>
      </c>
      <c r="V196" s="271">
        <f t="shared" si="73"/>
        <v>0</v>
      </c>
      <c r="W196" s="271">
        <f t="shared" si="74"/>
        <v>0</v>
      </c>
      <c r="X196" s="271">
        <f t="shared" si="75"/>
        <v>0</v>
      </c>
      <c r="Y196" s="327"/>
    </row>
    <row r="197" spans="1:25" s="43" customFormat="1" ht="0.75" hidden="1" customHeight="1" x14ac:dyDescent="0.2">
      <c r="A197" s="178">
        <v>1</v>
      </c>
      <c r="B197" s="54" t="s">
        <v>215</v>
      </c>
      <c r="C197" s="27"/>
      <c r="D197" s="327">
        <f t="shared" si="79"/>
        <v>4</v>
      </c>
      <c r="E197" s="327">
        <v>4</v>
      </c>
      <c r="F197" s="327">
        <v>0</v>
      </c>
      <c r="G197" s="327">
        <f t="shared" si="80"/>
        <v>3</v>
      </c>
      <c r="H197" s="327">
        <v>3</v>
      </c>
      <c r="I197" s="327">
        <v>0</v>
      </c>
      <c r="J197" s="327">
        <f t="shared" si="81"/>
        <v>4</v>
      </c>
      <c r="K197" s="327">
        <v>4</v>
      </c>
      <c r="L197" s="327">
        <v>0</v>
      </c>
      <c r="M197" s="327">
        <f t="shared" si="96"/>
        <v>3</v>
      </c>
      <c r="N197" s="327">
        <v>3</v>
      </c>
      <c r="O197" s="327">
        <v>0</v>
      </c>
      <c r="P197" s="271">
        <f t="shared" ref="P197:P229" si="104">J197-M197</f>
        <v>1</v>
      </c>
      <c r="Q197" s="271">
        <f t="shared" ref="Q197:Q229" si="105">K197-N197</f>
        <v>1</v>
      </c>
      <c r="R197" s="271">
        <f t="shared" ref="R197:R229" si="106">L197-O197</f>
        <v>0</v>
      </c>
      <c r="S197" s="327">
        <f t="shared" si="97"/>
        <v>4</v>
      </c>
      <c r="T197" s="327">
        <v>4</v>
      </c>
      <c r="U197" s="327">
        <v>0</v>
      </c>
      <c r="V197" s="271">
        <f t="shared" si="73"/>
        <v>0</v>
      </c>
      <c r="W197" s="271">
        <f t="shared" si="74"/>
        <v>0</v>
      </c>
      <c r="X197" s="271">
        <f t="shared" si="75"/>
        <v>0</v>
      </c>
      <c r="Y197" s="327"/>
    </row>
    <row r="198" spans="1:25" s="43" customFormat="1" hidden="1" x14ac:dyDescent="0.2">
      <c r="A198" s="178">
        <v>2</v>
      </c>
      <c r="B198" s="54" t="s">
        <v>75</v>
      </c>
      <c r="C198" s="27"/>
      <c r="D198" s="327">
        <f t="shared" si="79"/>
        <v>8</v>
      </c>
      <c r="E198" s="327">
        <v>5</v>
      </c>
      <c r="F198" s="327">
        <v>3</v>
      </c>
      <c r="G198" s="327">
        <f t="shared" si="80"/>
        <v>8</v>
      </c>
      <c r="H198" s="327">
        <v>5</v>
      </c>
      <c r="I198" s="327">
        <v>3</v>
      </c>
      <c r="J198" s="327">
        <f t="shared" si="81"/>
        <v>8</v>
      </c>
      <c r="K198" s="327">
        <v>5</v>
      </c>
      <c r="L198" s="327">
        <v>3</v>
      </c>
      <c r="M198" s="327">
        <f t="shared" si="96"/>
        <v>8</v>
      </c>
      <c r="N198" s="327">
        <v>5</v>
      </c>
      <c r="O198" s="327">
        <v>3</v>
      </c>
      <c r="P198" s="271">
        <f t="shared" si="104"/>
        <v>0</v>
      </c>
      <c r="Q198" s="271">
        <f t="shared" si="105"/>
        <v>0</v>
      </c>
      <c r="R198" s="271">
        <f t="shared" si="106"/>
        <v>0</v>
      </c>
      <c r="S198" s="327">
        <f t="shared" si="97"/>
        <v>8</v>
      </c>
      <c r="T198" s="327">
        <v>5</v>
      </c>
      <c r="U198" s="327">
        <v>3</v>
      </c>
      <c r="V198" s="271">
        <f t="shared" si="73"/>
        <v>0</v>
      </c>
      <c r="W198" s="271">
        <f t="shared" si="74"/>
        <v>0</v>
      </c>
      <c r="X198" s="271">
        <f t="shared" si="75"/>
        <v>0</v>
      </c>
      <c r="Y198" s="327"/>
    </row>
    <row r="199" spans="1:25" s="43" customFormat="1" ht="6.75" hidden="1" customHeight="1" x14ac:dyDescent="0.2">
      <c r="A199" s="178">
        <v>3</v>
      </c>
      <c r="B199" s="54" t="s">
        <v>79</v>
      </c>
      <c r="C199" s="27"/>
      <c r="D199" s="327">
        <f t="shared" si="79"/>
        <v>3</v>
      </c>
      <c r="E199" s="327">
        <v>3</v>
      </c>
      <c r="F199" s="327">
        <v>0</v>
      </c>
      <c r="G199" s="327">
        <f t="shared" si="80"/>
        <v>3</v>
      </c>
      <c r="H199" s="327">
        <v>3</v>
      </c>
      <c r="I199" s="327">
        <v>0</v>
      </c>
      <c r="J199" s="327">
        <f t="shared" si="81"/>
        <v>3</v>
      </c>
      <c r="K199" s="327">
        <v>3</v>
      </c>
      <c r="L199" s="327">
        <v>0</v>
      </c>
      <c r="M199" s="327">
        <f t="shared" si="96"/>
        <v>3</v>
      </c>
      <c r="N199" s="327">
        <v>3</v>
      </c>
      <c r="O199" s="327">
        <v>0</v>
      </c>
      <c r="P199" s="271">
        <f t="shared" si="104"/>
        <v>0</v>
      </c>
      <c r="Q199" s="271">
        <f t="shared" si="105"/>
        <v>0</v>
      </c>
      <c r="R199" s="271">
        <f t="shared" si="106"/>
        <v>0</v>
      </c>
      <c r="S199" s="327">
        <f t="shared" si="97"/>
        <v>3</v>
      </c>
      <c r="T199" s="327">
        <v>3</v>
      </c>
      <c r="U199" s="327">
        <v>0</v>
      </c>
      <c r="V199" s="271">
        <f t="shared" si="73"/>
        <v>0</v>
      </c>
      <c r="W199" s="271">
        <f t="shared" si="74"/>
        <v>0</v>
      </c>
      <c r="X199" s="271">
        <f t="shared" si="75"/>
        <v>0</v>
      </c>
      <c r="Y199" s="327"/>
    </row>
    <row r="200" spans="1:25" s="43" customFormat="1" hidden="1" x14ac:dyDescent="0.2">
      <c r="A200" s="178">
        <v>4</v>
      </c>
      <c r="B200" s="54" t="s">
        <v>216</v>
      </c>
      <c r="C200" s="27"/>
      <c r="D200" s="327">
        <f t="shared" si="79"/>
        <v>5</v>
      </c>
      <c r="E200" s="327">
        <v>5</v>
      </c>
      <c r="F200" s="327">
        <v>0</v>
      </c>
      <c r="G200" s="327">
        <f t="shared" si="80"/>
        <v>5</v>
      </c>
      <c r="H200" s="327">
        <v>5</v>
      </c>
      <c r="I200" s="327">
        <v>0</v>
      </c>
      <c r="J200" s="327">
        <f t="shared" si="81"/>
        <v>5</v>
      </c>
      <c r="K200" s="327">
        <v>5</v>
      </c>
      <c r="L200" s="327">
        <v>0</v>
      </c>
      <c r="M200" s="327">
        <f t="shared" si="96"/>
        <v>4</v>
      </c>
      <c r="N200" s="327">
        <v>4</v>
      </c>
      <c r="O200" s="327">
        <v>0</v>
      </c>
      <c r="P200" s="271">
        <f t="shared" si="104"/>
        <v>1</v>
      </c>
      <c r="Q200" s="271">
        <f t="shared" si="105"/>
        <v>1</v>
      </c>
      <c r="R200" s="271">
        <f t="shared" si="106"/>
        <v>0</v>
      </c>
      <c r="S200" s="327">
        <f t="shared" si="97"/>
        <v>5</v>
      </c>
      <c r="T200" s="327">
        <v>5</v>
      </c>
      <c r="U200" s="327">
        <v>0</v>
      </c>
      <c r="V200" s="271">
        <f t="shared" si="73"/>
        <v>0</v>
      </c>
      <c r="W200" s="271">
        <f t="shared" si="74"/>
        <v>0</v>
      </c>
      <c r="X200" s="271">
        <f t="shared" si="75"/>
        <v>0</v>
      </c>
      <c r="Y200" s="327"/>
    </row>
    <row r="201" spans="1:25" s="43" customFormat="1" ht="0.75" hidden="1" customHeight="1" x14ac:dyDescent="0.2">
      <c r="A201" s="178">
        <v>5</v>
      </c>
      <c r="B201" s="54" t="s">
        <v>217</v>
      </c>
      <c r="C201" s="27"/>
      <c r="D201" s="327">
        <f t="shared" si="79"/>
        <v>4</v>
      </c>
      <c r="E201" s="327">
        <v>4</v>
      </c>
      <c r="F201" s="327">
        <v>0</v>
      </c>
      <c r="G201" s="327">
        <f t="shared" si="80"/>
        <v>3</v>
      </c>
      <c r="H201" s="327">
        <v>3</v>
      </c>
      <c r="I201" s="327">
        <v>0</v>
      </c>
      <c r="J201" s="327">
        <f t="shared" si="81"/>
        <v>4</v>
      </c>
      <c r="K201" s="327">
        <v>4</v>
      </c>
      <c r="L201" s="327">
        <v>0</v>
      </c>
      <c r="M201" s="327">
        <f t="shared" si="96"/>
        <v>3</v>
      </c>
      <c r="N201" s="327">
        <v>3</v>
      </c>
      <c r="O201" s="327">
        <v>0</v>
      </c>
      <c r="P201" s="271">
        <f t="shared" si="104"/>
        <v>1</v>
      </c>
      <c r="Q201" s="271">
        <f t="shared" si="105"/>
        <v>1</v>
      </c>
      <c r="R201" s="271">
        <f t="shared" si="106"/>
        <v>0</v>
      </c>
      <c r="S201" s="327">
        <f t="shared" si="97"/>
        <v>4</v>
      </c>
      <c r="T201" s="327">
        <v>4</v>
      </c>
      <c r="U201" s="327">
        <v>0</v>
      </c>
      <c r="V201" s="271">
        <f t="shared" si="73"/>
        <v>0</v>
      </c>
      <c r="W201" s="271">
        <f t="shared" si="74"/>
        <v>0</v>
      </c>
      <c r="X201" s="271">
        <f t="shared" si="75"/>
        <v>0</v>
      </c>
      <c r="Y201" s="327"/>
    </row>
    <row r="202" spans="1:25" s="43" customFormat="1" ht="31.5" hidden="1" x14ac:dyDescent="0.2">
      <c r="A202" s="178">
        <v>6</v>
      </c>
      <c r="B202" s="54" t="s">
        <v>218</v>
      </c>
      <c r="C202" s="27"/>
      <c r="D202" s="327">
        <f t="shared" si="79"/>
        <v>5</v>
      </c>
      <c r="E202" s="327">
        <v>5</v>
      </c>
      <c r="F202" s="327">
        <v>0</v>
      </c>
      <c r="G202" s="327">
        <f t="shared" si="80"/>
        <v>4</v>
      </c>
      <c r="H202" s="327">
        <v>4</v>
      </c>
      <c r="I202" s="327">
        <v>0</v>
      </c>
      <c r="J202" s="327">
        <f t="shared" si="81"/>
        <v>5</v>
      </c>
      <c r="K202" s="327">
        <v>5</v>
      </c>
      <c r="L202" s="327">
        <v>0</v>
      </c>
      <c r="M202" s="327">
        <f t="shared" si="96"/>
        <v>4</v>
      </c>
      <c r="N202" s="327">
        <v>4</v>
      </c>
      <c r="O202" s="327">
        <v>0</v>
      </c>
      <c r="P202" s="271">
        <f t="shared" si="104"/>
        <v>1</v>
      </c>
      <c r="Q202" s="271">
        <f t="shared" si="105"/>
        <v>1</v>
      </c>
      <c r="R202" s="271">
        <f t="shared" si="106"/>
        <v>0</v>
      </c>
      <c r="S202" s="327">
        <f t="shared" si="97"/>
        <v>5</v>
      </c>
      <c r="T202" s="327">
        <v>5</v>
      </c>
      <c r="U202" s="327">
        <v>0</v>
      </c>
      <c r="V202" s="271">
        <f t="shared" si="73"/>
        <v>0</v>
      </c>
      <c r="W202" s="271">
        <f t="shared" si="74"/>
        <v>0</v>
      </c>
      <c r="X202" s="271">
        <f t="shared" si="75"/>
        <v>0</v>
      </c>
      <c r="Y202" s="327"/>
    </row>
    <row r="203" spans="1:25" s="43" customFormat="1" ht="31.5" hidden="1" x14ac:dyDescent="0.2">
      <c r="A203" s="178">
        <v>7</v>
      </c>
      <c r="B203" s="54" t="s">
        <v>219</v>
      </c>
      <c r="C203" s="27"/>
      <c r="D203" s="327">
        <f t="shared" si="79"/>
        <v>3</v>
      </c>
      <c r="E203" s="327">
        <v>3</v>
      </c>
      <c r="F203" s="327">
        <v>0</v>
      </c>
      <c r="G203" s="327">
        <f t="shared" si="80"/>
        <v>3</v>
      </c>
      <c r="H203" s="327">
        <v>3</v>
      </c>
      <c r="I203" s="327">
        <v>0</v>
      </c>
      <c r="J203" s="327">
        <f t="shared" si="81"/>
        <v>3</v>
      </c>
      <c r="K203" s="327">
        <v>3</v>
      </c>
      <c r="L203" s="327">
        <v>0</v>
      </c>
      <c r="M203" s="327">
        <f t="shared" si="96"/>
        <v>3</v>
      </c>
      <c r="N203" s="327">
        <v>3</v>
      </c>
      <c r="O203" s="327">
        <v>0</v>
      </c>
      <c r="P203" s="271">
        <f t="shared" si="104"/>
        <v>0</v>
      </c>
      <c r="Q203" s="271">
        <f t="shared" si="105"/>
        <v>0</v>
      </c>
      <c r="R203" s="271">
        <f t="shared" si="106"/>
        <v>0</v>
      </c>
      <c r="S203" s="327">
        <f t="shared" si="97"/>
        <v>3</v>
      </c>
      <c r="T203" s="327">
        <v>3</v>
      </c>
      <c r="U203" s="327">
        <v>0</v>
      </c>
      <c r="V203" s="271">
        <f t="shared" si="73"/>
        <v>0</v>
      </c>
      <c r="W203" s="271">
        <f t="shared" si="74"/>
        <v>0</v>
      </c>
      <c r="X203" s="271">
        <f t="shared" si="75"/>
        <v>0</v>
      </c>
      <c r="Y203" s="327"/>
    </row>
    <row r="204" spans="1:25" s="43" customFormat="1" ht="29.25" customHeight="1" x14ac:dyDescent="0.2">
      <c r="A204" s="178">
        <v>13.2</v>
      </c>
      <c r="B204" s="54" t="s">
        <v>220</v>
      </c>
      <c r="C204" s="27" t="s">
        <v>68</v>
      </c>
      <c r="D204" s="327">
        <f t="shared" si="79"/>
        <v>14</v>
      </c>
      <c r="E204" s="342">
        <v>12</v>
      </c>
      <c r="F204" s="342">
        <f>SUM(F205:F208)</f>
        <v>2</v>
      </c>
      <c r="G204" s="327">
        <f t="shared" si="80"/>
        <v>12</v>
      </c>
      <c r="H204" s="342">
        <v>10</v>
      </c>
      <c r="I204" s="342">
        <f>SUM(I205:I208)</f>
        <v>2</v>
      </c>
      <c r="J204" s="327">
        <f t="shared" si="81"/>
        <v>14</v>
      </c>
      <c r="K204" s="342">
        <v>12</v>
      </c>
      <c r="L204" s="342">
        <f>SUM(L205:L208)</f>
        <v>2</v>
      </c>
      <c r="M204" s="327">
        <f t="shared" si="96"/>
        <v>12</v>
      </c>
      <c r="N204" s="342">
        <v>10</v>
      </c>
      <c r="O204" s="342">
        <f>SUM(O205:O208)</f>
        <v>2</v>
      </c>
      <c r="P204" s="271">
        <f t="shared" si="104"/>
        <v>2</v>
      </c>
      <c r="Q204" s="271">
        <f t="shared" si="105"/>
        <v>2</v>
      </c>
      <c r="R204" s="271">
        <f t="shared" si="106"/>
        <v>0</v>
      </c>
      <c r="S204" s="327">
        <f t="shared" si="97"/>
        <v>14</v>
      </c>
      <c r="T204" s="342">
        <v>12</v>
      </c>
      <c r="U204" s="342">
        <f>SUM(U205:U208)</f>
        <v>2</v>
      </c>
      <c r="V204" s="271">
        <f t="shared" si="73"/>
        <v>0</v>
      </c>
      <c r="W204" s="271">
        <f t="shared" si="74"/>
        <v>0</v>
      </c>
      <c r="X204" s="271">
        <f t="shared" si="75"/>
        <v>0</v>
      </c>
      <c r="Y204" s="327"/>
    </row>
    <row r="205" spans="1:25" s="43" customFormat="1" hidden="1" x14ac:dyDescent="0.2">
      <c r="A205" s="27">
        <v>8.1</v>
      </c>
      <c r="B205" s="54" t="s">
        <v>184</v>
      </c>
      <c r="C205" s="27"/>
      <c r="D205" s="22">
        <f t="shared" si="79"/>
        <v>2</v>
      </c>
      <c r="E205" s="327">
        <v>2</v>
      </c>
      <c r="F205" s="327">
        <v>0</v>
      </c>
      <c r="G205" s="22">
        <f t="shared" si="80"/>
        <v>2</v>
      </c>
      <c r="H205" s="327">
        <v>2</v>
      </c>
      <c r="I205" s="327">
        <v>0</v>
      </c>
      <c r="J205" s="22">
        <f t="shared" si="81"/>
        <v>2</v>
      </c>
      <c r="K205" s="327">
        <v>2</v>
      </c>
      <c r="L205" s="327">
        <v>0</v>
      </c>
      <c r="M205" s="22">
        <f t="shared" si="96"/>
        <v>2</v>
      </c>
      <c r="N205" s="327">
        <v>2</v>
      </c>
      <c r="O205" s="327">
        <v>0</v>
      </c>
      <c r="P205" s="32">
        <f t="shared" si="104"/>
        <v>0</v>
      </c>
      <c r="Q205" s="32">
        <f t="shared" si="105"/>
        <v>0</v>
      </c>
      <c r="R205" s="32">
        <f t="shared" si="106"/>
        <v>0</v>
      </c>
      <c r="S205" s="22">
        <f t="shared" si="97"/>
        <v>2</v>
      </c>
      <c r="T205" s="327">
        <v>2</v>
      </c>
      <c r="U205" s="327">
        <v>0</v>
      </c>
      <c r="V205" s="32">
        <f t="shared" si="73"/>
        <v>0</v>
      </c>
      <c r="W205" s="32">
        <f t="shared" si="74"/>
        <v>0</v>
      </c>
      <c r="X205" s="32">
        <f t="shared" si="75"/>
        <v>0</v>
      </c>
      <c r="Y205" s="22"/>
    </row>
    <row r="206" spans="1:25" s="43" customFormat="1" ht="31.5" hidden="1" x14ac:dyDescent="0.2">
      <c r="A206" s="27">
        <v>8.1999999999999993</v>
      </c>
      <c r="B206" s="54" t="s">
        <v>221</v>
      </c>
      <c r="C206" s="27"/>
      <c r="D206" s="22">
        <f t="shared" si="79"/>
        <v>6</v>
      </c>
      <c r="E206" s="327">
        <v>4</v>
      </c>
      <c r="F206" s="327">
        <v>2</v>
      </c>
      <c r="G206" s="22">
        <f t="shared" si="80"/>
        <v>5</v>
      </c>
      <c r="H206" s="327">
        <v>3</v>
      </c>
      <c r="I206" s="327">
        <v>2</v>
      </c>
      <c r="J206" s="22">
        <f t="shared" si="81"/>
        <v>6</v>
      </c>
      <c r="K206" s="327">
        <v>4</v>
      </c>
      <c r="L206" s="327">
        <v>2</v>
      </c>
      <c r="M206" s="22">
        <f t="shared" si="96"/>
        <v>5</v>
      </c>
      <c r="N206" s="327">
        <v>3</v>
      </c>
      <c r="O206" s="327">
        <v>2</v>
      </c>
      <c r="P206" s="32">
        <f t="shared" si="104"/>
        <v>1</v>
      </c>
      <c r="Q206" s="32">
        <f t="shared" si="105"/>
        <v>1</v>
      </c>
      <c r="R206" s="32">
        <f t="shared" si="106"/>
        <v>0</v>
      </c>
      <c r="S206" s="22">
        <f t="shared" si="97"/>
        <v>6</v>
      </c>
      <c r="T206" s="327">
        <v>4</v>
      </c>
      <c r="U206" s="327">
        <v>2</v>
      </c>
      <c r="V206" s="32">
        <f t="shared" si="73"/>
        <v>0</v>
      </c>
      <c r="W206" s="32">
        <f t="shared" si="74"/>
        <v>0</v>
      </c>
      <c r="X206" s="32">
        <f t="shared" si="75"/>
        <v>0</v>
      </c>
      <c r="Y206" s="22"/>
    </row>
    <row r="207" spans="1:25" s="43" customFormat="1" ht="31.5" hidden="1" x14ac:dyDescent="0.2">
      <c r="A207" s="27">
        <v>8.3000000000000007</v>
      </c>
      <c r="B207" s="54" t="s">
        <v>222</v>
      </c>
      <c r="C207" s="27"/>
      <c r="D207" s="22">
        <f t="shared" si="79"/>
        <v>3</v>
      </c>
      <c r="E207" s="327">
        <v>3</v>
      </c>
      <c r="F207" s="327">
        <v>0</v>
      </c>
      <c r="G207" s="22">
        <f t="shared" si="80"/>
        <v>2</v>
      </c>
      <c r="H207" s="327">
        <v>2</v>
      </c>
      <c r="I207" s="327">
        <v>0</v>
      </c>
      <c r="J207" s="22">
        <f t="shared" si="81"/>
        <v>3</v>
      </c>
      <c r="K207" s="327">
        <v>3</v>
      </c>
      <c r="L207" s="327">
        <v>0</v>
      </c>
      <c r="M207" s="22">
        <f t="shared" si="96"/>
        <v>2</v>
      </c>
      <c r="N207" s="327">
        <v>2</v>
      </c>
      <c r="O207" s="327">
        <v>0</v>
      </c>
      <c r="P207" s="32">
        <f t="shared" si="104"/>
        <v>1</v>
      </c>
      <c r="Q207" s="32">
        <f t="shared" si="105"/>
        <v>1</v>
      </c>
      <c r="R207" s="32">
        <f t="shared" si="106"/>
        <v>0</v>
      </c>
      <c r="S207" s="22">
        <f t="shared" si="97"/>
        <v>3</v>
      </c>
      <c r="T207" s="327">
        <v>3</v>
      </c>
      <c r="U207" s="327">
        <v>0</v>
      </c>
      <c r="V207" s="32">
        <f t="shared" si="73"/>
        <v>0</v>
      </c>
      <c r="W207" s="32">
        <f t="shared" si="74"/>
        <v>0</v>
      </c>
      <c r="X207" s="32">
        <f t="shared" si="75"/>
        <v>0</v>
      </c>
      <c r="Y207" s="22"/>
    </row>
    <row r="208" spans="1:25" s="43" customFormat="1" ht="38.25" hidden="1" customHeight="1" x14ac:dyDescent="0.2">
      <c r="A208" s="27">
        <v>8.4</v>
      </c>
      <c r="B208" s="54" t="s">
        <v>223</v>
      </c>
      <c r="C208" s="27"/>
      <c r="D208" s="22">
        <f t="shared" si="79"/>
        <v>3</v>
      </c>
      <c r="E208" s="327">
        <v>3</v>
      </c>
      <c r="F208" s="327">
        <v>0</v>
      </c>
      <c r="G208" s="22">
        <f t="shared" si="80"/>
        <v>3</v>
      </c>
      <c r="H208" s="327">
        <v>3</v>
      </c>
      <c r="I208" s="327">
        <v>0</v>
      </c>
      <c r="J208" s="22">
        <f t="shared" si="81"/>
        <v>3</v>
      </c>
      <c r="K208" s="327">
        <v>3</v>
      </c>
      <c r="L208" s="327">
        <v>0</v>
      </c>
      <c r="M208" s="22">
        <f t="shared" si="96"/>
        <v>3</v>
      </c>
      <c r="N208" s="327">
        <v>3</v>
      </c>
      <c r="O208" s="327">
        <v>0</v>
      </c>
      <c r="P208" s="32">
        <f t="shared" si="104"/>
        <v>0</v>
      </c>
      <c r="Q208" s="32">
        <f t="shared" si="105"/>
        <v>0</v>
      </c>
      <c r="R208" s="32">
        <f t="shared" si="106"/>
        <v>0</v>
      </c>
      <c r="S208" s="22">
        <f t="shared" si="97"/>
        <v>3</v>
      </c>
      <c r="T208" s="327">
        <v>3</v>
      </c>
      <c r="U208" s="327">
        <v>0</v>
      </c>
      <c r="V208" s="32">
        <f t="shared" si="73"/>
        <v>0</v>
      </c>
      <c r="W208" s="32">
        <f t="shared" si="74"/>
        <v>0</v>
      </c>
      <c r="X208" s="32">
        <f t="shared" si="75"/>
        <v>0</v>
      </c>
      <c r="Y208" s="22"/>
    </row>
    <row r="209" spans="1:25" s="118" customFormat="1" ht="33.75" customHeight="1" x14ac:dyDescent="0.25">
      <c r="A209" s="22">
        <v>14</v>
      </c>
      <c r="B209" s="119" t="s">
        <v>139</v>
      </c>
      <c r="C209" s="22"/>
      <c r="D209" s="22">
        <f t="shared" si="79"/>
        <v>34</v>
      </c>
      <c r="E209" s="22">
        <f t="shared" ref="E209:I209" si="107">SUM(E210:E217)</f>
        <v>30</v>
      </c>
      <c r="F209" s="22">
        <f t="shared" si="107"/>
        <v>4</v>
      </c>
      <c r="G209" s="22">
        <f t="shared" si="80"/>
        <v>29</v>
      </c>
      <c r="H209" s="22">
        <f t="shared" si="107"/>
        <v>26</v>
      </c>
      <c r="I209" s="22">
        <f t="shared" si="107"/>
        <v>3</v>
      </c>
      <c r="J209" s="22">
        <f t="shared" si="81"/>
        <v>34</v>
      </c>
      <c r="K209" s="22">
        <v>30</v>
      </c>
      <c r="L209" s="22">
        <v>4</v>
      </c>
      <c r="M209" s="22">
        <f t="shared" si="96"/>
        <v>31</v>
      </c>
      <c r="N209" s="22">
        <f>27+1</f>
        <v>28</v>
      </c>
      <c r="O209" s="22">
        <f t="shared" ref="O209" si="108">SUM(O210:O217)</f>
        <v>3</v>
      </c>
      <c r="P209" s="32">
        <f t="shared" si="104"/>
        <v>3</v>
      </c>
      <c r="Q209" s="32">
        <f t="shared" si="105"/>
        <v>2</v>
      </c>
      <c r="R209" s="32">
        <f t="shared" si="106"/>
        <v>1</v>
      </c>
      <c r="S209" s="22">
        <f t="shared" si="97"/>
        <v>34</v>
      </c>
      <c r="T209" s="22">
        <f>SUM(T210:T217)</f>
        <v>30</v>
      </c>
      <c r="U209" s="22">
        <v>4</v>
      </c>
      <c r="V209" s="32">
        <f t="shared" si="73"/>
        <v>0</v>
      </c>
      <c r="W209" s="32">
        <f t="shared" si="74"/>
        <v>0</v>
      </c>
      <c r="X209" s="32">
        <f t="shared" si="75"/>
        <v>0</v>
      </c>
      <c r="Y209" s="22"/>
    </row>
    <row r="210" spans="1:25" s="118" customFormat="1" ht="22.5" hidden="1" customHeight="1" x14ac:dyDescent="0.25">
      <c r="A210" s="327">
        <v>1</v>
      </c>
      <c r="B210" s="52" t="s">
        <v>74</v>
      </c>
      <c r="C210" s="327" t="s">
        <v>68</v>
      </c>
      <c r="D210" s="22">
        <f t="shared" si="79"/>
        <v>4</v>
      </c>
      <c r="E210" s="327">
        <v>4</v>
      </c>
      <c r="F210" s="327">
        <v>0</v>
      </c>
      <c r="G210" s="22">
        <f t="shared" si="80"/>
        <v>3</v>
      </c>
      <c r="H210" s="327">
        <v>3</v>
      </c>
      <c r="I210" s="327">
        <v>0</v>
      </c>
      <c r="J210" s="22">
        <f t="shared" si="81"/>
        <v>4</v>
      </c>
      <c r="K210" s="327">
        <v>4</v>
      </c>
      <c r="L210" s="327">
        <v>0</v>
      </c>
      <c r="M210" s="22">
        <f t="shared" si="96"/>
        <v>3</v>
      </c>
      <c r="N210" s="327">
        <v>3</v>
      </c>
      <c r="O210" s="327">
        <v>0</v>
      </c>
      <c r="P210" s="32">
        <f t="shared" si="104"/>
        <v>1</v>
      </c>
      <c r="Q210" s="32">
        <f t="shared" si="105"/>
        <v>1</v>
      </c>
      <c r="R210" s="32">
        <f t="shared" si="106"/>
        <v>0</v>
      </c>
      <c r="S210" s="22">
        <f t="shared" si="97"/>
        <v>4</v>
      </c>
      <c r="T210" s="327">
        <v>4</v>
      </c>
      <c r="U210" s="327">
        <v>0</v>
      </c>
      <c r="V210" s="32">
        <f t="shared" ref="V210:V274" si="109">S210-J210</f>
        <v>0</v>
      </c>
      <c r="W210" s="32">
        <f t="shared" ref="W210:W274" si="110">T210-K210</f>
        <v>0</v>
      </c>
      <c r="X210" s="32">
        <f t="shared" ref="X210:X274" si="111">U210-L210</f>
        <v>0</v>
      </c>
      <c r="Y210" s="22"/>
    </row>
    <row r="211" spans="1:25" s="25" customFormat="1" ht="22.5" hidden="1" customHeight="1" x14ac:dyDescent="0.2">
      <c r="A211" s="327">
        <v>2</v>
      </c>
      <c r="B211" s="52" t="s">
        <v>81</v>
      </c>
      <c r="C211" s="327" t="s">
        <v>68</v>
      </c>
      <c r="D211" s="22">
        <f t="shared" si="79"/>
        <v>8</v>
      </c>
      <c r="E211" s="327">
        <v>5</v>
      </c>
      <c r="F211" s="327">
        <v>3</v>
      </c>
      <c r="G211" s="22">
        <f t="shared" si="80"/>
        <v>6</v>
      </c>
      <c r="H211" s="327">
        <v>4</v>
      </c>
      <c r="I211" s="327">
        <v>2</v>
      </c>
      <c r="J211" s="22">
        <f t="shared" si="81"/>
        <v>8</v>
      </c>
      <c r="K211" s="327">
        <v>5</v>
      </c>
      <c r="L211" s="327">
        <v>3</v>
      </c>
      <c r="M211" s="22">
        <f t="shared" si="96"/>
        <v>7</v>
      </c>
      <c r="N211" s="327">
        <v>4</v>
      </c>
      <c r="O211" s="327">
        <v>3</v>
      </c>
      <c r="P211" s="32">
        <f t="shared" si="104"/>
        <v>1</v>
      </c>
      <c r="Q211" s="32">
        <f t="shared" si="105"/>
        <v>1</v>
      </c>
      <c r="R211" s="32">
        <f t="shared" si="106"/>
        <v>0</v>
      </c>
      <c r="S211" s="22">
        <f t="shared" si="97"/>
        <v>8</v>
      </c>
      <c r="T211" s="327">
        <v>5</v>
      </c>
      <c r="U211" s="327">
        <v>3</v>
      </c>
      <c r="V211" s="32">
        <f t="shared" si="109"/>
        <v>0</v>
      </c>
      <c r="W211" s="32">
        <f t="shared" si="110"/>
        <v>0</v>
      </c>
      <c r="X211" s="32">
        <f t="shared" si="111"/>
        <v>0</v>
      </c>
      <c r="Y211" s="22"/>
    </row>
    <row r="212" spans="1:25" s="25" customFormat="1" ht="22.5" hidden="1" customHeight="1" x14ac:dyDescent="0.2">
      <c r="A212" s="327">
        <v>3</v>
      </c>
      <c r="B212" s="52" t="s">
        <v>80</v>
      </c>
      <c r="C212" s="327" t="s">
        <v>68</v>
      </c>
      <c r="D212" s="22">
        <f t="shared" si="79"/>
        <v>3</v>
      </c>
      <c r="E212" s="327">
        <v>3</v>
      </c>
      <c r="F212" s="327">
        <v>0</v>
      </c>
      <c r="G212" s="22">
        <f t="shared" si="80"/>
        <v>2</v>
      </c>
      <c r="H212" s="327">
        <v>2</v>
      </c>
      <c r="I212" s="327">
        <v>0</v>
      </c>
      <c r="J212" s="22">
        <f t="shared" si="81"/>
        <v>3</v>
      </c>
      <c r="K212" s="327">
        <v>3</v>
      </c>
      <c r="L212" s="327">
        <v>0</v>
      </c>
      <c r="M212" s="22">
        <f t="shared" si="96"/>
        <v>2</v>
      </c>
      <c r="N212" s="327">
        <v>2</v>
      </c>
      <c r="O212" s="327">
        <v>0</v>
      </c>
      <c r="P212" s="32">
        <f t="shared" si="104"/>
        <v>1</v>
      </c>
      <c r="Q212" s="32">
        <f t="shared" si="105"/>
        <v>1</v>
      </c>
      <c r="R212" s="32">
        <f t="shared" si="106"/>
        <v>0</v>
      </c>
      <c r="S212" s="22">
        <f t="shared" si="97"/>
        <v>3</v>
      </c>
      <c r="T212" s="327">
        <v>3</v>
      </c>
      <c r="U212" s="327">
        <v>0</v>
      </c>
      <c r="V212" s="32">
        <f t="shared" si="109"/>
        <v>0</v>
      </c>
      <c r="W212" s="32">
        <f t="shared" si="110"/>
        <v>0</v>
      </c>
      <c r="X212" s="32">
        <f t="shared" si="111"/>
        <v>0</v>
      </c>
      <c r="Y212" s="22"/>
    </row>
    <row r="213" spans="1:25" s="25" customFormat="1" ht="22.5" hidden="1" customHeight="1" x14ac:dyDescent="0.2">
      <c r="A213" s="327">
        <v>4</v>
      </c>
      <c r="B213" s="52" t="s">
        <v>134</v>
      </c>
      <c r="C213" s="327" t="s">
        <v>68</v>
      </c>
      <c r="D213" s="22">
        <f t="shared" si="79"/>
        <v>4</v>
      </c>
      <c r="E213" s="327">
        <v>4</v>
      </c>
      <c r="F213" s="327">
        <v>0</v>
      </c>
      <c r="G213" s="22">
        <f t="shared" si="80"/>
        <v>3</v>
      </c>
      <c r="H213" s="327">
        <v>3</v>
      </c>
      <c r="I213" s="327">
        <v>0</v>
      </c>
      <c r="J213" s="22">
        <f t="shared" si="81"/>
        <v>4</v>
      </c>
      <c r="K213" s="327">
        <v>4</v>
      </c>
      <c r="L213" s="327">
        <v>0</v>
      </c>
      <c r="M213" s="22">
        <f t="shared" si="96"/>
        <v>7</v>
      </c>
      <c r="N213" s="327">
        <v>7</v>
      </c>
      <c r="O213" s="327">
        <v>0</v>
      </c>
      <c r="P213" s="32">
        <f t="shared" si="104"/>
        <v>-3</v>
      </c>
      <c r="Q213" s="32">
        <f t="shared" si="105"/>
        <v>-3</v>
      </c>
      <c r="R213" s="32">
        <f t="shared" si="106"/>
        <v>0</v>
      </c>
      <c r="S213" s="22">
        <f t="shared" si="97"/>
        <v>7</v>
      </c>
      <c r="T213" s="327">
        <v>7</v>
      </c>
      <c r="U213" s="327">
        <v>0</v>
      </c>
      <c r="V213" s="32">
        <f t="shared" si="109"/>
        <v>3</v>
      </c>
      <c r="W213" s="32">
        <f t="shared" si="110"/>
        <v>3</v>
      </c>
      <c r="X213" s="32">
        <f t="shared" si="111"/>
        <v>0</v>
      </c>
      <c r="Y213" s="22"/>
    </row>
    <row r="214" spans="1:25" s="25" customFormat="1" ht="22.5" hidden="1" customHeight="1" x14ac:dyDescent="0.2">
      <c r="A214" s="327">
        <v>5</v>
      </c>
      <c r="B214" s="52" t="s">
        <v>135</v>
      </c>
      <c r="C214" s="327" t="s">
        <v>68</v>
      </c>
      <c r="D214" s="22">
        <f t="shared" ref="D214:D268" si="112">SUM(E214:F214)</f>
        <v>3</v>
      </c>
      <c r="E214" s="327">
        <v>3</v>
      </c>
      <c r="F214" s="327">
        <v>0</v>
      </c>
      <c r="G214" s="22">
        <f t="shared" ref="G214:G268" si="113">SUM(H214:I214)</f>
        <v>3</v>
      </c>
      <c r="H214" s="327">
        <v>3</v>
      </c>
      <c r="I214" s="327">
        <v>0</v>
      </c>
      <c r="J214" s="22">
        <f t="shared" ref="J214:J268" si="114">SUM(K214:L214)</f>
        <v>3</v>
      </c>
      <c r="K214" s="327">
        <v>3</v>
      </c>
      <c r="L214" s="327">
        <v>0</v>
      </c>
      <c r="M214" s="22">
        <f t="shared" si="96"/>
        <v>0</v>
      </c>
      <c r="N214" s="327"/>
      <c r="O214" s="327">
        <v>0</v>
      </c>
      <c r="P214" s="32">
        <f t="shared" si="104"/>
        <v>3</v>
      </c>
      <c r="Q214" s="32">
        <f t="shared" si="105"/>
        <v>3</v>
      </c>
      <c r="R214" s="32">
        <f t="shared" si="106"/>
        <v>0</v>
      </c>
      <c r="S214" s="22">
        <f t="shared" si="97"/>
        <v>0</v>
      </c>
      <c r="T214" s="327"/>
      <c r="U214" s="327">
        <v>0</v>
      </c>
      <c r="V214" s="32">
        <f t="shared" si="109"/>
        <v>-3</v>
      </c>
      <c r="W214" s="32">
        <f t="shared" si="110"/>
        <v>-3</v>
      </c>
      <c r="X214" s="32">
        <f t="shared" si="111"/>
        <v>0</v>
      </c>
      <c r="Y214" s="22"/>
    </row>
    <row r="215" spans="1:25" s="25" customFormat="1" ht="22.5" hidden="1" customHeight="1" x14ac:dyDescent="0.2">
      <c r="A215" s="327">
        <v>6</v>
      </c>
      <c r="B215" s="52" t="s">
        <v>136</v>
      </c>
      <c r="C215" s="327" t="s">
        <v>68</v>
      </c>
      <c r="D215" s="22">
        <f t="shared" si="112"/>
        <v>3</v>
      </c>
      <c r="E215" s="327">
        <v>3</v>
      </c>
      <c r="F215" s="327">
        <v>0</v>
      </c>
      <c r="G215" s="22">
        <f t="shared" si="113"/>
        <v>3</v>
      </c>
      <c r="H215" s="327">
        <v>3</v>
      </c>
      <c r="I215" s="327">
        <v>0</v>
      </c>
      <c r="J215" s="22">
        <f t="shared" si="114"/>
        <v>3</v>
      </c>
      <c r="K215" s="327">
        <v>3</v>
      </c>
      <c r="L215" s="327">
        <v>0</v>
      </c>
      <c r="M215" s="22">
        <f t="shared" si="96"/>
        <v>4</v>
      </c>
      <c r="N215" s="327">
        <v>4</v>
      </c>
      <c r="O215" s="327">
        <v>0</v>
      </c>
      <c r="P215" s="32">
        <f t="shared" si="104"/>
        <v>-1</v>
      </c>
      <c r="Q215" s="32">
        <f t="shared" si="105"/>
        <v>-1</v>
      </c>
      <c r="R215" s="32">
        <f t="shared" si="106"/>
        <v>0</v>
      </c>
      <c r="S215" s="22">
        <f t="shared" si="97"/>
        <v>4</v>
      </c>
      <c r="T215" s="327">
        <v>4</v>
      </c>
      <c r="U215" s="327">
        <v>0</v>
      </c>
      <c r="V215" s="32">
        <f t="shared" si="109"/>
        <v>1</v>
      </c>
      <c r="W215" s="32">
        <f t="shared" si="110"/>
        <v>1</v>
      </c>
      <c r="X215" s="32">
        <f t="shared" si="111"/>
        <v>0</v>
      </c>
      <c r="Y215" s="22"/>
    </row>
    <row r="216" spans="1:25" s="25" customFormat="1" ht="22.5" hidden="1" customHeight="1" x14ac:dyDescent="0.2">
      <c r="A216" s="327">
        <v>7</v>
      </c>
      <c r="B216" s="52" t="s">
        <v>137</v>
      </c>
      <c r="C216" s="327" t="s">
        <v>68</v>
      </c>
      <c r="D216" s="22">
        <f t="shared" si="112"/>
        <v>5</v>
      </c>
      <c r="E216" s="327">
        <v>4</v>
      </c>
      <c r="F216" s="327">
        <v>1</v>
      </c>
      <c r="G216" s="22">
        <f t="shared" si="113"/>
        <v>5</v>
      </c>
      <c r="H216" s="327">
        <v>4</v>
      </c>
      <c r="I216" s="327">
        <v>1</v>
      </c>
      <c r="J216" s="22">
        <f t="shared" si="114"/>
        <v>5</v>
      </c>
      <c r="K216" s="327">
        <v>4</v>
      </c>
      <c r="L216" s="327">
        <v>1</v>
      </c>
      <c r="M216" s="22">
        <f t="shared" si="96"/>
        <v>7</v>
      </c>
      <c r="N216" s="327">
        <v>7</v>
      </c>
      <c r="O216" s="327"/>
      <c r="P216" s="32">
        <f t="shared" si="104"/>
        <v>-2</v>
      </c>
      <c r="Q216" s="32">
        <f t="shared" si="105"/>
        <v>-3</v>
      </c>
      <c r="R216" s="32">
        <f t="shared" si="106"/>
        <v>1</v>
      </c>
      <c r="S216" s="22">
        <f t="shared" si="97"/>
        <v>7</v>
      </c>
      <c r="T216" s="327">
        <v>7</v>
      </c>
      <c r="U216" s="327"/>
      <c r="V216" s="32">
        <f t="shared" si="109"/>
        <v>2</v>
      </c>
      <c r="W216" s="32">
        <f t="shared" si="110"/>
        <v>3</v>
      </c>
      <c r="X216" s="32">
        <f t="shared" si="111"/>
        <v>-1</v>
      </c>
      <c r="Y216" s="22"/>
    </row>
    <row r="217" spans="1:25" s="25" customFormat="1" ht="22.5" hidden="1" customHeight="1" x14ac:dyDescent="0.2">
      <c r="A217" s="327">
        <v>8</v>
      </c>
      <c r="B217" s="52" t="s">
        <v>138</v>
      </c>
      <c r="C217" s="327" t="s">
        <v>68</v>
      </c>
      <c r="D217" s="22">
        <f t="shared" si="112"/>
        <v>4</v>
      </c>
      <c r="E217" s="327">
        <v>4</v>
      </c>
      <c r="F217" s="327">
        <v>0</v>
      </c>
      <c r="G217" s="22">
        <f t="shared" si="113"/>
        <v>4</v>
      </c>
      <c r="H217" s="327">
        <v>4</v>
      </c>
      <c r="I217" s="327">
        <v>0</v>
      </c>
      <c r="J217" s="22">
        <f t="shared" si="114"/>
        <v>4</v>
      </c>
      <c r="K217" s="327">
        <v>4</v>
      </c>
      <c r="L217" s="327">
        <v>0</v>
      </c>
      <c r="M217" s="22">
        <f t="shared" si="96"/>
        <v>0</v>
      </c>
      <c r="N217" s="327"/>
      <c r="O217" s="327">
        <v>0</v>
      </c>
      <c r="P217" s="32">
        <f t="shared" si="104"/>
        <v>4</v>
      </c>
      <c r="Q217" s="32">
        <f t="shared" si="105"/>
        <v>4</v>
      </c>
      <c r="R217" s="32">
        <f t="shared" si="106"/>
        <v>0</v>
      </c>
      <c r="S217" s="22">
        <f t="shared" si="97"/>
        <v>0</v>
      </c>
      <c r="T217" s="327"/>
      <c r="U217" s="327">
        <v>0</v>
      </c>
      <c r="V217" s="32">
        <f t="shared" si="109"/>
        <v>-4</v>
      </c>
      <c r="W217" s="32">
        <f t="shared" si="110"/>
        <v>-4</v>
      </c>
      <c r="X217" s="32">
        <f t="shared" si="111"/>
        <v>0</v>
      </c>
      <c r="Y217" s="22"/>
    </row>
    <row r="218" spans="1:25" s="43" customFormat="1" ht="34.5" customHeight="1" x14ac:dyDescent="0.2">
      <c r="A218" s="22">
        <v>15</v>
      </c>
      <c r="B218" s="119" t="s">
        <v>174</v>
      </c>
      <c r="C218" s="58"/>
      <c r="D218" s="22">
        <f t="shared" si="112"/>
        <v>58</v>
      </c>
      <c r="E218" s="22">
        <f t="shared" ref="E218:L218" si="115">SUM(E219:E228)</f>
        <v>57</v>
      </c>
      <c r="F218" s="22">
        <f t="shared" si="115"/>
        <v>1</v>
      </c>
      <c r="G218" s="22">
        <f t="shared" si="113"/>
        <v>52</v>
      </c>
      <c r="H218" s="22">
        <f t="shared" si="115"/>
        <v>51</v>
      </c>
      <c r="I218" s="22">
        <f t="shared" si="115"/>
        <v>1</v>
      </c>
      <c r="J218" s="22">
        <f t="shared" si="114"/>
        <v>57</v>
      </c>
      <c r="K218" s="22">
        <f t="shared" si="115"/>
        <v>56</v>
      </c>
      <c r="L218" s="22">
        <f t="shared" si="115"/>
        <v>1</v>
      </c>
      <c r="M218" s="22">
        <f t="shared" si="96"/>
        <v>51</v>
      </c>
      <c r="N218" s="22">
        <f>48+2</f>
        <v>50</v>
      </c>
      <c r="O218" s="22">
        <f t="shared" ref="O218" si="116">SUM(O219:O228)</f>
        <v>1</v>
      </c>
      <c r="P218" s="32">
        <f t="shared" si="104"/>
        <v>6</v>
      </c>
      <c r="Q218" s="32">
        <f t="shared" si="105"/>
        <v>6</v>
      </c>
      <c r="R218" s="32">
        <f t="shared" si="106"/>
        <v>0</v>
      </c>
      <c r="S218" s="22">
        <f t="shared" si="97"/>
        <v>57</v>
      </c>
      <c r="T218" s="22">
        <v>56</v>
      </c>
      <c r="U218" s="22">
        <f t="shared" ref="U218" si="117">SUM(U219:U228)</f>
        <v>1</v>
      </c>
      <c r="V218" s="32">
        <f t="shared" si="109"/>
        <v>0</v>
      </c>
      <c r="W218" s="32">
        <f t="shared" si="110"/>
        <v>0</v>
      </c>
      <c r="X218" s="32">
        <f t="shared" si="111"/>
        <v>0</v>
      </c>
      <c r="Y218" s="22"/>
    </row>
    <row r="219" spans="1:25" s="53" customFormat="1" ht="32.25" hidden="1" customHeight="1" x14ac:dyDescent="0.25">
      <c r="A219" s="327">
        <v>1</v>
      </c>
      <c r="B219" s="132" t="s">
        <v>175</v>
      </c>
      <c r="C219" s="327"/>
      <c r="D219" s="22">
        <f t="shared" si="112"/>
        <v>4</v>
      </c>
      <c r="E219" s="51">
        <v>4</v>
      </c>
      <c r="F219" s="327"/>
      <c r="G219" s="22">
        <f t="shared" si="113"/>
        <v>4</v>
      </c>
      <c r="H219" s="51">
        <v>4</v>
      </c>
      <c r="I219" s="327"/>
      <c r="J219" s="22">
        <f t="shared" si="114"/>
        <v>4</v>
      </c>
      <c r="K219" s="51">
        <v>4</v>
      </c>
      <c r="L219" s="327"/>
      <c r="M219" s="22">
        <f t="shared" si="96"/>
        <v>4</v>
      </c>
      <c r="N219" s="51">
        <v>4</v>
      </c>
      <c r="O219" s="327"/>
      <c r="P219" s="32">
        <f t="shared" si="104"/>
        <v>0</v>
      </c>
      <c r="Q219" s="32">
        <f t="shared" si="105"/>
        <v>0</v>
      </c>
      <c r="R219" s="32">
        <f t="shared" si="106"/>
        <v>0</v>
      </c>
      <c r="S219" s="22">
        <f t="shared" si="97"/>
        <v>4</v>
      </c>
      <c r="T219" s="51">
        <v>4</v>
      </c>
      <c r="U219" s="327"/>
      <c r="V219" s="32">
        <f t="shared" si="109"/>
        <v>0</v>
      </c>
      <c r="W219" s="32">
        <f t="shared" si="110"/>
        <v>0</v>
      </c>
      <c r="X219" s="32">
        <f t="shared" si="111"/>
        <v>0</v>
      </c>
      <c r="Y219" s="22"/>
    </row>
    <row r="220" spans="1:25" s="53" customFormat="1" ht="32.25" hidden="1" customHeight="1" x14ac:dyDescent="0.25">
      <c r="A220" s="327">
        <v>2</v>
      </c>
      <c r="B220" s="52" t="s">
        <v>75</v>
      </c>
      <c r="C220" s="327"/>
      <c r="D220" s="22">
        <f t="shared" si="112"/>
        <v>11</v>
      </c>
      <c r="E220" s="51">
        <v>10</v>
      </c>
      <c r="F220" s="327">
        <v>1</v>
      </c>
      <c r="G220" s="22">
        <f t="shared" si="113"/>
        <v>7</v>
      </c>
      <c r="H220" s="51">
        <v>6</v>
      </c>
      <c r="I220" s="327">
        <v>1</v>
      </c>
      <c r="J220" s="22">
        <f t="shared" si="114"/>
        <v>10</v>
      </c>
      <c r="K220" s="51">
        <v>9</v>
      </c>
      <c r="L220" s="327">
        <v>1</v>
      </c>
      <c r="M220" s="22">
        <f t="shared" si="96"/>
        <v>7</v>
      </c>
      <c r="N220" s="51">
        <v>6</v>
      </c>
      <c r="O220" s="327">
        <v>1</v>
      </c>
      <c r="P220" s="32">
        <f t="shared" si="104"/>
        <v>3</v>
      </c>
      <c r="Q220" s="32">
        <f t="shared" si="105"/>
        <v>3</v>
      </c>
      <c r="R220" s="32">
        <f t="shared" si="106"/>
        <v>0</v>
      </c>
      <c r="S220" s="22">
        <f t="shared" si="97"/>
        <v>10</v>
      </c>
      <c r="T220" s="51">
        <v>9</v>
      </c>
      <c r="U220" s="327">
        <v>1</v>
      </c>
      <c r="V220" s="32">
        <f t="shared" si="109"/>
        <v>0</v>
      </c>
      <c r="W220" s="32">
        <f t="shared" si="110"/>
        <v>0</v>
      </c>
      <c r="X220" s="32">
        <f t="shared" si="111"/>
        <v>0</v>
      </c>
      <c r="Y220" s="22"/>
    </row>
    <row r="221" spans="1:25" s="53" customFormat="1" ht="23.25" hidden="1" customHeight="1" x14ac:dyDescent="0.25">
      <c r="A221" s="327">
        <v>3</v>
      </c>
      <c r="B221" s="52" t="s">
        <v>79</v>
      </c>
      <c r="C221" s="327"/>
      <c r="D221" s="22">
        <f t="shared" si="112"/>
        <v>5</v>
      </c>
      <c r="E221" s="51">
        <v>5</v>
      </c>
      <c r="F221" s="327"/>
      <c r="G221" s="22">
        <f t="shared" si="113"/>
        <v>5</v>
      </c>
      <c r="H221" s="51">
        <v>5</v>
      </c>
      <c r="I221" s="327"/>
      <c r="J221" s="22">
        <f t="shared" si="114"/>
        <v>5</v>
      </c>
      <c r="K221" s="51">
        <v>5</v>
      </c>
      <c r="L221" s="327"/>
      <c r="M221" s="22">
        <f t="shared" si="96"/>
        <v>5</v>
      </c>
      <c r="N221" s="51">
        <v>5</v>
      </c>
      <c r="O221" s="327"/>
      <c r="P221" s="32">
        <f t="shared" si="104"/>
        <v>0</v>
      </c>
      <c r="Q221" s="32">
        <f t="shared" si="105"/>
        <v>0</v>
      </c>
      <c r="R221" s="32">
        <f t="shared" si="106"/>
        <v>0</v>
      </c>
      <c r="S221" s="22">
        <f t="shared" si="97"/>
        <v>5</v>
      </c>
      <c r="T221" s="51">
        <v>5</v>
      </c>
      <c r="U221" s="327"/>
      <c r="V221" s="32">
        <f t="shared" si="109"/>
        <v>0</v>
      </c>
      <c r="W221" s="32">
        <f t="shared" si="110"/>
        <v>0</v>
      </c>
      <c r="X221" s="32">
        <f t="shared" si="111"/>
        <v>0</v>
      </c>
      <c r="Y221" s="22"/>
    </row>
    <row r="222" spans="1:25" s="53" customFormat="1" ht="32.25" hidden="1" customHeight="1" x14ac:dyDescent="0.25">
      <c r="A222" s="327">
        <v>4</v>
      </c>
      <c r="B222" s="52" t="s">
        <v>176</v>
      </c>
      <c r="C222" s="327"/>
      <c r="D222" s="22">
        <f t="shared" si="112"/>
        <v>5</v>
      </c>
      <c r="E222" s="51">
        <v>5</v>
      </c>
      <c r="F222" s="327"/>
      <c r="G222" s="22">
        <f t="shared" si="113"/>
        <v>5</v>
      </c>
      <c r="H222" s="51">
        <v>5</v>
      </c>
      <c r="I222" s="327"/>
      <c r="J222" s="22">
        <f t="shared" si="114"/>
        <v>5</v>
      </c>
      <c r="K222" s="51">
        <v>5</v>
      </c>
      <c r="L222" s="327"/>
      <c r="M222" s="22">
        <f t="shared" si="96"/>
        <v>5</v>
      </c>
      <c r="N222" s="51">
        <v>5</v>
      </c>
      <c r="O222" s="327"/>
      <c r="P222" s="32">
        <f t="shared" si="104"/>
        <v>0</v>
      </c>
      <c r="Q222" s="32">
        <f t="shared" si="105"/>
        <v>0</v>
      </c>
      <c r="R222" s="32">
        <f t="shared" si="106"/>
        <v>0</v>
      </c>
      <c r="S222" s="22">
        <f t="shared" si="97"/>
        <v>5</v>
      </c>
      <c r="T222" s="51">
        <v>5</v>
      </c>
      <c r="U222" s="327"/>
      <c r="V222" s="32">
        <f t="shared" si="109"/>
        <v>0</v>
      </c>
      <c r="W222" s="32">
        <f t="shared" si="110"/>
        <v>0</v>
      </c>
      <c r="X222" s="32">
        <f t="shared" si="111"/>
        <v>0</v>
      </c>
      <c r="Y222" s="22"/>
    </row>
    <row r="223" spans="1:25" s="53" customFormat="1" ht="18.75" hidden="1" customHeight="1" x14ac:dyDescent="0.25">
      <c r="A223" s="327">
        <v>5</v>
      </c>
      <c r="B223" s="52" t="s">
        <v>177</v>
      </c>
      <c r="C223" s="327"/>
      <c r="D223" s="22">
        <f t="shared" si="112"/>
        <v>5</v>
      </c>
      <c r="E223" s="51">
        <v>5</v>
      </c>
      <c r="F223" s="327"/>
      <c r="G223" s="22">
        <f t="shared" si="113"/>
        <v>4</v>
      </c>
      <c r="H223" s="51">
        <v>4</v>
      </c>
      <c r="I223" s="327"/>
      <c r="J223" s="22">
        <f t="shared" si="114"/>
        <v>5</v>
      </c>
      <c r="K223" s="51">
        <v>5</v>
      </c>
      <c r="L223" s="327"/>
      <c r="M223" s="22">
        <f t="shared" si="96"/>
        <v>4</v>
      </c>
      <c r="N223" s="51">
        <v>4</v>
      </c>
      <c r="O223" s="327"/>
      <c r="P223" s="32">
        <f t="shared" si="104"/>
        <v>1</v>
      </c>
      <c r="Q223" s="32">
        <f t="shared" si="105"/>
        <v>1</v>
      </c>
      <c r="R223" s="32">
        <f t="shared" si="106"/>
        <v>0</v>
      </c>
      <c r="S223" s="22">
        <f t="shared" si="97"/>
        <v>5</v>
      </c>
      <c r="T223" s="51">
        <v>5</v>
      </c>
      <c r="U223" s="327"/>
      <c r="V223" s="32">
        <f t="shared" si="109"/>
        <v>0</v>
      </c>
      <c r="W223" s="32">
        <f t="shared" si="110"/>
        <v>0</v>
      </c>
      <c r="X223" s="32">
        <f t="shared" si="111"/>
        <v>0</v>
      </c>
      <c r="Y223" s="22"/>
    </row>
    <row r="224" spans="1:25" s="53" customFormat="1" ht="21" hidden="1" customHeight="1" x14ac:dyDescent="0.25">
      <c r="A224" s="327">
        <v>6</v>
      </c>
      <c r="B224" s="52" t="s">
        <v>178</v>
      </c>
      <c r="C224" s="327"/>
      <c r="D224" s="22">
        <f t="shared" si="112"/>
        <v>4</v>
      </c>
      <c r="E224" s="51">
        <v>4</v>
      </c>
      <c r="F224" s="327"/>
      <c r="G224" s="22">
        <f t="shared" si="113"/>
        <v>4</v>
      </c>
      <c r="H224" s="51">
        <v>4</v>
      </c>
      <c r="I224" s="327"/>
      <c r="J224" s="22">
        <f t="shared" si="114"/>
        <v>4</v>
      </c>
      <c r="K224" s="51">
        <v>4</v>
      </c>
      <c r="L224" s="327"/>
      <c r="M224" s="22">
        <f t="shared" si="96"/>
        <v>4</v>
      </c>
      <c r="N224" s="51">
        <v>4</v>
      </c>
      <c r="O224" s="327"/>
      <c r="P224" s="32">
        <f t="shared" si="104"/>
        <v>0</v>
      </c>
      <c r="Q224" s="32">
        <f t="shared" si="105"/>
        <v>0</v>
      </c>
      <c r="R224" s="32">
        <f t="shared" si="106"/>
        <v>0</v>
      </c>
      <c r="S224" s="22">
        <f t="shared" si="97"/>
        <v>4</v>
      </c>
      <c r="T224" s="51">
        <v>4</v>
      </c>
      <c r="U224" s="327"/>
      <c r="V224" s="32">
        <f t="shared" si="109"/>
        <v>0</v>
      </c>
      <c r="W224" s="32">
        <f t="shared" si="110"/>
        <v>0</v>
      </c>
      <c r="X224" s="32">
        <f t="shared" si="111"/>
        <v>0</v>
      </c>
      <c r="Y224" s="22"/>
    </row>
    <row r="225" spans="1:25" s="53" customFormat="1" ht="32.25" hidden="1" customHeight="1" x14ac:dyDescent="0.25">
      <c r="A225" s="327">
        <v>7</v>
      </c>
      <c r="B225" s="52" t="s">
        <v>179</v>
      </c>
      <c r="C225" s="327"/>
      <c r="D225" s="22">
        <f t="shared" si="112"/>
        <v>12</v>
      </c>
      <c r="E225" s="51">
        <v>12</v>
      </c>
      <c r="F225" s="327"/>
      <c r="G225" s="22">
        <f t="shared" si="113"/>
        <v>11</v>
      </c>
      <c r="H225" s="51">
        <v>11</v>
      </c>
      <c r="I225" s="327"/>
      <c r="J225" s="22">
        <f t="shared" si="114"/>
        <v>11</v>
      </c>
      <c r="K225" s="51">
        <v>11</v>
      </c>
      <c r="L225" s="327"/>
      <c r="M225" s="22">
        <f t="shared" si="96"/>
        <v>11</v>
      </c>
      <c r="N225" s="51">
        <v>11</v>
      </c>
      <c r="O225" s="327"/>
      <c r="P225" s="32">
        <f t="shared" si="104"/>
        <v>0</v>
      </c>
      <c r="Q225" s="32">
        <f t="shared" si="105"/>
        <v>0</v>
      </c>
      <c r="R225" s="32">
        <f t="shared" si="106"/>
        <v>0</v>
      </c>
      <c r="S225" s="22">
        <f t="shared" si="97"/>
        <v>11</v>
      </c>
      <c r="T225" s="51">
        <v>11</v>
      </c>
      <c r="U225" s="327"/>
      <c r="V225" s="32">
        <f t="shared" si="109"/>
        <v>0</v>
      </c>
      <c r="W225" s="32">
        <f t="shared" si="110"/>
        <v>0</v>
      </c>
      <c r="X225" s="32">
        <f t="shared" si="111"/>
        <v>0</v>
      </c>
      <c r="Y225" s="22"/>
    </row>
    <row r="226" spans="1:25" s="53" customFormat="1" ht="32.25" hidden="1" customHeight="1" x14ac:dyDescent="0.25">
      <c r="A226" s="327">
        <v>8</v>
      </c>
      <c r="B226" s="52" t="s">
        <v>180</v>
      </c>
      <c r="C226" s="327"/>
      <c r="D226" s="22">
        <f t="shared" si="112"/>
        <v>4</v>
      </c>
      <c r="E226" s="51">
        <v>4</v>
      </c>
      <c r="F226" s="327"/>
      <c r="G226" s="22">
        <f t="shared" si="113"/>
        <v>4</v>
      </c>
      <c r="H226" s="51">
        <v>4</v>
      </c>
      <c r="I226" s="327"/>
      <c r="J226" s="22">
        <f t="shared" si="114"/>
        <v>4</v>
      </c>
      <c r="K226" s="51">
        <v>4</v>
      </c>
      <c r="L226" s="327"/>
      <c r="M226" s="22">
        <f t="shared" si="96"/>
        <v>4</v>
      </c>
      <c r="N226" s="51">
        <v>4</v>
      </c>
      <c r="O226" s="327"/>
      <c r="P226" s="32">
        <f t="shared" si="104"/>
        <v>0</v>
      </c>
      <c r="Q226" s="32">
        <f t="shared" si="105"/>
        <v>0</v>
      </c>
      <c r="R226" s="32">
        <f t="shared" si="106"/>
        <v>0</v>
      </c>
      <c r="S226" s="22">
        <f t="shared" si="97"/>
        <v>4</v>
      </c>
      <c r="T226" s="51">
        <v>4</v>
      </c>
      <c r="U226" s="327"/>
      <c r="V226" s="32">
        <f t="shared" si="109"/>
        <v>0</v>
      </c>
      <c r="W226" s="32">
        <f t="shared" si="110"/>
        <v>0</v>
      </c>
      <c r="X226" s="32">
        <f t="shared" si="111"/>
        <v>0</v>
      </c>
      <c r="Y226" s="22"/>
    </row>
    <row r="227" spans="1:25" s="53" customFormat="1" ht="32.25" hidden="1" customHeight="1" x14ac:dyDescent="0.25">
      <c r="A227" s="327">
        <v>9</v>
      </c>
      <c r="B227" s="52" t="s">
        <v>181</v>
      </c>
      <c r="C227" s="327"/>
      <c r="D227" s="22">
        <f t="shared" si="112"/>
        <v>4</v>
      </c>
      <c r="E227" s="51">
        <v>4</v>
      </c>
      <c r="F227" s="327"/>
      <c r="G227" s="22">
        <f t="shared" si="113"/>
        <v>4</v>
      </c>
      <c r="H227" s="51">
        <v>4</v>
      </c>
      <c r="I227" s="327"/>
      <c r="J227" s="22">
        <f t="shared" si="114"/>
        <v>4</v>
      </c>
      <c r="K227" s="51">
        <v>4</v>
      </c>
      <c r="L227" s="327"/>
      <c r="M227" s="22">
        <f t="shared" si="96"/>
        <v>4</v>
      </c>
      <c r="N227" s="51">
        <v>4</v>
      </c>
      <c r="O227" s="327"/>
      <c r="P227" s="32">
        <f t="shared" si="104"/>
        <v>0</v>
      </c>
      <c r="Q227" s="32">
        <f t="shared" si="105"/>
        <v>0</v>
      </c>
      <c r="R227" s="32">
        <f t="shared" si="106"/>
        <v>0</v>
      </c>
      <c r="S227" s="22">
        <f t="shared" si="97"/>
        <v>4</v>
      </c>
      <c r="T227" s="51">
        <v>4</v>
      </c>
      <c r="U227" s="327"/>
      <c r="V227" s="32">
        <f t="shared" si="109"/>
        <v>0</v>
      </c>
      <c r="W227" s="32">
        <f t="shared" si="110"/>
        <v>0</v>
      </c>
      <c r="X227" s="32">
        <f t="shared" si="111"/>
        <v>0</v>
      </c>
      <c r="Y227" s="22"/>
    </row>
    <row r="228" spans="1:25" s="53" customFormat="1" ht="32.25" hidden="1" customHeight="1" x14ac:dyDescent="0.25">
      <c r="A228" s="51">
        <v>10</v>
      </c>
      <c r="B228" s="132" t="s">
        <v>182</v>
      </c>
      <c r="C228" s="327"/>
      <c r="D228" s="22">
        <f t="shared" si="112"/>
        <v>4</v>
      </c>
      <c r="E228" s="51">
        <v>4</v>
      </c>
      <c r="F228" s="327"/>
      <c r="G228" s="22">
        <f t="shared" si="113"/>
        <v>4</v>
      </c>
      <c r="H228" s="51">
        <v>4</v>
      </c>
      <c r="I228" s="327"/>
      <c r="J228" s="22">
        <f t="shared" si="114"/>
        <v>5</v>
      </c>
      <c r="K228" s="51">
        <v>5</v>
      </c>
      <c r="L228" s="327"/>
      <c r="M228" s="22">
        <f t="shared" si="96"/>
        <v>4</v>
      </c>
      <c r="N228" s="51">
        <v>4</v>
      </c>
      <c r="O228" s="327"/>
      <c r="P228" s="32">
        <f t="shared" si="104"/>
        <v>1</v>
      </c>
      <c r="Q228" s="32">
        <f t="shared" si="105"/>
        <v>1</v>
      </c>
      <c r="R228" s="32">
        <f t="shared" si="106"/>
        <v>0</v>
      </c>
      <c r="S228" s="22">
        <f t="shared" si="97"/>
        <v>5</v>
      </c>
      <c r="T228" s="51">
        <v>5</v>
      </c>
      <c r="U228" s="327"/>
      <c r="V228" s="32">
        <f t="shared" si="109"/>
        <v>0</v>
      </c>
      <c r="W228" s="32">
        <f t="shared" si="110"/>
        <v>0</v>
      </c>
      <c r="X228" s="32">
        <f t="shared" si="111"/>
        <v>0</v>
      </c>
      <c r="Y228" s="22"/>
    </row>
    <row r="229" spans="1:25" s="328" customFormat="1" ht="32.25" customHeight="1" x14ac:dyDescent="0.25">
      <c r="A229" s="22">
        <v>16</v>
      </c>
      <c r="B229" s="119" t="s">
        <v>153</v>
      </c>
      <c r="C229" s="327" t="s">
        <v>68</v>
      </c>
      <c r="D229" s="22">
        <f t="shared" si="112"/>
        <v>72</v>
      </c>
      <c r="E229" s="22">
        <f>SUM(E231:E241)</f>
        <v>67</v>
      </c>
      <c r="F229" s="22">
        <v>5</v>
      </c>
      <c r="G229" s="22">
        <f t="shared" si="113"/>
        <v>65</v>
      </c>
      <c r="H229" s="22">
        <f>SUM(H231:H241)</f>
        <v>60</v>
      </c>
      <c r="I229" s="22">
        <v>5</v>
      </c>
      <c r="J229" s="22">
        <f t="shared" si="114"/>
        <v>71</v>
      </c>
      <c r="K229" s="22">
        <f>K230+K240+K241</f>
        <v>66</v>
      </c>
      <c r="L229" s="22">
        <v>5</v>
      </c>
      <c r="M229" s="22">
        <f>SUM(N229:O229)</f>
        <v>67</v>
      </c>
      <c r="N229" s="22">
        <f>N230+N240+N241</f>
        <v>62</v>
      </c>
      <c r="O229" s="22">
        <v>5</v>
      </c>
      <c r="P229" s="32">
        <f t="shared" si="104"/>
        <v>4</v>
      </c>
      <c r="Q229" s="32">
        <f t="shared" si="105"/>
        <v>4</v>
      </c>
      <c r="R229" s="32">
        <f t="shared" si="106"/>
        <v>0</v>
      </c>
      <c r="S229" s="22">
        <f t="shared" si="97"/>
        <v>71</v>
      </c>
      <c r="T229" s="22">
        <f>T230+T240+T241</f>
        <v>66</v>
      </c>
      <c r="U229" s="22">
        <v>5</v>
      </c>
      <c r="V229" s="32">
        <f t="shared" si="109"/>
        <v>0</v>
      </c>
      <c r="W229" s="32">
        <f t="shared" si="110"/>
        <v>0</v>
      </c>
      <c r="X229" s="32">
        <f t="shared" si="111"/>
        <v>0</v>
      </c>
      <c r="Y229" s="22"/>
    </row>
    <row r="230" spans="1:25" s="133" customFormat="1" ht="29.25" customHeight="1" x14ac:dyDescent="0.25">
      <c r="A230" s="303">
        <v>16.100000000000001</v>
      </c>
      <c r="B230" s="52" t="s">
        <v>240</v>
      </c>
      <c r="C230" s="327"/>
      <c r="D230" s="327"/>
      <c r="E230" s="327"/>
      <c r="F230" s="327"/>
      <c r="G230" s="327"/>
      <c r="H230" s="327"/>
      <c r="I230" s="327"/>
      <c r="J230" s="327">
        <f>SUM(J231:J239)</f>
        <v>49</v>
      </c>
      <c r="K230" s="327">
        <f t="shared" ref="K230:X230" si="118">SUM(K231:K239)</f>
        <v>46</v>
      </c>
      <c r="L230" s="327">
        <f t="shared" si="118"/>
        <v>3</v>
      </c>
      <c r="M230" s="327">
        <v>46</v>
      </c>
      <c r="N230" s="327">
        <f>40+1+2</f>
        <v>43</v>
      </c>
      <c r="O230" s="327">
        <f t="shared" si="118"/>
        <v>3</v>
      </c>
      <c r="P230" s="271">
        <f t="shared" ref="P230:P293" si="119">J230-M230</f>
        <v>3</v>
      </c>
      <c r="Q230" s="271">
        <f t="shared" ref="Q230:Q293" si="120">K230-N230</f>
        <v>3</v>
      </c>
      <c r="R230" s="271">
        <f t="shared" ref="R230:R293" si="121">L230-O230</f>
        <v>0</v>
      </c>
      <c r="S230" s="327">
        <f t="shared" si="118"/>
        <v>49</v>
      </c>
      <c r="T230" s="327">
        <v>46</v>
      </c>
      <c r="U230" s="327">
        <f t="shared" si="118"/>
        <v>3</v>
      </c>
      <c r="V230" s="271">
        <f>SUM(V231:V239)</f>
        <v>0</v>
      </c>
      <c r="W230" s="327">
        <f t="shared" si="118"/>
        <v>0</v>
      </c>
      <c r="X230" s="327">
        <f t="shared" si="118"/>
        <v>0</v>
      </c>
      <c r="Y230" s="327"/>
    </row>
    <row r="231" spans="1:25" s="133" customFormat="1" ht="18.75" hidden="1" customHeight="1" x14ac:dyDescent="0.25">
      <c r="A231" s="303"/>
      <c r="B231" s="54" t="s">
        <v>74</v>
      </c>
      <c r="C231" s="327"/>
      <c r="D231" s="327">
        <f t="shared" si="112"/>
        <v>4</v>
      </c>
      <c r="E231" s="327">
        <v>4</v>
      </c>
      <c r="F231" s="327"/>
      <c r="G231" s="327">
        <f t="shared" si="113"/>
        <v>3</v>
      </c>
      <c r="H231" s="327">
        <v>3</v>
      </c>
      <c r="I231" s="327"/>
      <c r="J231" s="327">
        <f t="shared" si="114"/>
        <v>4</v>
      </c>
      <c r="K231" s="327">
        <v>4</v>
      </c>
      <c r="L231" s="327"/>
      <c r="M231" s="327">
        <f t="shared" si="96"/>
        <v>3</v>
      </c>
      <c r="N231" s="327">
        <v>3</v>
      </c>
      <c r="O231" s="327"/>
      <c r="P231" s="271">
        <f t="shared" si="119"/>
        <v>1</v>
      </c>
      <c r="Q231" s="271">
        <f t="shared" si="120"/>
        <v>1</v>
      </c>
      <c r="R231" s="271">
        <f t="shared" si="121"/>
        <v>0</v>
      </c>
      <c r="S231" s="327">
        <f t="shared" si="97"/>
        <v>4</v>
      </c>
      <c r="T231" s="327">
        <v>4</v>
      </c>
      <c r="U231" s="327"/>
      <c r="V231" s="271">
        <f t="shared" si="109"/>
        <v>0</v>
      </c>
      <c r="W231" s="271">
        <f t="shared" si="110"/>
        <v>0</v>
      </c>
      <c r="X231" s="271">
        <f t="shared" si="111"/>
        <v>0</v>
      </c>
      <c r="Y231" s="327"/>
    </row>
    <row r="232" spans="1:25" s="133" customFormat="1" ht="18" hidden="1" customHeight="1" x14ac:dyDescent="0.25">
      <c r="A232" s="303"/>
      <c r="B232" s="54" t="s">
        <v>81</v>
      </c>
      <c r="C232" s="327"/>
      <c r="D232" s="327">
        <f t="shared" si="112"/>
        <v>10</v>
      </c>
      <c r="E232" s="327">
        <v>7</v>
      </c>
      <c r="F232" s="327">
        <v>3</v>
      </c>
      <c r="G232" s="327">
        <f t="shared" si="113"/>
        <v>8</v>
      </c>
      <c r="H232" s="327">
        <v>5</v>
      </c>
      <c r="I232" s="327">
        <v>3</v>
      </c>
      <c r="J232" s="327">
        <f t="shared" si="114"/>
        <v>8</v>
      </c>
      <c r="K232" s="327">
        <v>5</v>
      </c>
      <c r="L232" s="327">
        <v>3</v>
      </c>
      <c r="M232" s="327">
        <f t="shared" si="96"/>
        <v>10</v>
      </c>
      <c r="N232" s="327">
        <v>7</v>
      </c>
      <c r="O232" s="327">
        <v>3</v>
      </c>
      <c r="P232" s="271">
        <f t="shared" si="119"/>
        <v>-2</v>
      </c>
      <c r="Q232" s="271">
        <f t="shared" si="120"/>
        <v>-2</v>
      </c>
      <c r="R232" s="271">
        <f t="shared" si="121"/>
        <v>0</v>
      </c>
      <c r="S232" s="327">
        <f t="shared" si="97"/>
        <v>11</v>
      </c>
      <c r="T232" s="327">
        <v>8</v>
      </c>
      <c r="U232" s="327">
        <v>3</v>
      </c>
      <c r="V232" s="271">
        <f t="shared" si="109"/>
        <v>3</v>
      </c>
      <c r="W232" s="271">
        <f t="shared" si="110"/>
        <v>3</v>
      </c>
      <c r="X232" s="271">
        <f t="shared" si="111"/>
        <v>0</v>
      </c>
      <c r="Y232" s="327"/>
    </row>
    <row r="233" spans="1:25" s="133" customFormat="1" ht="18.75" hidden="1" customHeight="1" x14ac:dyDescent="0.25">
      <c r="A233" s="303"/>
      <c r="B233" s="54" t="s">
        <v>80</v>
      </c>
      <c r="C233" s="327"/>
      <c r="D233" s="327">
        <f t="shared" si="112"/>
        <v>8</v>
      </c>
      <c r="E233" s="327">
        <v>8</v>
      </c>
      <c r="F233" s="327"/>
      <c r="G233" s="327">
        <f t="shared" si="113"/>
        <v>7</v>
      </c>
      <c r="H233" s="327">
        <v>7</v>
      </c>
      <c r="I233" s="327"/>
      <c r="J233" s="327">
        <f t="shared" si="114"/>
        <v>9</v>
      </c>
      <c r="K233" s="327">
        <v>9</v>
      </c>
      <c r="L233" s="327"/>
      <c r="M233" s="327">
        <f t="shared" si="96"/>
        <v>7</v>
      </c>
      <c r="N233" s="327">
        <v>7</v>
      </c>
      <c r="O233" s="327"/>
      <c r="P233" s="271">
        <f t="shared" si="119"/>
        <v>2</v>
      </c>
      <c r="Q233" s="271">
        <f t="shared" si="120"/>
        <v>2</v>
      </c>
      <c r="R233" s="271">
        <f t="shared" si="121"/>
        <v>0</v>
      </c>
      <c r="S233" s="327">
        <f t="shared" si="97"/>
        <v>9</v>
      </c>
      <c r="T233" s="327">
        <v>9</v>
      </c>
      <c r="U233" s="327"/>
      <c r="V233" s="271">
        <f t="shared" si="109"/>
        <v>0</v>
      </c>
      <c r="W233" s="271">
        <f t="shared" si="110"/>
        <v>0</v>
      </c>
      <c r="X233" s="271">
        <f t="shared" si="111"/>
        <v>0</v>
      </c>
      <c r="Y233" s="327"/>
    </row>
    <row r="234" spans="1:25" s="133" customFormat="1" ht="17.25" hidden="1" customHeight="1" x14ac:dyDescent="0.25">
      <c r="A234" s="303"/>
      <c r="B234" s="54" t="s">
        <v>145</v>
      </c>
      <c r="C234" s="327"/>
      <c r="D234" s="327">
        <f t="shared" si="112"/>
        <v>3</v>
      </c>
      <c r="E234" s="327">
        <v>3</v>
      </c>
      <c r="F234" s="327"/>
      <c r="G234" s="327">
        <f t="shared" si="113"/>
        <v>3</v>
      </c>
      <c r="H234" s="327">
        <v>3</v>
      </c>
      <c r="I234" s="327"/>
      <c r="J234" s="327">
        <f t="shared" si="114"/>
        <v>3</v>
      </c>
      <c r="K234" s="327">
        <v>3</v>
      </c>
      <c r="L234" s="327"/>
      <c r="M234" s="327">
        <f t="shared" si="96"/>
        <v>0</v>
      </c>
      <c r="N234" s="327"/>
      <c r="O234" s="327"/>
      <c r="P234" s="271">
        <f t="shared" si="119"/>
        <v>3</v>
      </c>
      <c r="Q234" s="271">
        <f t="shared" si="120"/>
        <v>3</v>
      </c>
      <c r="R234" s="271">
        <f t="shared" si="121"/>
        <v>0</v>
      </c>
      <c r="S234" s="327">
        <f t="shared" si="97"/>
        <v>0</v>
      </c>
      <c r="T234" s="327"/>
      <c r="U234" s="327"/>
      <c r="V234" s="271">
        <f t="shared" si="109"/>
        <v>-3</v>
      </c>
      <c r="W234" s="271">
        <f t="shared" si="110"/>
        <v>-3</v>
      </c>
      <c r="X234" s="271">
        <f t="shared" si="111"/>
        <v>0</v>
      </c>
      <c r="Y234" s="327"/>
    </row>
    <row r="235" spans="1:25" s="133" customFormat="1" ht="31.5" hidden="1" x14ac:dyDescent="0.25">
      <c r="A235" s="303"/>
      <c r="B235" s="54" t="s">
        <v>146</v>
      </c>
      <c r="C235" s="327"/>
      <c r="D235" s="327">
        <f t="shared" si="112"/>
        <v>6</v>
      </c>
      <c r="E235" s="327">
        <v>6</v>
      </c>
      <c r="F235" s="327"/>
      <c r="G235" s="327">
        <f t="shared" si="113"/>
        <v>6</v>
      </c>
      <c r="H235" s="327">
        <v>6</v>
      </c>
      <c r="I235" s="327"/>
      <c r="J235" s="327">
        <f t="shared" si="114"/>
        <v>6</v>
      </c>
      <c r="K235" s="327">
        <v>6</v>
      </c>
      <c r="L235" s="327"/>
      <c r="M235" s="327">
        <f t="shared" si="96"/>
        <v>6</v>
      </c>
      <c r="N235" s="327">
        <v>6</v>
      </c>
      <c r="O235" s="327"/>
      <c r="P235" s="271">
        <f t="shared" si="119"/>
        <v>0</v>
      </c>
      <c r="Q235" s="271">
        <f t="shared" si="120"/>
        <v>0</v>
      </c>
      <c r="R235" s="271">
        <f t="shared" si="121"/>
        <v>0</v>
      </c>
      <c r="S235" s="327">
        <f t="shared" si="97"/>
        <v>6</v>
      </c>
      <c r="T235" s="327">
        <v>6</v>
      </c>
      <c r="U235" s="327"/>
      <c r="V235" s="271">
        <f t="shared" si="109"/>
        <v>0</v>
      </c>
      <c r="W235" s="271">
        <f t="shared" si="110"/>
        <v>0</v>
      </c>
      <c r="X235" s="271">
        <f t="shared" si="111"/>
        <v>0</v>
      </c>
      <c r="Y235" s="327"/>
    </row>
    <row r="236" spans="1:25" s="133" customFormat="1" ht="12.75" hidden="1" customHeight="1" x14ac:dyDescent="0.25">
      <c r="A236" s="303"/>
      <c r="B236" s="54" t="s">
        <v>147</v>
      </c>
      <c r="C236" s="327"/>
      <c r="D236" s="327">
        <f t="shared" si="112"/>
        <v>5</v>
      </c>
      <c r="E236" s="327">
        <v>5</v>
      </c>
      <c r="F236" s="327"/>
      <c r="G236" s="327">
        <f t="shared" si="113"/>
        <v>5</v>
      </c>
      <c r="H236" s="327">
        <v>5</v>
      </c>
      <c r="I236" s="327"/>
      <c r="J236" s="327">
        <f t="shared" si="114"/>
        <v>6</v>
      </c>
      <c r="K236" s="327">
        <v>6</v>
      </c>
      <c r="L236" s="327"/>
      <c r="M236" s="327">
        <f t="shared" si="96"/>
        <v>9</v>
      </c>
      <c r="N236" s="327">
        <v>9</v>
      </c>
      <c r="O236" s="327"/>
      <c r="P236" s="271">
        <f t="shared" si="119"/>
        <v>-3</v>
      </c>
      <c r="Q236" s="271">
        <f t="shared" si="120"/>
        <v>-3</v>
      </c>
      <c r="R236" s="271">
        <f t="shared" si="121"/>
        <v>0</v>
      </c>
      <c r="S236" s="327">
        <f t="shared" si="97"/>
        <v>11</v>
      </c>
      <c r="T236" s="327">
        <v>11</v>
      </c>
      <c r="U236" s="327"/>
      <c r="V236" s="271">
        <f t="shared" si="109"/>
        <v>5</v>
      </c>
      <c r="W236" s="271">
        <f t="shared" si="110"/>
        <v>5</v>
      </c>
      <c r="X236" s="271">
        <f t="shared" si="111"/>
        <v>0</v>
      </c>
      <c r="Y236" s="327"/>
    </row>
    <row r="237" spans="1:25" s="133" customFormat="1" ht="31.5" hidden="1" x14ac:dyDescent="0.25">
      <c r="A237" s="303"/>
      <c r="B237" s="54" t="s">
        <v>148</v>
      </c>
      <c r="C237" s="327"/>
      <c r="D237" s="327">
        <f t="shared" si="112"/>
        <v>4</v>
      </c>
      <c r="E237" s="327">
        <v>4</v>
      </c>
      <c r="F237" s="327"/>
      <c r="G237" s="327">
        <f t="shared" si="113"/>
        <v>4</v>
      </c>
      <c r="H237" s="327">
        <v>4</v>
      </c>
      <c r="I237" s="327"/>
      <c r="J237" s="327">
        <f t="shared" si="114"/>
        <v>4</v>
      </c>
      <c r="K237" s="327">
        <v>4</v>
      </c>
      <c r="L237" s="327"/>
      <c r="M237" s="327">
        <f t="shared" si="96"/>
        <v>4</v>
      </c>
      <c r="N237" s="327">
        <v>4</v>
      </c>
      <c r="O237" s="327"/>
      <c r="P237" s="271">
        <f t="shared" si="119"/>
        <v>0</v>
      </c>
      <c r="Q237" s="271">
        <f t="shared" si="120"/>
        <v>0</v>
      </c>
      <c r="R237" s="271">
        <f t="shared" si="121"/>
        <v>0</v>
      </c>
      <c r="S237" s="327">
        <f t="shared" si="97"/>
        <v>4</v>
      </c>
      <c r="T237" s="327">
        <v>4</v>
      </c>
      <c r="U237" s="327"/>
      <c r="V237" s="271">
        <f t="shared" si="109"/>
        <v>0</v>
      </c>
      <c r="W237" s="271">
        <f t="shared" si="110"/>
        <v>0</v>
      </c>
      <c r="X237" s="271">
        <f t="shared" si="111"/>
        <v>0</v>
      </c>
      <c r="Y237" s="327"/>
    </row>
    <row r="238" spans="1:25" s="133" customFormat="1" ht="31.5" hidden="1" x14ac:dyDescent="0.25">
      <c r="A238" s="303"/>
      <c r="B238" s="54" t="s">
        <v>149</v>
      </c>
      <c r="C238" s="327"/>
      <c r="D238" s="327">
        <f t="shared" si="112"/>
        <v>5</v>
      </c>
      <c r="E238" s="327">
        <v>5</v>
      </c>
      <c r="F238" s="327"/>
      <c r="G238" s="327">
        <f t="shared" si="113"/>
        <v>5</v>
      </c>
      <c r="H238" s="327">
        <v>5</v>
      </c>
      <c r="I238" s="327"/>
      <c r="J238" s="327">
        <f t="shared" si="114"/>
        <v>5</v>
      </c>
      <c r="K238" s="327">
        <v>5</v>
      </c>
      <c r="L238" s="327"/>
      <c r="M238" s="327">
        <f t="shared" si="96"/>
        <v>0</v>
      </c>
      <c r="N238" s="327"/>
      <c r="O238" s="327"/>
      <c r="P238" s="271">
        <f t="shared" si="119"/>
        <v>5</v>
      </c>
      <c r="Q238" s="271">
        <f t="shared" si="120"/>
        <v>5</v>
      </c>
      <c r="R238" s="271">
        <f t="shared" si="121"/>
        <v>0</v>
      </c>
      <c r="S238" s="327">
        <f t="shared" si="97"/>
        <v>0</v>
      </c>
      <c r="T238" s="327"/>
      <c r="U238" s="327"/>
      <c r="V238" s="271">
        <f t="shared" si="109"/>
        <v>-5</v>
      </c>
      <c r="W238" s="271">
        <f t="shared" si="110"/>
        <v>-5</v>
      </c>
      <c r="X238" s="271">
        <f t="shared" si="111"/>
        <v>0</v>
      </c>
      <c r="Y238" s="327"/>
    </row>
    <row r="239" spans="1:25" s="133" customFormat="1" ht="18.75" hidden="1" customHeight="1" x14ac:dyDescent="0.25">
      <c r="A239" s="303"/>
      <c r="B239" s="54" t="s">
        <v>150</v>
      </c>
      <c r="C239" s="327"/>
      <c r="D239" s="327">
        <f t="shared" si="112"/>
        <v>5</v>
      </c>
      <c r="E239" s="327">
        <v>5</v>
      </c>
      <c r="F239" s="327"/>
      <c r="G239" s="327">
        <f t="shared" si="113"/>
        <v>4</v>
      </c>
      <c r="H239" s="327">
        <v>4</v>
      </c>
      <c r="I239" s="327"/>
      <c r="J239" s="327">
        <f t="shared" si="114"/>
        <v>4</v>
      </c>
      <c r="K239" s="327">
        <v>4</v>
      </c>
      <c r="L239" s="327"/>
      <c r="M239" s="327">
        <f t="shared" si="96"/>
        <v>4</v>
      </c>
      <c r="N239" s="327">
        <v>4</v>
      </c>
      <c r="O239" s="327"/>
      <c r="P239" s="271">
        <f t="shared" si="119"/>
        <v>0</v>
      </c>
      <c r="Q239" s="271">
        <f t="shared" si="120"/>
        <v>0</v>
      </c>
      <c r="R239" s="271">
        <f t="shared" si="121"/>
        <v>0</v>
      </c>
      <c r="S239" s="327">
        <f t="shared" si="97"/>
        <v>4</v>
      </c>
      <c r="T239" s="327">
        <v>4</v>
      </c>
      <c r="U239" s="327"/>
      <c r="V239" s="271">
        <f t="shared" si="109"/>
        <v>0</v>
      </c>
      <c r="W239" s="271">
        <f t="shared" si="110"/>
        <v>0</v>
      </c>
      <c r="X239" s="271">
        <f t="shared" si="111"/>
        <v>0</v>
      </c>
      <c r="Y239" s="327"/>
    </row>
    <row r="240" spans="1:25" s="133" customFormat="1" ht="39" customHeight="1" x14ac:dyDescent="0.25">
      <c r="A240" s="303">
        <v>16.2</v>
      </c>
      <c r="B240" s="54" t="s">
        <v>151</v>
      </c>
      <c r="C240" s="327"/>
      <c r="D240" s="327">
        <f t="shared" si="112"/>
        <v>14</v>
      </c>
      <c r="E240" s="327">
        <v>13</v>
      </c>
      <c r="F240" s="327">
        <v>1</v>
      </c>
      <c r="G240" s="327">
        <f t="shared" si="113"/>
        <v>13</v>
      </c>
      <c r="H240" s="327">
        <v>12</v>
      </c>
      <c r="I240" s="327">
        <v>1</v>
      </c>
      <c r="J240" s="327">
        <f t="shared" si="114"/>
        <v>14</v>
      </c>
      <c r="K240" s="327">
        <v>13</v>
      </c>
      <c r="L240" s="327">
        <v>1</v>
      </c>
      <c r="M240" s="327">
        <f t="shared" si="96"/>
        <v>13</v>
      </c>
      <c r="N240" s="327">
        <v>12</v>
      </c>
      <c r="O240" s="327">
        <v>1</v>
      </c>
      <c r="P240" s="271">
        <f t="shared" si="119"/>
        <v>1</v>
      </c>
      <c r="Q240" s="271">
        <f t="shared" si="120"/>
        <v>1</v>
      </c>
      <c r="R240" s="271">
        <f t="shared" si="121"/>
        <v>0</v>
      </c>
      <c r="S240" s="327">
        <f t="shared" si="97"/>
        <v>14</v>
      </c>
      <c r="T240" s="327">
        <v>13</v>
      </c>
      <c r="U240" s="327">
        <v>1</v>
      </c>
      <c r="V240" s="271">
        <f t="shared" si="109"/>
        <v>0</v>
      </c>
      <c r="W240" s="271">
        <f t="shared" si="110"/>
        <v>0</v>
      </c>
      <c r="X240" s="271">
        <f t="shared" si="111"/>
        <v>0</v>
      </c>
      <c r="Y240" s="327"/>
    </row>
    <row r="241" spans="1:26" s="133" customFormat="1" ht="35.25" customHeight="1" x14ac:dyDescent="0.25">
      <c r="A241" s="303">
        <v>16.3</v>
      </c>
      <c r="B241" s="54" t="s">
        <v>152</v>
      </c>
      <c r="C241" s="327"/>
      <c r="D241" s="327">
        <f t="shared" si="112"/>
        <v>8</v>
      </c>
      <c r="E241" s="327">
        <v>7</v>
      </c>
      <c r="F241" s="327">
        <v>1</v>
      </c>
      <c r="G241" s="327">
        <f t="shared" si="113"/>
        <v>7</v>
      </c>
      <c r="H241" s="327">
        <v>6</v>
      </c>
      <c r="I241" s="327">
        <v>1</v>
      </c>
      <c r="J241" s="327">
        <f t="shared" si="114"/>
        <v>8</v>
      </c>
      <c r="K241" s="327">
        <v>7</v>
      </c>
      <c r="L241" s="327">
        <v>1</v>
      </c>
      <c r="M241" s="327">
        <f t="shared" si="96"/>
        <v>8</v>
      </c>
      <c r="N241" s="327">
        <f>6+1</f>
        <v>7</v>
      </c>
      <c r="O241" s="327">
        <v>1</v>
      </c>
      <c r="P241" s="271">
        <f t="shared" si="119"/>
        <v>0</v>
      </c>
      <c r="Q241" s="271">
        <f t="shared" si="120"/>
        <v>0</v>
      </c>
      <c r="R241" s="271">
        <f t="shared" si="121"/>
        <v>0</v>
      </c>
      <c r="S241" s="327">
        <f t="shared" si="97"/>
        <v>8</v>
      </c>
      <c r="T241" s="327">
        <v>7</v>
      </c>
      <c r="U241" s="327">
        <v>1</v>
      </c>
      <c r="V241" s="271">
        <f t="shared" si="109"/>
        <v>0</v>
      </c>
      <c r="W241" s="271">
        <f t="shared" si="110"/>
        <v>0</v>
      </c>
      <c r="X241" s="271">
        <f t="shared" si="111"/>
        <v>0</v>
      </c>
      <c r="Y241" s="327"/>
    </row>
    <row r="242" spans="1:26" s="55" customFormat="1" ht="36.75" customHeight="1" x14ac:dyDescent="0.25">
      <c r="A242" s="22">
        <v>17</v>
      </c>
      <c r="B242" s="119" t="s">
        <v>121</v>
      </c>
      <c r="C242" s="22" t="s">
        <v>122</v>
      </c>
      <c r="D242" s="22">
        <f t="shared" si="112"/>
        <v>53</v>
      </c>
      <c r="E242" s="22">
        <f t="shared" ref="E242:L242" si="122">SUM(E243:E249)</f>
        <v>51</v>
      </c>
      <c r="F242" s="22">
        <f t="shared" si="122"/>
        <v>2</v>
      </c>
      <c r="G242" s="22">
        <f t="shared" si="113"/>
        <v>51</v>
      </c>
      <c r="H242" s="22">
        <f t="shared" si="122"/>
        <v>49</v>
      </c>
      <c r="I242" s="22">
        <f t="shared" si="122"/>
        <v>2</v>
      </c>
      <c r="J242" s="22">
        <f t="shared" si="114"/>
        <v>53</v>
      </c>
      <c r="K242" s="22">
        <v>51</v>
      </c>
      <c r="L242" s="22">
        <f t="shared" si="122"/>
        <v>2</v>
      </c>
      <c r="M242" s="22">
        <f t="shared" si="96"/>
        <v>53</v>
      </c>
      <c r="N242" s="22">
        <f>49+2</f>
        <v>51</v>
      </c>
      <c r="O242" s="22">
        <f t="shared" ref="O242" si="123">SUM(O243:O249)</f>
        <v>2</v>
      </c>
      <c r="P242" s="32">
        <f t="shared" si="119"/>
        <v>0</v>
      </c>
      <c r="Q242" s="32">
        <f t="shared" si="120"/>
        <v>0</v>
      </c>
      <c r="R242" s="32">
        <f t="shared" si="121"/>
        <v>0</v>
      </c>
      <c r="S242" s="22">
        <f t="shared" si="97"/>
        <v>53</v>
      </c>
      <c r="T242" s="22">
        <v>51</v>
      </c>
      <c r="U242" s="22">
        <f t="shared" ref="U242" si="124">SUM(U243:U249)</f>
        <v>2</v>
      </c>
      <c r="V242" s="32">
        <f t="shared" si="109"/>
        <v>0</v>
      </c>
      <c r="W242" s="32">
        <f t="shared" si="110"/>
        <v>0</v>
      </c>
      <c r="X242" s="32">
        <f t="shared" si="111"/>
        <v>0</v>
      </c>
      <c r="Y242" s="22"/>
      <c r="Z242" s="118"/>
    </row>
    <row r="243" spans="1:26" s="43" customFormat="1" ht="29.25" hidden="1" customHeight="1" x14ac:dyDescent="0.2">
      <c r="A243" s="327">
        <v>1</v>
      </c>
      <c r="B243" s="52" t="s">
        <v>74</v>
      </c>
      <c r="C243" s="327"/>
      <c r="D243" s="22">
        <f t="shared" si="112"/>
        <v>4</v>
      </c>
      <c r="E243" s="327">
        <v>4</v>
      </c>
      <c r="F243" s="327">
        <v>0</v>
      </c>
      <c r="G243" s="22">
        <f t="shared" si="113"/>
        <v>4</v>
      </c>
      <c r="H243" s="327">
        <v>4</v>
      </c>
      <c r="I243" s="327">
        <v>0</v>
      </c>
      <c r="J243" s="22">
        <f t="shared" si="114"/>
        <v>4</v>
      </c>
      <c r="K243" s="327">
        <v>4</v>
      </c>
      <c r="L243" s="327">
        <v>0</v>
      </c>
      <c r="M243" s="22">
        <f t="shared" si="96"/>
        <v>4</v>
      </c>
      <c r="N243" s="327">
        <v>4</v>
      </c>
      <c r="O243" s="327">
        <v>0</v>
      </c>
      <c r="P243" s="32">
        <f t="shared" si="119"/>
        <v>0</v>
      </c>
      <c r="Q243" s="32">
        <f t="shared" si="120"/>
        <v>0</v>
      </c>
      <c r="R243" s="32">
        <f t="shared" si="121"/>
        <v>0</v>
      </c>
      <c r="S243" s="22">
        <f t="shared" si="97"/>
        <v>4</v>
      </c>
      <c r="T243" s="327">
        <v>4</v>
      </c>
      <c r="U243" s="327">
        <v>0</v>
      </c>
      <c r="V243" s="32">
        <f t="shared" si="109"/>
        <v>0</v>
      </c>
      <c r="W243" s="32">
        <f t="shared" si="110"/>
        <v>0</v>
      </c>
      <c r="X243" s="32">
        <f t="shared" si="111"/>
        <v>0</v>
      </c>
      <c r="Y243" s="22"/>
    </row>
    <row r="244" spans="1:26" s="43" customFormat="1" ht="34.5" hidden="1" customHeight="1" x14ac:dyDescent="0.2">
      <c r="A244" s="327">
        <v>2</v>
      </c>
      <c r="B244" s="52" t="s">
        <v>98</v>
      </c>
      <c r="C244" s="327"/>
      <c r="D244" s="22">
        <f t="shared" si="112"/>
        <v>9</v>
      </c>
      <c r="E244" s="327">
        <v>7</v>
      </c>
      <c r="F244" s="327">
        <v>2</v>
      </c>
      <c r="G244" s="22">
        <f t="shared" si="113"/>
        <v>9</v>
      </c>
      <c r="H244" s="327">
        <v>7</v>
      </c>
      <c r="I244" s="327">
        <v>2</v>
      </c>
      <c r="J244" s="22">
        <f t="shared" si="114"/>
        <v>9</v>
      </c>
      <c r="K244" s="327">
        <v>7</v>
      </c>
      <c r="L244" s="327">
        <v>2</v>
      </c>
      <c r="M244" s="22">
        <f t="shared" si="96"/>
        <v>9</v>
      </c>
      <c r="N244" s="327">
        <v>7</v>
      </c>
      <c r="O244" s="327">
        <v>2</v>
      </c>
      <c r="P244" s="32">
        <f t="shared" si="119"/>
        <v>0</v>
      </c>
      <c r="Q244" s="32">
        <f t="shared" si="120"/>
        <v>0</v>
      </c>
      <c r="R244" s="32">
        <f t="shared" si="121"/>
        <v>0</v>
      </c>
      <c r="S244" s="22">
        <f t="shared" si="97"/>
        <v>9</v>
      </c>
      <c r="T244" s="327">
        <v>7</v>
      </c>
      <c r="U244" s="327">
        <v>2</v>
      </c>
      <c r="V244" s="32">
        <f t="shared" si="109"/>
        <v>0</v>
      </c>
      <c r="W244" s="32">
        <f t="shared" si="110"/>
        <v>0</v>
      </c>
      <c r="X244" s="32">
        <f t="shared" si="111"/>
        <v>0</v>
      </c>
      <c r="Y244" s="22"/>
    </row>
    <row r="245" spans="1:26" s="43" customFormat="1" ht="34.5" hidden="1" customHeight="1" x14ac:dyDescent="0.2">
      <c r="A245" s="327">
        <v>3</v>
      </c>
      <c r="B245" s="52" t="s">
        <v>123</v>
      </c>
      <c r="C245" s="327"/>
      <c r="D245" s="22">
        <f t="shared" si="112"/>
        <v>5</v>
      </c>
      <c r="E245" s="327">
        <v>5</v>
      </c>
      <c r="F245" s="327">
        <v>0</v>
      </c>
      <c r="G245" s="22">
        <f t="shared" si="113"/>
        <v>5</v>
      </c>
      <c r="H245" s="327">
        <v>5</v>
      </c>
      <c r="I245" s="327">
        <v>0</v>
      </c>
      <c r="J245" s="22">
        <f t="shared" si="114"/>
        <v>5</v>
      </c>
      <c r="K245" s="327">
        <v>5</v>
      </c>
      <c r="L245" s="327">
        <v>0</v>
      </c>
      <c r="M245" s="22">
        <f t="shared" si="96"/>
        <v>5</v>
      </c>
      <c r="N245" s="327">
        <v>5</v>
      </c>
      <c r="O245" s="327">
        <v>0</v>
      </c>
      <c r="P245" s="32">
        <f t="shared" si="119"/>
        <v>0</v>
      </c>
      <c r="Q245" s="32">
        <f t="shared" si="120"/>
        <v>0</v>
      </c>
      <c r="R245" s="32">
        <f t="shared" si="121"/>
        <v>0</v>
      </c>
      <c r="S245" s="22">
        <f t="shared" si="97"/>
        <v>5</v>
      </c>
      <c r="T245" s="327">
        <v>5</v>
      </c>
      <c r="U245" s="327">
        <v>0</v>
      </c>
      <c r="V245" s="32">
        <f t="shared" si="109"/>
        <v>0</v>
      </c>
      <c r="W245" s="32">
        <f t="shared" si="110"/>
        <v>0</v>
      </c>
      <c r="X245" s="32">
        <f t="shared" si="111"/>
        <v>0</v>
      </c>
      <c r="Y245" s="22"/>
    </row>
    <row r="246" spans="1:26" s="43" customFormat="1" ht="34.5" hidden="1" customHeight="1" x14ac:dyDescent="0.2">
      <c r="A246" s="327">
        <v>4</v>
      </c>
      <c r="B246" s="52" t="s">
        <v>124</v>
      </c>
      <c r="C246" s="327"/>
      <c r="D246" s="22">
        <f t="shared" si="112"/>
        <v>4</v>
      </c>
      <c r="E246" s="327">
        <v>4</v>
      </c>
      <c r="F246" s="327">
        <v>0</v>
      </c>
      <c r="G246" s="22">
        <f t="shared" si="113"/>
        <v>4</v>
      </c>
      <c r="H246" s="327">
        <v>4</v>
      </c>
      <c r="I246" s="327">
        <v>0</v>
      </c>
      <c r="J246" s="22">
        <f t="shared" si="114"/>
        <v>4</v>
      </c>
      <c r="K246" s="327">
        <v>4</v>
      </c>
      <c r="L246" s="327">
        <v>0</v>
      </c>
      <c r="M246" s="22">
        <f t="shared" si="96"/>
        <v>4</v>
      </c>
      <c r="N246" s="327">
        <v>4</v>
      </c>
      <c r="O246" s="327">
        <v>0</v>
      </c>
      <c r="P246" s="32">
        <f t="shared" si="119"/>
        <v>0</v>
      </c>
      <c r="Q246" s="32">
        <f t="shared" si="120"/>
        <v>0</v>
      </c>
      <c r="R246" s="32">
        <f t="shared" si="121"/>
        <v>0</v>
      </c>
      <c r="S246" s="22">
        <f t="shared" si="97"/>
        <v>4</v>
      </c>
      <c r="T246" s="327">
        <v>4</v>
      </c>
      <c r="U246" s="327">
        <v>0</v>
      </c>
      <c r="V246" s="32">
        <f t="shared" si="109"/>
        <v>0</v>
      </c>
      <c r="W246" s="32">
        <f t="shared" si="110"/>
        <v>0</v>
      </c>
      <c r="X246" s="32">
        <f t="shared" si="111"/>
        <v>0</v>
      </c>
      <c r="Y246" s="22"/>
    </row>
    <row r="247" spans="1:26" s="43" customFormat="1" ht="11.25" hidden="1" customHeight="1" x14ac:dyDescent="0.2">
      <c r="A247" s="327">
        <v>5</v>
      </c>
      <c r="B247" s="52" t="s">
        <v>125</v>
      </c>
      <c r="C247" s="327"/>
      <c r="D247" s="22">
        <f t="shared" si="112"/>
        <v>4</v>
      </c>
      <c r="E247" s="327">
        <v>4</v>
      </c>
      <c r="F247" s="327">
        <v>0</v>
      </c>
      <c r="G247" s="22">
        <f t="shared" si="113"/>
        <v>4</v>
      </c>
      <c r="H247" s="327">
        <v>4</v>
      </c>
      <c r="I247" s="327">
        <v>0</v>
      </c>
      <c r="J247" s="22">
        <f t="shared" si="114"/>
        <v>4</v>
      </c>
      <c r="K247" s="327">
        <v>4</v>
      </c>
      <c r="L247" s="327">
        <v>0</v>
      </c>
      <c r="M247" s="22">
        <f t="shared" si="96"/>
        <v>4</v>
      </c>
      <c r="N247" s="327">
        <v>4</v>
      </c>
      <c r="O247" s="327">
        <v>0</v>
      </c>
      <c r="P247" s="32">
        <f t="shared" si="119"/>
        <v>0</v>
      </c>
      <c r="Q247" s="32">
        <f t="shared" si="120"/>
        <v>0</v>
      </c>
      <c r="R247" s="32">
        <f t="shared" si="121"/>
        <v>0</v>
      </c>
      <c r="S247" s="22">
        <f t="shared" si="97"/>
        <v>4</v>
      </c>
      <c r="T247" s="327">
        <v>4</v>
      </c>
      <c r="U247" s="327">
        <v>0</v>
      </c>
      <c r="V247" s="32">
        <f t="shared" si="109"/>
        <v>0</v>
      </c>
      <c r="W247" s="32">
        <f t="shared" si="110"/>
        <v>0</v>
      </c>
      <c r="X247" s="32">
        <f t="shared" si="111"/>
        <v>0</v>
      </c>
      <c r="Y247" s="22"/>
    </row>
    <row r="248" spans="1:26" s="43" customFormat="1" ht="4.5" hidden="1" customHeight="1" x14ac:dyDescent="0.2">
      <c r="A248" s="327">
        <v>6</v>
      </c>
      <c r="B248" s="52" t="s">
        <v>126</v>
      </c>
      <c r="C248" s="327"/>
      <c r="D248" s="22">
        <f t="shared" si="112"/>
        <v>8</v>
      </c>
      <c r="E248" s="327">
        <v>8</v>
      </c>
      <c r="F248" s="327">
        <v>0</v>
      </c>
      <c r="G248" s="22">
        <f t="shared" si="113"/>
        <v>8</v>
      </c>
      <c r="H248" s="327">
        <v>8</v>
      </c>
      <c r="I248" s="327">
        <v>0</v>
      </c>
      <c r="J248" s="22">
        <f t="shared" si="114"/>
        <v>8</v>
      </c>
      <c r="K248" s="327">
        <v>8</v>
      </c>
      <c r="L248" s="327">
        <v>0</v>
      </c>
      <c r="M248" s="22">
        <f t="shared" si="96"/>
        <v>8</v>
      </c>
      <c r="N248" s="327">
        <v>8</v>
      </c>
      <c r="O248" s="327">
        <v>0</v>
      </c>
      <c r="P248" s="32">
        <f t="shared" si="119"/>
        <v>0</v>
      </c>
      <c r="Q248" s="32">
        <f t="shared" si="120"/>
        <v>0</v>
      </c>
      <c r="R248" s="32">
        <f t="shared" si="121"/>
        <v>0</v>
      </c>
      <c r="S248" s="22">
        <f t="shared" si="97"/>
        <v>8</v>
      </c>
      <c r="T248" s="327">
        <v>8</v>
      </c>
      <c r="U248" s="327">
        <v>0</v>
      </c>
      <c r="V248" s="32">
        <f t="shared" si="109"/>
        <v>0</v>
      </c>
      <c r="W248" s="32">
        <f t="shared" si="110"/>
        <v>0</v>
      </c>
      <c r="X248" s="32">
        <f t="shared" si="111"/>
        <v>0</v>
      </c>
      <c r="Y248" s="22"/>
    </row>
    <row r="249" spans="1:26" s="43" customFormat="1" ht="4.5" hidden="1" customHeight="1" x14ac:dyDescent="0.2">
      <c r="A249" s="327">
        <v>7</v>
      </c>
      <c r="B249" s="52" t="s">
        <v>127</v>
      </c>
      <c r="C249" s="327"/>
      <c r="D249" s="22">
        <f t="shared" si="112"/>
        <v>19</v>
      </c>
      <c r="E249" s="327">
        <v>19</v>
      </c>
      <c r="F249" s="327">
        <v>0</v>
      </c>
      <c r="G249" s="22">
        <f t="shared" si="113"/>
        <v>17</v>
      </c>
      <c r="H249" s="327">
        <v>17</v>
      </c>
      <c r="I249" s="327">
        <v>0</v>
      </c>
      <c r="J249" s="22">
        <f t="shared" si="114"/>
        <v>18</v>
      </c>
      <c r="K249" s="327">
        <v>18</v>
      </c>
      <c r="L249" s="327">
        <v>0</v>
      </c>
      <c r="M249" s="22">
        <f t="shared" si="96"/>
        <v>17</v>
      </c>
      <c r="N249" s="327">
        <v>17</v>
      </c>
      <c r="O249" s="327">
        <v>0</v>
      </c>
      <c r="P249" s="32">
        <f t="shared" si="119"/>
        <v>1</v>
      </c>
      <c r="Q249" s="32">
        <f t="shared" si="120"/>
        <v>1</v>
      </c>
      <c r="R249" s="32">
        <f t="shared" si="121"/>
        <v>0</v>
      </c>
      <c r="S249" s="22">
        <f t="shared" si="97"/>
        <v>18</v>
      </c>
      <c r="T249" s="327">
        <v>18</v>
      </c>
      <c r="U249" s="327">
        <v>0</v>
      </c>
      <c r="V249" s="32">
        <f t="shared" si="109"/>
        <v>0</v>
      </c>
      <c r="W249" s="32">
        <f t="shared" si="110"/>
        <v>0</v>
      </c>
      <c r="X249" s="32">
        <f t="shared" si="111"/>
        <v>0</v>
      </c>
      <c r="Y249" s="22"/>
    </row>
    <row r="250" spans="1:26" s="118" customFormat="1" ht="31.5" customHeight="1" x14ac:dyDescent="0.25">
      <c r="A250" s="22">
        <v>18</v>
      </c>
      <c r="B250" s="119" t="s">
        <v>157</v>
      </c>
      <c r="C250" s="343"/>
      <c r="D250" s="22">
        <f t="shared" si="112"/>
        <v>42</v>
      </c>
      <c r="E250" s="22">
        <v>39</v>
      </c>
      <c r="F250" s="22">
        <v>3</v>
      </c>
      <c r="G250" s="22">
        <f t="shared" si="113"/>
        <v>39</v>
      </c>
      <c r="H250" s="22">
        <v>36</v>
      </c>
      <c r="I250" s="22">
        <v>3</v>
      </c>
      <c r="J250" s="22">
        <f t="shared" si="114"/>
        <v>42</v>
      </c>
      <c r="K250" s="22">
        <v>39</v>
      </c>
      <c r="L250" s="22">
        <v>3</v>
      </c>
      <c r="M250" s="22">
        <f t="shared" si="96"/>
        <v>39</v>
      </c>
      <c r="N250" s="22">
        <f>34+2</f>
        <v>36</v>
      </c>
      <c r="O250" s="22">
        <v>3</v>
      </c>
      <c r="P250" s="32">
        <f t="shared" si="119"/>
        <v>3</v>
      </c>
      <c r="Q250" s="32">
        <f t="shared" si="120"/>
        <v>3</v>
      </c>
      <c r="R250" s="32">
        <f t="shared" si="121"/>
        <v>0</v>
      </c>
      <c r="S250" s="22">
        <f t="shared" si="97"/>
        <v>42</v>
      </c>
      <c r="T250" s="22">
        <v>39</v>
      </c>
      <c r="U250" s="22">
        <v>3</v>
      </c>
      <c r="V250" s="32">
        <f t="shared" si="109"/>
        <v>0</v>
      </c>
      <c r="W250" s="32">
        <f t="shared" si="110"/>
        <v>0</v>
      </c>
      <c r="X250" s="32">
        <f t="shared" si="111"/>
        <v>0</v>
      </c>
      <c r="Y250" s="22"/>
    </row>
    <row r="251" spans="1:26" s="43" customFormat="1" ht="34.5" hidden="1" customHeight="1" x14ac:dyDescent="0.2">
      <c r="A251" s="327">
        <v>1</v>
      </c>
      <c r="B251" s="52" t="s">
        <v>158</v>
      </c>
      <c r="C251" s="327"/>
      <c r="D251" s="22">
        <f t="shared" si="112"/>
        <v>4</v>
      </c>
      <c r="E251" s="327">
        <v>4</v>
      </c>
      <c r="F251" s="327"/>
      <c r="G251" s="22">
        <f t="shared" si="113"/>
        <v>4</v>
      </c>
      <c r="H251" s="327">
        <v>4</v>
      </c>
      <c r="I251" s="327"/>
      <c r="J251" s="22">
        <f t="shared" si="114"/>
        <v>4</v>
      </c>
      <c r="K251" s="327">
        <v>4</v>
      </c>
      <c r="L251" s="327"/>
      <c r="M251" s="22">
        <f t="shared" si="96"/>
        <v>4</v>
      </c>
      <c r="N251" s="327">
        <v>4</v>
      </c>
      <c r="O251" s="327"/>
      <c r="P251" s="32">
        <f t="shared" si="119"/>
        <v>0</v>
      </c>
      <c r="Q251" s="32">
        <f t="shared" si="120"/>
        <v>0</v>
      </c>
      <c r="R251" s="32">
        <f t="shared" si="121"/>
        <v>0</v>
      </c>
      <c r="S251" s="22">
        <f t="shared" si="97"/>
        <v>4</v>
      </c>
      <c r="T251" s="327">
        <v>4</v>
      </c>
      <c r="U251" s="327"/>
      <c r="V251" s="32">
        <f t="shared" si="109"/>
        <v>0</v>
      </c>
      <c r="W251" s="32">
        <f t="shared" si="110"/>
        <v>0</v>
      </c>
      <c r="X251" s="32">
        <f t="shared" si="111"/>
        <v>0</v>
      </c>
      <c r="Y251" s="22"/>
    </row>
    <row r="252" spans="1:26" s="43" customFormat="1" ht="21.75" hidden="1" customHeight="1" x14ac:dyDescent="0.2">
      <c r="A252" s="327">
        <v>2</v>
      </c>
      <c r="B252" s="52" t="s">
        <v>75</v>
      </c>
      <c r="C252" s="327"/>
      <c r="D252" s="22">
        <f t="shared" si="112"/>
        <v>8</v>
      </c>
      <c r="E252" s="327">
        <v>5</v>
      </c>
      <c r="F252" s="327">
        <v>3</v>
      </c>
      <c r="G252" s="22">
        <f t="shared" si="113"/>
        <v>8</v>
      </c>
      <c r="H252" s="327">
        <v>5</v>
      </c>
      <c r="I252" s="327">
        <v>3</v>
      </c>
      <c r="J252" s="22">
        <f t="shared" si="114"/>
        <v>9</v>
      </c>
      <c r="K252" s="327">
        <v>6</v>
      </c>
      <c r="L252" s="327">
        <v>3</v>
      </c>
      <c r="M252" s="22">
        <f t="shared" si="96"/>
        <v>8</v>
      </c>
      <c r="N252" s="327">
        <v>5</v>
      </c>
      <c r="O252" s="327">
        <v>3</v>
      </c>
      <c r="P252" s="32">
        <f t="shared" si="119"/>
        <v>1</v>
      </c>
      <c r="Q252" s="32">
        <f t="shared" si="120"/>
        <v>1</v>
      </c>
      <c r="R252" s="32">
        <f t="shared" si="121"/>
        <v>0</v>
      </c>
      <c r="S252" s="22">
        <f t="shared" si="97"/>
        <v>8</v>
      </c>
      <c r="T252" s="327">
        <v>5</v>
      </c>
      <c r="U252" s="327">
        <v>3</v>
      </c>
      <c r="V252" s="32">
        <f t="shared" si="109"/>
        <v>-1</v>
      </c>
      <c r="W252" s="32">
        <f t="shared" si="110"/>
        <v>-1</v>
      </c>
      <c r="X252" s="32">
        <f t="shared" si="111"/>
        <v>0</v>
      </c>
      <c r="Y252" s="22"/>
    </row>
    <row r="253" spans="1:26" s="43" customFormat="1" ht="3" hidden="1" customHeight="1" x14ac:dyDescent="0.2">
      <c r="A253" s="327">
        <v>3</v>
      </c>
      <c r="B253" s="52" t="s">
        <v>159</v>
      </c>
      <c r="C253" s="327"/>
      <c r="D253" s="22">
        <f t="shared" si="112"/>
        <v>9</v>
      </c>
      <c r="E253" s="327">
        <v>9</v>
      </c>
      <c r="F253" s="327"/>
      <c r="G253" s="22">
        <f t="shared" si="113"/>
        <v>9</v>
      </c>
      <c r="H253" s="327">
        <v>9</v>
      </c>
      <c r="I253" s="327"/>
      <c r="J253" s="22">
        <f t="shared" si="114"/>
        <v>9</v>
      </c>
      <c r="K253" s="327">
        <v>9</v>
      </c>
      <c r="L253" s="327"/>
      <c r="M253" s="22">
        <f t="shared" ref="M253:M268" si="125">SUM(N253:O253)</f>
        <v>9</v>
      </c>
      <c r="N253" s="327">
        <v>9</v>
      </c>
      <c r="O253" s="327"/>
      <c r="P253" s="32">
        <f t="shared" si="119"/>
        <v>0</v>
      </c>
      <c r="Q253" s="32">
        <f t="shared" si="120"/>
        <v>0</v>
      </c>
      <c r="R253" s="32">
        <f t="shared" si="121"/>
        <v>0</v>
      </c>
      <c r="S253" s="22">
        <f t="shared" ref="S253:S268" si="126">SUM(T253:U253)</f>
        <v>9</v>
      </c>
      <c r="T253" s="327">
        <v>9</v>
      </c>
      <c r="U253" s="327"/>
      <c r="V253" s="32">
        <f t="shared" si="109"/>
        <v>0</v>
      </c>
      <c r="W253" s="32">
        <f t="shared" si="110"/>
        <v>0</v>
      </c>
      <c r="X253" s="32">
        <f t="shared" si="111"/>
        <v>0</v>
      </c>
      <c r="Y253" s="22"/>
    </row>
    <row r="254" spans="1:26" s="43" customFormat="1" ht="21.75" hidden="1" customHeight="1" x14ac:dyDescent="0.2">
      <c r="A254" s="327">
        <v>4</v>
      </c>
      <c r="B254" s="52" t="s">
        <v>160</v>
      </c>
      <c r="C254" s="327"/>
      <c r="D254" s="22">
        <f t="shared" si="112"/>
        <v>6</v>
      </c>
      <c r="E254" s="327">
        <v>6</v>
      </c>
      <c r="F254" s="327"/>
      <c r="G254" s="22">
        <f t="shared" si="113"/>
        <v>5</v>
      </c>
      <c r="H254" s="327">
        <v>5</v>
      </c>
      <c r="I254" s="327"/>
      <c r="J254" s="22">
        <f t="shared" si="114"/>
        <v>9</v>
      </c>
      <c r="K254" s="327">
        <v>9</v>
      </c>
      <c r="L254" s="327"/>
      <c r="M254" s="22">
        <f t="shared" si="125"/>
        <v>4</v>
      </c>
      <c r="N254" s="327">
        <v>4</v>
      </c>
      <c r="O254" s="327"/>
      <c r="P254" s="32">
        <f t="shared" si="119"/>
        <v>5</v>
      </c>
      <c r="Q254" s="32">
        <f t="shared" si="120"/>
        <v>5</v>
      </c>
      <c r="R254" s="32">
        <f t="shared" si="121"/>
        <v>0</v>
      </c>
      <c r="S254" s="22">
        <f t="shared" si="126"/>
        <v>6</v>
      </c>
      <c r="T254" s="327">
        <v>6</v>
      </c>
      <c r="U254" s="327"/>
      <c r="V254" s="32">
        <f t="shared" si="109"/>
        <v>-3</v>
      </c>
      <c r="W254" s="32">
        <f t="shared" si="110"/>
        <v>-3</v>
      </c>
      <c r="X254" s="32">
        <f t="shared" si="111"/>
        <v>0</v>
      </c>
      <c r="Y254" s="22"/>
    </row>
    <row r="255" spans="1:26" s="43" customFormat="1" ht="21.75" hidden="1" customHeight="1" x14ac:dyDescent="0.2">
      <c r="A255" s="327">
        <v>5</v>
      </c>
      <c r="B255" s="52" t="s">
        <v>161</v>
      </c>
      <c r="C255" s="327"/>
      <c r="D255" s="22">
        <f t="shared" si="112"/>
        <v>5</v>
      </c>
      <c r="E255" s="327">
        <v>5</v>
      </c>
      <c r="F255" s="327"/>
      <c r="G255" s="22">
        <f t="shared" si="113"/>
        <v>5</v>
      </c>
      <c r="H255" s="327">
        <v>5</v>
      </c>
      <c r="I255" s="327"/>
      <c r="J255" s="22">
        <f t="shared" si="114"/>
        <v>5</v>
      </c>
      <c r="K255" s="327">
        <v>5</v>
      </c>
      <c r="L255" s="327"/>
      <c r="M255" s="22">
        <f t="shared" si="125"/>
        <v>5</v>
      </c>
      <c r="N255" s="327">
        <v>5</v>
      </c>
      <c r="O255" s="327"/>
      <c r="P255" s="32">
        <f t="shared" si="119"/>
        <v>0</v>
      </c>
      <c r="Q255" s="32">
        <f t="shared" si="120"/>
        <v>0</v>
      </c>
      <c r="R255" s="32">
        <f t="shared" si="121"/>
        <v>0</v>
      </c>
      <c r="S255" s="22">
        <f t="shared" si="126"/>
        <v>6</v>
      </c>
      <c r="T255" s="327">
        <v>6</v>
      </c>
      <c r="U255" s="327"/>
      <c r="V255" s="32">
        <f t="shared" si="109"/>
        <v>1</v>
      </c>
      <c r="W255" s="32">
        <f t="shared" si="110"/>
        <v>1</v>
      </c>
      <c r="X255" s="32">
        <f t="shared" si="111"/>
        <v>0</v>
      </c>
      <c r="Y255" s="22"/>
    </row>
    <row r="256" spans="1:26" s="43" customFormat="1" ht="21.75" hidden="1" customHeight="1" x14ac:dyDescent="0.2">
      <c r="A256" s="327">
        <v>6</v>
      </c>
      <c r="B256" s="52" t="s">
        <v>162</v>
      </c>
      <c r="C256" s="327"/>
      <c r="D256" s="22">
        <f t="shared" si="112"/>
        <v>6</v>
      </c>
      <c r="E256" s="327">
        <v>6</v>
      </c>
      <c r="F256" s="327"/>
      <c r="G256" s="22">
        <f t="shared" si="113"/>
        <v>6</v>
      </c>
      <c r="H256" s="327">
        <v>6</v>
      </c>
      <c r="I256" s="327"/>
      <c r="J256" s="22">
        <f t="shared" si="114"/>
        <v>5</v>
      </c>
      <c r="K256" s="327">
        <v>5</v>
      </c>
      <c r="L256" s="327"/>
      <c r="M256" s="22">
        <f t="shared" si="125"/>
        <v>5</v>
      </c>
      <c r="N256" s="327">
        <v>5</v>
      </c>
      <c r="O256" s="327"/>
      <c r="P256" s="32">
        <f t="shared" si="119"/>
        <v>0</v>
      </c>
      <c r="Q256" s="32">
        <f t="shared" si="120"/>
        <v>0</v>
      </c>
      <c r="R256" s="32">
        <f t="shared" si="121"/>
        <v>0</v>
      </c>
      <c r="S256" s="22">
        <f t="shared" si="126"/>
        <v>5</v>
      </c>
      <c r="T256" s="327">
        <v>5</v>
      </c>
      <c r="U256" s="327"/>
      <c r="V256" s="32">
        <f t="shared" si="109"/>
        <v>0</v>
      </c>
      <c r="W256" s="32">
        <f t="shared" si="110"/>
        <v>0</v>
      </c>
      <c r="X256" s="32">
        <f t="shared" si="111"/>
        <v>0</v>
      </c>
      <c r="Y256" s="22"/>
    </row>
    <row r="257" spans="1:27" s="43" customFormat="1" ht="21.75" hidden="1" customHeight="1" x14ac:dyDescent="0.2">
      <c r="A257" s="327">
        <v>7</v>
      </c>
      <c r="B257" s="52" t="s">
        <v>163</v>
      </c>
      <c r="C257" s="327"/>
      <c r="D257" s="22">
        <f t="shared" si="112"/>
        <v>4</v>
      </c>
      <c r="E257" s="327">
        <v>4</v>
      </c>
      <c r="F257" s="327"/>
      <c r="G257" s="22">
        <f t="shared" si="113"/>
        <v>3</v>
      </c>
      <c r="H257" s="327">
        <v>3</v>
      </c>
      <c r="I257" s="327"/>
      <c r="J257" s="22">
        <f t="shared" si="114"/>
        <v>0</v>
      </c>
      <c r="K257" s="327"/>
      <c r="L257" s="327"/>
      <c r="M257" s="22">
        <f t="shared" si="125"/>
        <v>2</v>
      </c>
      <c r="N257" s="327">
        <v>2</v>
      </c>
      <c r="O257" s="327"/>
      <c r="P257" s="32">
        <f t="shared" si="119"/>
        <v>-2</v>
      </c>
      <c r="Q257" s="32">
        <f t="shared" si="120"/>
        <v>-2</v>
      </c>
      <c r="R257" s="32">
        <f t="shared" si="121"/>
        <v>0</v>
      </c>
      <c r="S257" s="22">
        <f t="shared" si="126"/>
        <v>4</v>
      </c>
      <c r="T257" s="327">
        <v>4</v>
      </c>
      <c r="U257" s="327"/>
      <c r="V257" s="32">
        <f t="shared" si="109"/>
        <v>4</v>
      </c>
      <c r="W257" s="32">
        <f t="shared" si="110"/>
        <v>4</v>
      </c>
      <c r="X257" s="32">
        <f t="shared" si="111"/>
        <v>0</v>
      </c>
      <c r="Y257" s="22"/>
    </row>
    <row r="258" spans="1:27" s="55" customFormat="1" ht="36.75" customHeight="1" x14ac:dyDescent="0.25">
      <c r="A258" s="22">
        <v>19</v>
      </c>
      <c r="B258" s="119" t="s">
        <v>164</v>
      </c>
      <c r="C258" s="22" t="s">
        <v>165</v>
      </c>
      <c r="D258" s="22">
        <f t="shared" si="112"/>
        <v>63</v>
      </c>
      <c r="E258" s="22">
        <f t="shared" ref="E258:L258" si="127">SUM(E259:E266)</f>
        <v>55</v>
      </c>
      <c r="F258" s="22">
        <f t="shared" si="127"/>
        <v>8</v>
      </c>
      <c r="G258" s="22">
        <f t="shared" si="113"/>
        <v>59</v>
      </c>
      <c r="H258" s="22">
        <f t="shared" si="127"/>
        <v>51</v>
      </c>
      <c r="I258" s="22">
        <f t="shared" si="127"/>
        <v>8</v>
      </c>
      <c r="J258" s="22">
        <f t="shared" si="114"/>
        <v>58</v>
      </c>
      <c r="K258" s="22">
        <v>50</v>
      </c>
      <c r="L258" s="22">
        <f t="shared" si="127"/>
        <v>8</v>
      </c>
      <c r="M258" s="22">
        <f t="shared" si="125"/>
        <v>51</v>
      </c>
      <c r="N258" s="22">
        <f>37+6</f>
        <v>43</v>
      </c>
      <c r="O258" s="22">
        <f t="shared" ref="O258" si="128">SUM(O259:O266)</f>
        <v>8</v>
      </c>
      <c r="P258" s="32">
        <f t="shared" si="119"/>
        <v>7</v>
      </c>
      <c r="Q258" s="32">
        <f t="shared" si="120"/>
        <v>7</v>
      </c>
      <c r="R258" s="32">
        <f t="shared" si="121"/>
        <v>0</v>
      </c>
      <c r="S258" s="22">
        <f t="shared" si="126"/>
        <v>58</v>
      </c>
      <c r="T258" s="22">
        <v>50</v>
      </c>
      <c r="U258" s="22">
        <f t="shared" ref="U258" si="129">SUM(U259:U266)</f>
        <v>8</v>
      </c>
      <c r="V258" s="32">
        <f t="shared" si="109"/>
        <v>0</v>
      </c>
      <c r="W258" s="32">
        <f t="shared" si="110"/>
        <v>0</v>
      </c>
      <c r="X258" s="32">
        <f t="shared" si="111"/>
        <v>0</v>
      </c>
      <c r="Y258" s="22"/>
    </row>
    <row r="259" spans="1:27" s="43" customFormat="1" ht="22.5" hidden="1" customHeight="1" x14ac:dyDescent="0.2">
      <c r="A259" s="327">
        <v>1</v>
      </c>
      <c r="B259" s="52" t="s">
        <v>166</v>
      </c>
      <c r="C259" s="327"/>
      <c r="D259" s="22">
        <f t="shared" si="112"/>
        <v>5</v>
      </c>
      <c r="E259" s="327">
        <v>5</v>
      </c>
      <c r="F259" s="327"/>
      <c r="G259" s="22">
        <f t="shared" si="113"/>
        <v>5</v>
      </c>
      <c r="H259" s="327">
        <v>5</v>
      </c>
      <c r="I259" s="327"/>
      <c r="J259" s="22">
        <f t="shared" si="114"/>
        <v>5</v>
      </c>
      <c r="K259" s="327">
        <v>5</v>
      </c>
      <c r="L259" s="327">
        <v>0</v>
      </c>
      <c r="M259" s="22">
        <f t="shared" si="125"/>
        <v>4</v>
      </c>
      <c r="N259" s="327">
        <v>4</v>
      </c>
      <c r="O259" s="327"/>
      <c r="P259" s="32">
        <f t="shared" si="119"/>
        <v>1</v>
      </c>
      <c r="Q259" s="32">
        <f t="shared" si="120"/>
        <v>1</v>
      </c>
      <c r="R259" s="32">
        <f t="shared" si="121"/>
        <v>0</v>
      </c>
      <c r="S259" s="22">
        <f t="shared" si="126"/>
        <v>5</v>
      </c>
      <c r="T259" s="327">
        <v>5</v>
      </c>
      <c r="U259" s="327">
        <v>0</v>
      </c>
      <c r="V259" s="32">
        <f t="shared" si="109"/>
        <v>0</v>
      </c>
      <c r="W259" s="32">
        <f t="shared" si="110"/>
        <v>0</v>
      </c>
      <c r="X259" s="32">
        <f t="shared" si="111"/>
        <v>0</v>
      </c>
      <c r="Y259" s="22"/>
    </row>
    <row r="260" spans="1:27" s="43" customFormat="1" ht="22.5" hidden="1" customHeight="1" x14ac:dyDescent="0.2">
      <c r="A260" s="327">
        <v>2</v>
      </c>
      <c r="B260" s="52" t="s">
        <v>75</v>
      </c>
      <c r="C260" s="327"/>
      <c r="D260" s="22">
        <f t="shared" si="112"/>
        <v>15</v>
      </c>
      <c r="E260" s="327">
        <v>7</v>
      </c>
      <c r="F260" s="327">
        <v>8</v>
      </c>
      <c r="G260" s="22">
        <f t="shared" si="113"/>
        <v>15</v>
      </c>
      <c r="H260" s="327">
        <v>7</v>
      </c>
      <c r="I260" s="327">
        <v>8</v>
      </c>
      <c r="J260" s="22">
        <f t="shared" si="114"/>
        <v>15</v>
      </c>
      <c r="K260" s="327">
        <v>7</v>
      </c>
      <c r="L260" s="327">
        <v>8</v>
      </c>
      <c r="M260" s="22">
        <f t="shared" si="125"/>
        <v>11</v>
      </c>
      <c r="N260" s="327">
        <v>5</v>
      </c>
      <c r="O260" s="327">
        <v>6</v>
      </c>
      <c r="P260" s="32">
        <f t="shared" si="119"/>
        <v>4</v>
      </c>
      <c r="Q260" s="32">
        <f t="shared" si="120"/>
        <v>2</v>
      </c>
      <c r="R260" s="32">
        <f t="shared" si="121"/>
        <v>2</v>
      </c>
      <c r="S260" s="22">
        <f t="shared" si="126"/>
        <v>15</v>
      </c>
      <c r="T260" s="327">
        <v>7</v>
      </c>
      <c r="U260" s="327">
        <v>8</v>
      </c>
      <c r="V260" s="32">
        <f t="shared" si="109"/>
        <v>0</v>
      </c>
      <c r="W260" s="32">
        <f t="shared" si="110"/>
        <v>0</v>
      </c>
      <c r="X260" s="32">
        <f t="shared" si="111"/>
        <v>0</v>
      </c>
      <c r="Y260" s="22"/>
    </row>
    <row r="261" spans="1:27" s="43" customFormat="1" ht="29.25" hidden="1" customHeight="1" x14ac:dyDescent="0.2">
      <c r="A261" s="327">
        <v>3</v>
      </c>
      <c r="B261" s="52" t="s">
        <v>167</v>
      </c>
      <c r="C261" s="327"/>
      <c r="D261" s="22">
        <f t="shared" si="112"/>
        <v>11</v>
      </c>
      <c r="E261" s="327">
        <v>11</v>
      </c>
      <c r="F261" s="327">
        <v>0</v>
      </c>
      <c r="G261" s="22">
        <f t="shared" si="113"/>
        <v>9</v>
      </c>
      <c r="H261" s="327">
        <v>9</v>
      </c>
      <c r="I261" s="327">
        <v>0</v>
      </c>
      <c r="J261" s="22">
        <f t="shared" si="114"/>
        <v>11</v>
      </c>
      <c r="K261" s="327">
        <v>11</v>
      </c>
      <c r="L261" s="327">
        <v>0</v>
      </c>
      <c r="M261" s="22">
        <f t="shared" si="125"/>
        <v>4</v>
      </c>
      <c r="N261" s="327">
        <v>4</v>
      </c>
      <c r="O261" s="327">
        <v>0</v>
      </c>
      <c r="P261" s="32">
        <f t="shared" si="119"/>
        <v>7</v>
      </c>
      <c r="Q261" s="32">
        <f t="shared" si="120"/>
        <v>7</v>
      </c>
      <c r="R261" s="32">
        <f t="shared" si="121"/>
        <v>0</v>
      </c>
      <c r="S261" s="22">
        <f t="shared" si="126"/>
        <v>11</v>
      </c>
      <c r="T261" s="327">
        <v>11</v>
      </c>
      <c r="U261" s="327">
        <v>0</v>
      </c>
      <c r="V261" s="32">
        <f t="shared" si="109"/>
        <v>0</v>
      </c>
      <c r="W261" s="32">
        <f t="shared" si="110"/>
        <v>0</v>
      </c>
      <c r="X261" s="32">
        <f t="shared" si="111"/>
        <v>0</v>
      </c>
      <c r="Y261" s="22"/>
    </row>
    <row r="262" spans="1:27" s="43" customFormat="1" ht="13.5" hidden="1" customHeight="1" x14ac:dyDescent="0.2">
      <c r="A262" s="327">
        <v>4</v>
      </c>
      <c r="B262" s="52" t="s">
        <v>168</v>
      </c>
      <c r="C262" s="327"/>
      <c r="D262" s="22">
        <f t="shared" si="112"/>
        <v>6</v>
      </c>
      <c r="E262" s="327">
        <v>6</v>
      </c>
      <c r="F262" s="327"/>
      <c r="G262" s="22">
        <f t="shared" si="113"/>
        <v>5</v>
      </c>
      <c r="H262" s="327">
        <v>5</v>
      </c>
      <c r="I262" s="327">
        <v>0</v>
      </c>
      <c r="J262" s="22">
        <f t="shared" si="114"/>
        <v>6</v>
      </c>
      <c r="K262" s="327">
        <v>6</v>
      </c>
      <c r="L262" s="327">
        <v>0</v>
      </c>
      <c r="M262" s="22">
        <f t="shared" si="125"/>
        <v>4</v>
      </c>
      <c r="N262" s="327">
        <v>4</v>
      </c>
      <c r="O262" s="327">
        <v>0</v>
      </c>
      <c r="P262" s="32">
        <f t="shared" si="119"/>
        <v>2</v>
      </c>
      <c r="Q262" s="32">
        <f t="shared" si="120"/>
        <v>2</v>
      </c>
      <c r="R262" s="32">
        <f t="shared" si="121"/>
        <v>0</v>
      </c>
      <c r="S262" s="22">
        <f t="shared" si="126"/>
        <v>6</v>
      </c>
      <c r="T262" s="327">
        <v>6</v>
      </c>
      <c r="U262" s="327">
        <v>0</v>
      </c>
      <c r="V262" s="32">
        <f t="shared" si="109"/>
        <v>0</v>
      </c>
      <c r="W262" s="32">
        <f t="shared" si="110"/>
        <v>0</v>
      </c>
      <c r="X262" s="32">
        <f t="shared" si="111"/>
        <v>0</v>
      </c>
      <c r="Y262" s="22"/>
    </row>
    <row r="263" spans="1:27" s="43" customFormat="1" ht="33" hidden="1" customHeight="1" x14ac:dyDescent="0.2">
      <c r="A263" s="327">
        <v>5</v>
      </c>
      <c r="B263" s="52" t="s">
        <v>169</v>
      </c>
      <c r="C263" s="327"/>
      <c r="D263" s="22">
        <f t="shared" si="112"/>
        <v>6</v>
      </c>
      <c r="E263" s="327">
        <v>6</v>
      </c>
      <c r="F263" s="327">
        <v>0</v>
      </c>
      <c r="G263" s="22">
        <f t="shared" si="113"/>
        <v>5</v>
      </c>
      <c r="H263" s="327">
        <v>5</v>
      </c>
      <c r="I263" s="327">
        <v>0</v>
      </c>
      <c r="J263" s="22">
        <f t="shared" si="114"/>
        <v>6</v>
      </c>
      <c r="K263" s="327">
        <v>6</v>
      </c>
      <c r="L263" s="327">
        <v>0</v>
      </c>
      <c r="M263" s="22">
        <f t="shared" si="125"/>
        <v>3</v>
      </c>
      <c r="N263" s="327">
        <v>3</v>
      </c>
      <c r="O263" s="327">
        <v>0</v>
      </c>
      <c r="P263" s="32">
        <f t="shared" si="119"/>
        <v>3</v>
      </c>
      <c r="Q263" s="32">
        <f t="shared" si="120"/>
        <v>3</v>
      </c>
      <c r="R263" s="32">
        <f t="shared" si="121"/>
        <v>0</v>
      </c>
      <c r="S263" s="22">
        <f t="shared" si="126"/>
        <v>6</v>
      </c>
      <c r="T263" s="327">
        <v>6</v>
      </c>
      <c r="U263" s="327">
        <v>0</v>
      </c>
      <c r="V263" s="32">
        <f t="shared" si="109"/>
        <v>0</v>
      </c>
      <c r="W263" s="32">
        <f t="shared" si="110"/>
        <v>0</v>
      </c>
      <c r="X263" s="32">
        <f t="shared" si="111"/>
        <v>0</v>
      </c>
      <c r="Y263" s="22"/>
    </row>
    <row r="264" spans="1:27" s="43" customFormat="1" ht="31.5" hidden="1" customHeight="1" x14ac:dyDescent="0.2">
      <c r="A264" s="327">
        <v>6</v>
      </c>
      <c r="B264" s="52" t="s">
        <v>170</v>
      </c>
      <c r="C264" s="327"/>
      <c r="D264" s="22">
        <f t="shared" si="112"/>
        <v>6</v>
      </c>
      <c r="E264" s="327">
        <v>6</v>
      </c>
      <c r="F264" s="327"/>
      <c r="G264" s="22">
        <f t="shared" si="113"/>
        <v>6</v>
      </c>
      <c r="H264" s="327">
        <v>6</v>
      </c>
      <c r="I264" s="327">
        <v>0</v>
      </c>
      <c r="J264" s="22">
        <f t="shared" si="114"/>
        <v>6</v>
      </c>
      <c r="K264" s="327">
        <v>6</v>
      </c>
      <c r="L264" s="327">
        <v>0</v>
      </c>
      <c r="M264" s="22">
        <f t="shared" si="125"/>
        <v>4</v>
      </c>
      <c r="N264" s="327">
        <v>4</v>
      </c>
      <c r="O264" s="327">
        <v>0</v>
      </c>
      <c r="P264" s="32">
        <f t="shared" si="119"/>
        <v>2</v>
      </c>
      <c r="Q264" s="32">
        <f t="shared" si="120"/>
        <v>2</v>
      </c>
      <c r="R264" s="32">
        <f t="shared" si="121"/>
        <v>0</v>
      </c>
      <c r="S264" s="22">
        <f t="shared" si="126"/>
        <v>6</v>
      </c>
      <c r="T264" s="327">
        <v>6</v>
      </c>
      <c r="U264" s="327">
        <v>0</v>
      </c>
      <c r="V264" s="32">
        <f t="shared" si="109"/>
        <v>0</v>
      </c>
      <c r="W264" s="32">
        <f t="shared" si="110"/>
        <v>0</v>
      </c>
      <c r="X264" s="32">
        <f t="shared" si="111"/>
        <v>0</v>
      </c>
      <c r="Y264" s="22"/>
    </row>
    <row r="265" spans="1:27" s="43" customFormat="1" ht="31.5" hidden="1" customHeight="1" x14ac:dyDescent="0.2">
      <c r="A265" s="327">
        <v>7</v>
      </c>
      <c r="B265" s="52" t="s">
        <v>171</v>
      </c>
      <c r="C265" s="327"/>
      <c r="D265" s="22">
        <f t="shared" si="112"/>
        <v>7</v>
      </c>
      <c r="E265" s="327">
        <v>7</v>
      </c>
      <c r="F265" s="327"/>
      <c r="G265" s="22">
        <f t="shared" si="113"/>
        <v>7</v>
      </c>
      <c r="H265" s="327">
        <v>7</v>
      </c>
      <c r="I265" s="327">
        <v>0</v>
      </c>
      <c r="J265" s="22">
        <f t="shared" si="114"/>
        <v>7</v>
      </c>
      <c r="K265" s="327">
        <v>7</v>
      </c>
      <c r="L265" s="327">
        <v>0</v>
      </c>
      <c r="M265" s="22">
        <f t="shared" si="125"/>
        <v>6</v>
      </c>
      <c r="N265" s="327">
        <v>6</v>
      </c>
      <c r="O265" s="327">
        <v>0</v>
      </c>
      <c r="P265" s="32">
        <f t="shared" si="119"/>
        <v>1</v>
      </c>
      <c r="Q265" s="32">
        <f t="shared" si="120"/>
        <v>1</v>
      </c>
      <c r="R265" s="32">
        <f t="shared" si="121"/>
        <v>0</v>
      </c>
      <c r="S265" s="22">
        <f t="shared" si="126"/>
        <v>7</v>
      </c>
      <c r="T265" s="327">
        <v>7</v>
      </c>
      <c r="U265" s="327">
        <v>0</v>
      </c>
      <c r="V265" s="32">
        <f t="shared" si="109"/>
        <v>0</v>
      </c>
      <c r="W265" s="32">
        <f t="shared" si="110"/>
        <v>0</v>
      </c>
      <c r="X265" s="32">
        <f t="shared" si="111"/>
        <v>0</v>
      </c>
      <c r="Y265" s="22"/>
    </row>
    <row r="266" spans="1:27" s="43" customFormat="1" ht="49.5" hidden="1" customHeight="1" x14ac:dyDescent="0.2">
      <c r="A266" s="327">
        <v>8</v>
      </c>
      <c r="B266" s="52" t="s">
        <v>172</v>
      </c>
      <c r="C266" s="327"/>
      <c r="D266" s="22">
        <f t="shared" si="112"/>
        <v>7</v>
      </c>
      <c r="E266" s="327">
        <v>7</v>
      </c>
      <c r="F266" s="327"/>
      <c r="G266" s="22">
        <f t="shared" si="113"/>
        <v>7</v>
      </c>
      <c r="H266" s="327">
        <v>7</v>
      </c>
      <c r="I266" s="327">
        <v>0</v>
      </c>
      <c r="J266" s="22">
        <f t="shared" si="114"/>
        <v>7</v>
      </c>
      <c r="K266" s="327">
        <v>7</v>
      </c>
      <c r="L266" s="327">
        <v>0</v>
      </c>
      <c r="M266" s="22">
        <f t="shared" si="125"/>
        <v>9</v>
      </c>
      <c r="N266" s="327">
        <v>7</v>
      </c>
      <c r="O266" s="327">
        <v>2</v>
      </c>
      <c r="P266" s="32">
        <f t="shared" si="119"/>
        <v>-2</v>
      </c>
      <c r="Q266" s="32">
        <f t="shared" si="120"/>
        <v>0</v>
      </c>
      <c r="R266" s="32">
        <f t="shared" si="121"/>
        <v>-2</v>
      </c>
      <c r="S266" s="22">
        <f t="shared" si="126"/>
        <v>7</v>
      </c>
      <c r="T266" s="327">
        <v>7</v>
      </c>
      <c r="U266" s="327">
        <v>0</v>
      </c>
      <c r="V266" s="32">
        <f t="shared" si="109"/>
        <v>0</v>
      </c>
      <c r="W266" s="32">
        <f t="shared" si="110"/>
        <v>0</v>
      </c>
      <c r="X266" s="32">
        <f t="shared" si="111"/>
        <v>0</v>
      </c>
      <c r="Y266" s="22"/>
    </row>
    <row r="267" spans="1:27" s="118" customFormat="1" ht="36.75" customHeight="1" x14ac:dyDescent="0.25">
      <c r="A267" s="22">
        <v>20</v>
      </c>
      <c r="B267" s="119" t="s">
        <v>363</v>
      </c>
      <c r="C267" s="22" t="s">
        <v>68</v>
      </c>
      <c r="D267" s="22">
        <f t="shared" si="112"/>
        <v>5</v>
      </c>
      <c r="E267" s="22">
        <v>4</v>
      </c>
      <c r="F267" s="22">
        <v>1</v>
      </c>
      <c r="G267" s="22">
        <f t="shared" si="113"/>
        <v>4</v>
      </c>
      <c r="H267" s="22">
        <v>3</v>
      </c>
      <c r="I267" s="22">
        <v>1</v>
      </c>
      <c r="J267" s="22">
        <f t="shared" si="114"/>
        <v>5</v>
      </c>
      <c r="K267" s="22">
        <v>4</v>
      </c>
      <c r="L267" s="22">
        <v>1</v>
      </c>
      <c r="M267" s="22">
        <f t="shared" si="125"/>
        <v>5</v>
      </c>
      <c r="N267" s="22">
        <v>4</v>
      </c>
      <c r="O267" s="22">
        <v>1</v>
      </c>
      <c r="P267" s="32">
        <f t="shared" si="119"/>
        <v>0</v>
      </c>
      <c r="Q267" s="32">
        <f t="shared" si="120"/>
        <v>0</v>
      </c>
      <c r="R267" s="32">
        <f t="shared" si="121"/>
        <v>0</v>
      </c>
      <c r="S267" s="22">
        <f t="shared" si="126"/>
        <v>5</v>
      </c>
      <c r="T267" s="22">
        <v>4</v>
      </c>
      <c r="U267" s="22">
        <v>1</v>
      </c>
      <c r="V267" s="32">
        <f t="shared" si="109"/>
        <v>0</v>
      </c>
      <c r="W267" s="32">
        <f t="shared" si="110"/>
        <v>0</v>
      </c>
      <c r="X267" s="32">
        <f t="shared" si="111"/>
        <v>0</v>
      </c>
      <c r="Y267" s="22"/>
    </row>
    <row r="268" spans="1:27" s="118" customFormat="1" ht="40.5" customHeight="1" x14ac:dyDescent="0.25">
      <c r="A268" s="22">
        <v>21</v>
      </c>
      <c r="B268" s="119" t="s">
        <v>362</v>
      </c>
      <c r="C268" s="22" t="s">
        <v>68</v>
      </c>
      <c r="D268" s="22">
        <f t="shared" si="112"/>
        <v>14</v>
      </c>
      <c r="E268" s="22">
        <v>14</v>
      </c>
      <c r="F268" s="22">
        <v>0</v>
      </c>
      <c r="G268" s="22">
        <f t="shared" si="113"/>
        <v>9</v>
      </c>
      <c r="H268" s="22">
        <v>9</v>
      </c>
      <c r="I268" s="22">
        <v>0</v>
      </c>
      <c r="J268" s="22">
        <f t="shared" si="114"/>
        <v>15</v>
      </c>
      <c r="K268" s="22">
        <v>14</v>
      </c>
      <c r="L268" s="22">
        <v>1</v>
      </c>
      <c r="M268" s="22">
        <f t="shared" si="125"/>
        <v>10</v>
      </c>
      <c r="N268" s="22">
        <v>9</v>
      </c>
      <c r="O268" s="22">
        <v>1</v>
      </c>
      <c r="P268" s="32">
        <f t="shared" si="119"/>
        <v>5</v>
      </c>
      <c r="Q268" s="32">
        <f t="shared" si="120"/>
        <v>5</v>
      </c>
      <c r="R268" s="32">
        <f t="shared" si="121"/>
        <v>0</v>
      </c>
      <c r="S268" s="22">
        <f t="shared" si="126"/>
        <v>16</v>
      </c>
      <c r="T268" s="22">
        <v>15</v>
      </c>
      <c r="U268" s="22">
        <v>1</v>
      </c>
      <c r="V268" s="32">
        <f t="shared" si="109"/>
        <v>1</v>
      </c>
      <c r="W268" s="32">
        <f t="shared" si="110"/>
        <v>1</v>
      </c>
      <c r="X268" s="32">
        <f t="shared" si="111"/>
        <v>0</v>
      </c>
      <c r="Y268" s="22"/>
    </row>
    <row r="269" spans="1:27" s="55" customFormat="1" ht="27.75" customHeight="1" x14ac:dyDescent="0.25">
      <c r="A269" s="22" t="s">
        <v>12</v>
      </c>
      <c r="B269" s="119" t="s">
        <v>26</v>
      </c>
      <c r="C269" s="22"/>
      <c r="D269" s="22">
        <f t="shared" ref="D269:U269" si="130">D270+D285+D299+D315+D329+D344+D359+D360+D374+D388+D402+D417+D431</f>
        <v>1089</v>
      </c>
      <c r="E269" s="22">
        <f t="shared" si="130"/>
        <v>1040</v>
      </c>
      <c r="F269" s="22">
        <f t="shared" si="130"/>
        <v>49</v>
      </c>
      <c r="G269" s="22">
        <f t="shared" si="130"/>
        <v>981</v>
      </c>
      <c r="H269" s="22">
        <f t="shared" si="130"/>
        <v>935</v>
      </c>
      <c r="I269" s="22">
        <f t="shared" si="130"/>
        <v>46</v>
      </c>
      <c r="J269" s="22">
        <f t="shared" si="130"/>
        <v>1077</v>
      </c>
      <c r="K269" s="22">
        <f t="shared" si="130"/>
        <v>1028</v>
      </c>
      <c r="L269" s="22">
        <f t="shared" si="130"/>
        <v>49</v>
      </c>
      <c r="M269" s="22">
        <f t="shared" si="130"/>
        <v>1005</v>
      </c>
      <c r="N269" s="22">
        <f t="shared" si="130"/>
        <v>968</v>
      </c>
      <c r="O269" s="22">
        <f t="shared" si="130"/>
        <v>46</v>
      </c>
      <c r="P269" s="32">
        <f t="shared" si="119"/>
        <v>72</v>
      </c>
      <c r="Q269" s="32">
        <f t="shared" si="120"/>
        <v>60</v>
      </c>
      <c r="R269" s="32">
        <f t="shared" si="121"/>
        <v>3</v>
      </c>
      <c r="S269" s="22">
        <f t="shared" si="130"/>
        <v>1069</v>
      </c>
      <c r="T269" s="22">
        <f t="shared" si="130"/>
        <v>1020</v>
      </c>
      <c r="U269" s="22">
        <f t="shared" si="130"/>
        <v>49</v>
      </c>
      <c r="V269" s="32">
        <f t="shared" si="109"/>
        <v>-8</v>
      </c>
      <c r="W269" s="32">
        <f t="shared" si="110"/>
        <v>-8</v>
      </c>
      <c r="X269" s="32">
        <f t="shared" si="111"/>
        <v>0</v>
      </c>
      <c r="Y269" s="22"/>
      <c r="Z269" s="55">
        <f>1274+1028</f>
        <v>2302</v>
      </c>
      <c r="AA269" s="55">
        <f>1100+912</f>
        <v>2012</v>
      </c>
    </row>
    <row r="270" spans="1:27" s="118" customFormat="1" ht="24" customHeight="1" x14ac:dyDescent="0.25">
      <c r="A270" s="327">
        <v>1</v>
      </c>
      <c r="B270" s="119" t="s">
        <v>467</v>
      </c>
      <c r="C270" s="327"/>
      <c r="D270" s="22">
        <f>SUM(E270:F270)</f>
        <v>72</v>
      </c>
      <c r="E270" s="22">
        <f>SUM(E271:E284)</f>
        <v>69</v>
      </c>
      <c r="F270" s="22">
        <f>SUM(F271:F284)</f>
        <v>3</v>
      </c>
      <c r="G270" s="22">
        <f>SUM(H270:I270)</f>
        <v>54</v>
      </c>
      <c r="H270" s="22">
        <f t="shared" ref="H270:L270" si="131">SUM(H271:H284)</f>
        <v>51</v>
      </c>
      <c r="I270" s="22">
        <f t="shared" si="131"/>
        <v>3</v>
      </c>
      <c r="J270" s="22">
        <f>SUM(K270:L270)</f>
        <v>72</v>
      </c>
      <c r="K270" s="22">
        <f t="shared" si="131"/>
        <v>69</v>
      </c>
      <c r="L270" s="22">
        <f t="shared" si="131"/>
        <v>3</v>
      </c>
      <c r="M270" s="22">
        <f>SUM(N270:O270)</f>
        <v>56</v>
      </c>
      <c r="N270" s="22">
        <f>47+3+3</f>
        <v>53</v>
      </c>
      <c r="O270" s="22">
        <f t="shared" ref="O270" si="132">SUM(O271:O284)</f>
        <v>3</v>
      </c>
      <c r="P270" s="32">
        <f t="shared" si="119"/>
        <v>16</v>
      </c>
      <c r="Q270" s="32">
        <f t="shared" si="120"/>
        <v>16</v>
      </c>
      <c r="R270" s="32">
        <f t="shared" si="121"/>
        <v>0</v>
      </c>
      <c r="S270" s="22">
        <f>SUM(T270:U270)</f>
        <v>72</v>
      </c>
      <c r="T270" s="22">
        <f t="shared" ref="T270:U270" si="133">SUM(T271:T284)</f>
        <v>69</v>
      </c>
      <c r="U270" s="22">
        <f t="shared" si="133"/>
        <v>3</v>
      </c>
      <c r="V270" s="32">
        <f t="shared" si="109"/>
        <v>0</v>
      </c>
      <c r="W270" s="32">
        <f t="shared" si="110"/>
        <v>0</v>
      </c>
      <c r="X270" s="32">
        <f t="shared" si="111"/>
        <v>0</v>
      </c>
      <c r="Y270" s="22"/>
      <c r="AA270" s="118">
        <f>Z269-AA269</f>
        <v>290</v>
      </c>
    </row>
    <row r="271" spans="1:27" s="118" customFormat="1" ht="0.75" hidden="1" customHeight="1" x14ac:dyDescent="0.25">
      <c r="A271" s="327">
        <v>1</v>
      </c>
      <c r="B271" s="52" t="s">
        <v>397</v>
      </c>
      <c r="C271" s="327" t="s">
        <v>460</v>
      </c>
      <c r="D271" s="22">
        <f t="shared" ref="D271:D334" si="134">SUM(E271:F271)</f>
        <v>4</v>
      </c>
      <c r="E271" s="327">
        <v>4</v>
      </c>
      <c r="F271" s="327"/>
      <c r="G271" s="22">
        <f t="shared" ref="G271:G334" si="135">SUM(H271:I271)</f>
        <v>4</v>
      </c>
      <c r="H271" s="327">
        <v>4</v>
      </c>
      <c r="I271" s="327"/>
      <c r="J271" s="22">
        <f t="shared" ref="J271:J334" si="136">SUM(K271:L271)</f>
        <v>4</v>
      </c>
      <c r="K271" s="327">
        <v>4</v>
      </c>
      <c r="L271" s="327"/>
      <c r="M271" s="22">
        <f t="shared" ref="M271:M334" si="137">SUM(N271:O271)</f>
        <v>4</v>
      </c>
      <c r="N271" s="327">
        <v>4</v>
      </c>
      <c r="O271" s="327"/>
      <c r="P271" s="32">
        <f t="shared" si="119"/>
        <v>0</v>
      </c>
      <c r="Q271" s="32">
        <f t="shared" si="120"/>
        <v>0</v>
      </c>
      <c r="R271" s="32">
        <f t="shared" si="121"/>
        <v>0</v>
      </c>
      <c r="S271" s="22">
        <f t="shared" ref="S271:S334" si="138">SUM(T271:U271)</f>
        <v>4</v>
      </c>
      <c r="T271" s="327">
        <v>4</v>
      </c>
      <c r="U271" s="327"/>
      <c r="V271" s="32">
        <f t="shared" si="109"/>
        <v>0</v>
      </c>
      <c r="W271" s="32">
        <f t="shared" si="110"/>
        <v>0</v>
      </c>
      <c r="X271" s="32">
        <f t="shared" si="111"/>
        <v>0</v>
      </c>
      <c r="Y271" s="22"/>
      <c r="Z271" s="25"/>
    </row>
    <row r="272" spans="1:27" s="25" customFormat="1" ht="31.5" hidden="1" customHeight="1" x14ac:dyDescent="0.2">
      <c r="A272" s="327">
        <v>2</v>
      </c>
      <c r="B272" s="52" t="s">
        <v>398</v>
      </c>
      <c r="C272" s="327" t="s">
        <v>409</v>
      </c>
      <c r="D272" s="22">
        <f t="shared" si="134"/>
        <v>9</v>
      </c>
      <c r="E272" s="327">
        <v>6</v>
      </c>
      <c r="F272" s="327">
        <v>3</v>
      </c>
      <c r="G272" s="22">
        <f t="shared" si="135"/>
        <v>8</v>
      </c>
      <c r="H272" s="327">
        <v>5</v>
      </c>
      <c r="I272" s="327">
        <v>3</v>
      </c>
      <c r="J272" s="22">
        <f t="shared" si="136"/>
        <v>9</v>
      </c>
      <c r="K272" s="327">
        <v>6</v>
      </c>
      <c r="L272" s="327">
        <v>3</v>
      </c>
      <c r="M272" s="22">
        <f t="shared" si="137"/>
        <v>9</v>
      </c>
      <c r="N272" s="327">
        <v>6</v>
      </c>
      <c r="O272" s="327">
        <v>3</v>
      </c>
      <c r="P272" s="32">
        <f t="shared" si="119"/>
        <v>0</v>
      </c>
      <c r="Q272" s="32">
        <f t="shared" si="120"/>
        <v>0</v>
      </c>
      <c r="R272" s="32">
        <f t="shared" si="121"/>
        <v>0</v>
      </c>
      <c r="S272" s="22">
        <f t="shared" si="138"/>
        <v>9</v>
      </c>
      <c r="T272" s="327">
        <v>6</v>
      </c>
      <c r="U272" s="327">
        <v>3</v>
      </c>
      <c r="V272" s="32">
        <f t="shared" si="109"/>
        <v>0</v>
      </c>
      <c r="W272" s="32">
        <f t="shared" si="110"/>
        <v>0</v>
      </c>
      <c r="X272" s="32">
        <f t="shared" si="111"/>
        <v>0</v>
      </c>
      <c r="Y272" s="22"/>
    </row>
    <row r="273" spans="1:25" s="25" customFormat="1" ht="22.5" hidden="1" customHeight="1" x14ac:dyDescent="0.2">
      <c r="A273" s="327">
        <v>3</v>
      </c>
      <c r="B273" s="52" t="s">
        <v>399</v>
      </c>
      <c r="C273" s="327" t="s">
        <v>409</v>
      </c>
      <c r="D273" s="22">
        <f t="shared" si="134"/>
        <v>5</v>
      </c>
      <c r="E273" s="327">
        <v>5</v>
      </c>
      <c r="F273" s="327"/>
      <c r="G273" s="22">
        <f t="shared" si="135"/>
        <v>4</v>
      </c>
      <c r="H273" s="327">
        <v>4</v>
      </c>
      <c r="I273" s="327"/>
      <c r="J273" s="22">
        <f t="shared" si="136"/>
        <v>5</v>
      </c>
      <c r="K273" s="327">
        <v>5</v>
      </c>
      <c r="L273" s="327"/>
      <c r="M273" s="22">
        <f t="shared" si="137"/>
        <v>4</v>
      </c>
      <c r="N273" s="327">
        <v>4</v>
      </c>
      <c r="O273" s="327"/>
      <c r="P273" s="32">
        <f t="shared" si="119"/>
        <v>1</v>
      </c>
      <c r="Q273" s="32">
        <f t="shared" si="120"/>
        <v>1</v>
      </c>
      <c r="R273" s="32">
        <f t="shared" si="121"/>
        <v>0</v>
      </c>
      <c r="S273" s="22">
        <f t="shared" si="138"/>
        <v>5</v>
      </c>
      <c r="T273" s="327">
        <v>5</v>
      </c>
      <c r="U273" s="327"/>
      <c r="V273" s="32">
        <f t="shared" si="109"/>
        <v>0</v>
      </c>
      <c r="W273" s="32">
        <f t="shared" si="110"/>
        <v>0</v>
      </c>
      <c r="X273" s="32">
        <f t="shared" si="111"/>
        <v>0</v>
      </c>
      <c r="Y273" s="22"/>
    </row>
    <row r="274" spans="1:25" s="25" customFormat="1" ht="22.5" hidden="1" customHeight="1" x14ac:dyDescent="0.2">
      <c r="A274" s="327">
        <v>4</v>
      </c>
      <c r="B274" s="52" t="s">
        <v>461</v>
      </c>
      <c r="C274" s="327" t="s">
        <v>409</v>
      </c>
      <c r="D274" s="22">
        <f t="shared" si="134"/>
        <v>6</v>
      </c>
      <c r="E274" s="327">
        <v>6</v>
      </c>
      <c r="F274" s="327"/>
      <c r="G274" s="22">
        <f t="shared" si="135"/>
        <v>6</v>
      </c>
      <c r="H274" s="327">
        <v>6</v>
      </c>
      <c r="I274" s="327"/>
      <c r="J274" s="22">
        <f t="shared" si="136"/>
        <v>6</v>
      </c>
      <c r="K274" s="327">
        <v>6</v>
      </c>
      <c r="L274" s="327"/>
      <c r="M274" s="22">
        <f t="shared" si="137"/>
        <v>6</v>
      </c>
      <c r="N274" s="327">
        <v>6</v>
      </c>
      <c r="O274" s="327"/>
      <c r="P274" s="32">
        <f t="shared" si="119"/>
        <v>0</v>
      </c>
      <c r="Q274" s="32">
        <f t="shared" si="120"/>
        <v>0</v>
      </c>
      <c r="R274" s="32">
        <f t="shared" si="121"/>
        <v>0</v>
      </c>
      <c r="S274" s="22">
        <f t="shared" si="138"/>
        <v>6</v>
      </c>
      <c r="T274" s="327">
        <v>6</v>
      </c>
      <c r="U274" s="327"/>
      <c r="V274" s="32">
        <f t="shared" si="109"/>
        <v>0</v>
      </c>
      <c r="W274" s="32">
        <f t="shared" si="110"/>
        <v>0</v>
      </c>
      <c r="X274" s="32">
        <f t="shared" si="111"/>
        <v>0</v>
      </c>
      <c r="Y274" s="22"/>
    </row>
    <row r="275" spans="1:25" s="25" customFormat="1" ht="22.5" hidden="1" customHeight="1" x14ac:dyDescent="0.2">
      <c r="A275" s="327">
        <v>5</v>
      </c>
      <c r="B275" s="52" t="s">
        <v>455</v>
      </c>
      <c r="C275" s="327" t="s">
        <v>409</v>
      </c>
      <c r="D275" s="22">
        <f t="shared" si="134"/>
        <v>7</v>
      </c>
      <c r="E275" s="327">
        <v>7</v>
      </c>
      <c r="F275" s="327"/>
      <c r="G275" s="22">
        <f t="shared" si="135"/>
        <v>5</v>
      </c>
      <c r="H275" s="327">
        <v>5</v>
      </c>
      <c r="I275" s="327"/>
      <c r="J275" s="22">
        <f t="shared" si="136"/>
        <v>7</v>
      </c>
      <c r="K275" s="327">
        <v>7</v>
      </c>
      <c r="L275" s="327"/>
      <c r="M275" s="22">
        <f t="shared" si="137"/>
        <v>5</v>
      </c>
      <c r="N275" s="327">
        <v>5</v>
      </c>
      <c r="O275" s="327"/>
      <c r="P275" s="32">
        <f t="shared" si="119"/>
        <v>2</v>
      </c>
      <c r="Q275" s="32">
        <f t="shared" si="120"/>
        <v>2</v>
      </c>
      <c r="R275" s="32">
        <f t="shared" si="121"/>
        <v>0</v>
      </c>
      <c r="S275" s="22">
        <f t="shared" si="138"/>
        <v>7</v>
      </c>
      <c r="T275" s="327">
        <v>7</v>
      </c>
      <c r="U275" s="327"/>
      <c r="V275" s="32">
        <f t="shared" ref="V275:V338" si="139">S275-J275</f>
        <v>0</v>
      </c>
      <c r="W275" s="32">
        <f t="shared" ref="W275:W338" si="140">T275-K275</f>
        <v>0</v>
      </c>
      <c r="X275" s="32">
        <f t="shared" ref="X275:X338" si="141">U275-L275</f>
        <v>0</v>
      </c>
      <c r="Y275" s="22"/>
    </row>
    <row r="276" spans="1:25" s="25" customFormat="1" ht="17.25" hidden="1" customHeight="1" x14ac:dyDescent="0.2">
      <c r="A276" s="327">
        <v>6</v>
      </c>
      <c r="B276" s="52" t="s">
        <v>462</v>
      </c>
      <c r="C276" s="327" t="s">
        <v>409</v>
      </c>
      <c r="D276" s="22">
        <f t="shared" si="134"/>
        <v>6</v>
      </c>
      <c r="E276" s="327">
        <v>6</v>
      </c>
      <c r="F276" s="327"/>
      <c r="G276" s="22">
        <f t="shared" si="135"/>
        <v>4</v>
      </c>
      <c r="H276" s="327">
        <v>4</v>
      </c>
      <c r="I276" s="327"/>
      <c r="J276" s="22">
        <f t="shared" si="136"/>
        <v>6</v>
      </c>
      <c r="K276" s="327">
        <v>6</v>
      </c>
      <c r="L276" s="327"/>
      <c r="M276" s="22">
        <f t="shared" si="137"/>
        <v>4</v>
      </c>
      <c r="N276" s="327">
        <v>4</v>
      </c>
      <c r="O276" s="327"/>
      <c r="P276" s="32">
        <f t="shared" si="119"/>
        <v>2</v>
      </c>
      <c r="Q276" s="32">
        <f t="shared" si="120"/>
        <v>2</v>
      </c>
      <c r="R276" s="32">
        <f t="shared" si="121"/>
        <v>0</v>
      </c>
      <c r="S276" s="22">
        <f t="shared" si="138"/>
        <v>6</v>
      </c>
      <c r="T276" s="327">
        <v>6</v>
      </c>
      <c r="U276" s="327"/>
      <c r="V276" s="32">
        <f t="shared" si="139"/>
        <v>0</v>
      </c>
      <c r="W276" s="32">
        <f t="shared" si="140"/>
        <v>0</v>
      </c>
      <c r="X276" s="32">
        <f t="shared" si="141"/>
        <v>0</v>
      </c>
      <c r="Y276" s="22"/>
    </row>
    <row r="277" spans="1:25" s="25" customFormat="1" ht="22.5" hidden="1" customHeight="1" x14ac:dyDescent="0.2">
      <c r="A277" s="327">
        <v>7</v>
      </c>
      <c r="B277" s="52" t="s">
        <v>463</v>
      </c>
      <c r="C277" s="327" t="s">
        <v>409</v>
      </c>
      <c r="D277" s="22">
        <f t="shared" si="134"/>
        <v>5</v>
      </c>
      <c r="E277" s="327">
        <v>5</v>
      </c>
      <c r="F277" s="327"/>
      <c r="G277" s="22">
        <f t="shared" si="135"/>
        <v>4</v>
      </c>
      <c r="H277" s="327">
        <v>4</v>
      </c>
      <c r="I277" s="327"/>
      <c r="J277" s="22">
        <f t="shared" si="136"/>
        <v>5</v>
      </c>
      <c r="K277" s="327">
        <v>5</v>
      </c>
      <c r="L277" s="327"/>
      <c r="M277" s="22">
        <f t="shared" si="137"/>
        <v>2</v>
      </c>
      <c r="N277" s="327">
        <v>2</v>
      </c>
      <c r="O277" s="327"/>
      <c r="P277" s="32">
        <f t="shared" si="119"/>
        <v>3</v>
      </c>
      <c r="Q277" s="32">
        <f t="shared" si="120"/>
        <v>3</v>
      </c>
      <c r="R277" s="32">
        <f t="shared" si="121"/>
        <v>0</v>
      </c>
      <c r="S277" s="22">
        <f t="shared" si="138"/>
        <v>5</v>
      </c>
      <c r="T277" s="327">
        <v>5</v>
      </c>
      <c r="U277" s="327"/>
      <c r="V277" s="32">
        <f t="shared" si="139"/>
        <v>0</v>
      </c>
      <c r="W277" s="32">
        <f t="shared" si="140"/>
        <v>0</v>
      </c>
      <c r="X277" s="32">
        <f t="shared" si="141"/>
        <v>0</v>
      </c>
      <c r="Y277" s="22"/>
    </row>
    <row r="278" spans="1:25" s="25" customFormat="1" ht="22.5" hidden="1" customHeight="1" x14ac:dyDescent="0.2">
      <c r="A278" s="327">
        <v>8</v>
      </c>
      <c r="B278" s="52" t="s">
        <v>464</v>
      </c>
      <c r="C278" s="327" t="s">
        <v>409</v>
      </c>
      <c r="D278" s="22">
        <f t="shared" si="134"/>
        <v>6</v>
      </c>
      <c r="E278" s="327">
        <v>6</v>
      </c>
      <c r="F278" s="327"/>
      <c r="G278" s="22">
        <f t="shared" si="135"/>
        <v>4</v>
      </c>
      <c r="H278" s="327">
        <v>4</v>
      </c>
      <c r="I278" s="327"/>
      <c r="J278" s="22">
        <f t="shared" si="136"/>
        <v>6</v>
      </c>
      <c r="K278" s="327">
        <v>6</v>
      </c>
      <c r="L278" s="327"/>
      <c r="M278" s="22">
        <f t="shared" si="137"/>
        <v>3</v>
      </c>
      <c r="N278" s="327">
        <v>3</v>
      </c>
      <c r="O278" s="327"/>
      <c r="P278" s="32">
        <f t="shared" si="119"/>
        <v>3</v>
      </c>
      <c r="Q278" s="32">
        <f t="shared" si="120"/>
        <v>3</v>
      </c>
      <c r="R278" s="32">
        <f t="shared" si="121"/>
        <v>0</v>
      </c>
      <c r="S278" s="22">
        <f t="shared" si="138"/>
        <v>6</v>
      </c>
      <c r="T278" s="327">
        <v>6</v>
      </c>
      <c r="U278" s="327"/>
      <c r="V278" s="32">
        <f t="shared" si="139"/>
        <v>0</v>
      </c>
      <c r="W278" s="32">
        <f t="shared" si="140"/>
        <v>0</v>
      </c>
      <c r="X278" s="32">
        <f t="shared" si="141"/>
        <v>0</v>
      </c>
      <c r="Y278" s="22"/>
    </row>
    <row r="279" spans="1:25" s="25" customFormat="1" ht="9" hidden="1" customHeight="1" x14ac:dyDescent="0.2">
      <c r="A279" s="327">
        <v>9</v>
      </c>
      <c r="B279" s="52" t="s">
        <v>382</v>
      </c>
      <c r="C279" s="327" t="s">
        <v>409</v>
      </c>
      <c r="D279" s="22">
        <f t="shared" si="134"/>
        <v>4</v>
      </c>
      <c r="E279" s="327">
        <v>4</v>
      </c>
      <c r="F279" s="327"/>
      <c r="G279" s="22">
        <f t="shared" si="135"/>
        <v>3</v>
      </c>
      <c r="H279" s="327">
        <v>3</v>
      </c>
      <c r="I279" s="327"/>
      <c r="J279" s="22">
        <f t="shared" si="136"/>
        <v>4</v>
      </c>
      <c r="K279" s="327">
        <v>4</v>
      </c>
      <c r="L279" s="327"/>
      <c r="M279" s="22">
        <f t="shared" si="137"/>
        <v>4</v>
      </c>
      <c r="N279" s="327">
        <v>4</v>
      </c>
      <c r="O279" s="327"/>
      <c r="P279" s="32">
        <f t="shared" si="119"/>
        <v>0</v>
      </c>
      <c r="Q279" s="32">
        <f t="shared" si="120"/>
        <v>0</v>
      </c>
      <c r="R279" s="32">
        <f t="shared" si="121"/>
        <v>0</v>
      </c>
      <c r="S279" s="22">
        <f t="shared" si="138"/>
        <v>4</v>
      </c>
      <c r="T279" s="327">
        <v>4</v>
      </c>
      <c r="U279" s="327"/>
      <c r="V279" s="32">
        <f t="shared" si="139"/>
        <v>0</v>
      </c>
      <c r="W279" s="32">
        <f t="shared" si="140"/>
        <v>0</v>
      </c>
      <c r="X279" s="32">
        <f t="shared" si="141"/>
        <v>0</v>
      </c>
      <c r="Y279" s="22"/>
    </row>
    <row r="280" spans="1:25" s="25" customFormat="1" ht="22.5" hidden="1" customHeight="1" x14ac:dyDescent="0.2">
      <c r="A280" s="327">
        <v>10</v>
      </c>
      <c r="B280" s="52" t="s">
        <v>376</v>
      </c>
      <c r="C280" s="327" t="s">
        <v>409</v>
      </c>
      <c r="D280" s="22">
        <f t="shared" si="134"/>
        <v>3</v>
      </c>
      <c r="E280" s="327">
        <v>3</v>
      </c>
      <c r="F280" s="327"/>
      <c r="G280" s="22">
        <f t="shared" si="135"/>
        <v>2</v>
      </c>
      <c r="H280" s="327">
        <v>2</v>
      </c>
      <c r="I280" s="327"/>
      <c r="J280" s="22">
        <f t="shared" si="136"/>
        <v>3</v>
      </c>
      <c r="K280" s="327">
        <v>3</v>
      </c>
      <c r="L280" s="327"/>
      <c r="M280" s="22">
        <f t="shared" si="137"/>
        <v>2</v>
      </c>
      <c r="N280" s="327">
        <v>2</v>
      </c>
      <c r="O280" s="327"/>
      <c r="P280" s="32">
        <f t="shared" si="119"/>
        <v>1</v>
      </c>
      <c r="Q280" s="32">
        <f t="shared" si="120"/>
        <v>1</v>
      </c>
      <c r="R280" s="32">
        <f t="shared" si="121"/>
        <v>0</v>
      </c>
      <c r="S280" s="22">
        <f t="shared" si="138"/>
        <v>3</v>
      </c>
      <c r="T280" s="327">
        <v>3</v>
      </c>
      <c r="U280" s="327"/>
      <c r="V280" s="32">
        <f t="shared" si="139"/>
        <v>0</v>
      </c>
      <c r="W280" s="32">
        <f t="shared" si="140"/>
        <v>0</v>
      </c>
      <c r="X280" s="32">
        <f t="shared" si="141"/>
        <v>0</v>
      </c>
      <c r="Y280" s="22"/>
    </row>
    <row r="281" spans="1:25" s="43" customFormat="1" ht="22.5" hidden="1" customHeight="1" x14ac:dyDescent="0.2">
      <c r="A281" s="327">
        <v>11</v>
      </c>
      <c r="B281" s="52" t="s">
        <v>431</v>
      </c>
      <c r="C281" s="327" t="s">
        <v>409</v>
      </c>
      <c r="D281" s="22">
        <f t="shared" si="134"/>
        <v>10</v>
      </c>
      <c r="E281" s="327">
        <v>10</v>
      </c>
      <c r="F281" s="327"/>
      <c r="G281" s="22">
        <f t="shared" si="135"/>
        <v>6</v>
      </c>
      <c r="H281" s="327">
        <v>6</v>
      </c>
      <c r="I281" s="327"/>
      <c r="J281" s="22">
        <f t="shared" si="136"/>
        <v>10</v>
      </c>
      <c r="K281" s="327">
        <v>10</v>
      </c>
      <c r="L281" s="327"/>
      <c r="M281" s="22">
        <f t="shared" si="137"/>
        <v>5</v>
      </c>
      <c r="N281" s="327">
        <v>5</v>
      </c>
      <c r="O281" s="327"/>
      <c r="P281" s="32">
        <f t="shared" si="119"/>
        <v>5</v>
      </c>
      <c r="Q281" s="32">
        <f t="shared" si="120"/>
        <v>5</v>
      </c>
      <c r="R281" s="32">
        <f t="shared" si="121"/>
        <v>0</v>
      </c>
      <c r="S281" s="22">
        <f t="shared" si="138"/>
        <v>10</v>
      </c>
      <c r="T281" s="327">
        <v>10</v>
      </c>
      <c r="U281" s="327"/>
      <c r="V281" s="32">
        <f t="shared" si="139"/>
        <v>0</v>
      </c>
      <c r="W281" s="32">
        <f t="shared" si="140"/>
        <v>0</v>
      </c>
      <c r="X281" s="32">
        <f t="shared" si="141"/>
        <v>0</v>
      </c>
      <c r="Y281" s="22"/>
    </row>
    <row r="282" spans="1:25" s="43" customFormat="1" ht="22.5" hidden="1" customHeight="1" x14ac:dyDescent="0.2">
      <c r="A282" s="327">
        <v>12</v>
      </c>
      <c r="B282" s="52" t="s">
        <v>465</v>
      </c>
      <c r="C282" s="327" t="s">
        <v>409</v>
      </c>
      <c r="D282" s="22">
        <f t="shared" si="134"/>
        <v>3</v>
      </c>
      <c r="E282" s="327">
        <v>3</v>
      </c>
      <c r="F282" s="327"/>
      <c r="G282" s="22">
        <f t="shared" si="135"/>
        <v>1</v>
      </c>
      <c r="H282" s="327">
        <v>1</v>
      </c>
      <c r="I282" s="327"/>
      <c r="J282" s="22">
        <f t="shared" si="136"/>
        <v>3</v>
      </c>
      <c r="K282" s="327">
        <v>3</v>
      </c>
      <c r="L282" s="327"/>
      <c r="M282" s="22">
        <f t="shared" si="137"/>
        <v>1</v>
      </c>
      <c r="N282" s="327">
        <v>1</v>
      </c>
      <c r="O282" s="327"/>
      <c r="P282" s="32">
        <f t="shared" si="119"/>
        <v>2</v>
      </c>
      <c r="Q282" s="32">
        <f t="shared" si="120"/>
        <v>2</v>
      </c>
      <c r="R282" s="32">
        <f t="shared" si="121"/>
        <v>0</v>
      </c>
      <c r="S282" s="22">
        <f t="shared" si="138"/>
        <v>3</v>
      </c>
      <c r="T282" s="327">
        <v>3</v>
      </c>
      <c r="U282" s="327"/>
      <c r="V282" s="32">
        <f t="shared" si="139"/>
        <v>0</v>
      </c>
      <c r="W282" s="32">
        <f t="shared" si="140"/>
        <v>0</v>
      </c>
      <c r="X282" s="32">
        <f t="shared" si="141"/>
        <v>0</v>
      </c>
      <c r="Y282" s="22"/>
    </row>
    <row r="283" spans="1:25" s="43" customFormat="1" ht="22.5" hidden="1" customHeight="1" x14ac:dyDescent="0.2">
      <c r="A283" s="327">
        <v>13</v>
      </c>
      <c r="B283" s="52" t="s">
        <v>381</v>
      </c>
      <c r="C283" s="327" t="s">
        <v>409</v>
      </c>
      <c r="D283" s="22">
        <f t="shared" si="134"/>
        <v>2</v>
      </c>
      <c r="E283" s="327">
        <v>2</v>
      </c>
      <c r="F283" s="327"/>
      <c r="G283" s="22">
        <f t="shared" si="135"/>
        <v>1</v>
      </c>
      <c r="H283" s="327">
        <v>1</v>
      </c>
      <c r="I283" s="327"/>
      <c r="J283" s="22">
        <f t="shared" si="136"/>
        <v>2</v>
      </c>
      <c r="K283" s="327">
        <v>2</v>
      </c>
      <c r="L283" s="327"/>
      <c r="M283" s="22">
        <f t="shared" si="137"/>
        <v>1</v>
      </c>
      <c r="N283" s="327">
        <v>1</v>
      </c>
      <c r="O283" s="327"/>
      <c r="P283" s="32">
        <f t="shared" si="119"/>
        <v>1</v>
      </c>
      <c r="Q283" s="32">
        <f t="shared" si="120"/>
        <v>1</v>
      </c>
      <c r="R283" s="32">
        <f t="shared" si="121"/>
        <v>0</v>
      </c>
      <c r="S283" s="22">
        <f t="shared" si="138"/>
        <v>2</v>
      </c>
      <c r="T283" s="327">
        <v>2</v>
      </c>
      <c r="U283" s="327"/>
      <c r="V283" s="32">
        <f t="shared" si="139"/>
        <v>0</v>
      </c>
      <c r="W283" s="32">
        <f t="shared" si="140"/>
        <v>0</v>
      </c>
      <c r="X283" s="32">
        <f t="shared" si="141"/>
        <v>0</v>
      </c>
      <c r="Y283" s="22"/>
    </row>
    <row r="284" spans="1:25" s="134" customFormat="1" ht="22.5" hidden="1" customHeight="1" x14ac:dyDescent="0.25">
      <c r="A284" s="327">
        <v>14</v>
      </c>
      <c r="B284" s="52" t="s">
        <v>466</v>
      </c>
      <c r="C284" s="327" t="s">
        <v>409</v>
      </c>
      <c r="D284" s="22">
        <f t="shared" si="134"/>
        <v>2</v>
      </c>
      <c r="E284" s="327">
        <v>2</v>
      </c>
      <c r="F284" s="327"/>
      <c r="G284" s="22">
        <f t="shared" si="135"/>
        <v>2</v>
      </c>
      <c r="H284" s="327">
        <v>2</v>
      </c>
      <c r="I284" s="327"/>
      <c r="J284" s="22">
        <f t="shared" si="136"/>
        <v>2</v>
      </c>
      <c r="K284" s="327">
        <v>2</v>
      </c>
      <c r="L284" s="327"/>
      <c r="M284" s="22">
        <f t="shared" si="137"/>
        <v>0</v>
      </c>
      <c r="N284" s="327">
        <v>0</v>
      </c>
      <c r="O284" s="327"/>
      <c r="P284" s="32">
        <f t="shared" si="119"/>
        <v>2</v>
      </c>
      <c r="Q284" s="32">
        <f t="shared" si="120"/>
        <v>2</v>
      </c>
      <c r="R284" s="32">
        <f t="shared" si="121"/>
        <v>0</v>
      </c>
      <c r="S284" s="22">
        <f t="shared" si="138"/>
        <v>2</v>
      </c>
      <c r="T284" s="327">
        <v>2</v>
      </c>
      <c r="U284" s="327"/>
      <c r="V284" s="32">
        <f t="shared" si="139"/>
        <v>0</v>
      </c>
      <c r="W284" s="32">
        <f t="shared" si="140"/>
        <v>0</v>
      </c>
      <c r="X284" s="32">
        <f t="shared" si="141"/>
        <v>0</v>
      </c>
      <c r="Y284" s="22"/>
    </row>
    <row r="285" spans="1:25" s="133" customFormat="1" ht="29.25" customHeight="1" x14ac:dyDescent="0.25">
      <c r="A285" s="22">
        <v>2</v>
      </c>
      <c r="B285" s="119" t="s">
        <v>451</v>
      </c>
      <c r="C285" s="22"/>
      <c r="D285" s="22">
        <f t="shared" si="134"/>
        <v>71</v>
      </c>
      <c r="E285" s="22">
        <v>68</v>
      </c>
      <c r="F285" s="22">
        <f t="shared" ref="F285:L285" si="142">SUM(F286:F298)</f>
        <v>3</v>
      </c>
      <c r="G285" s="22">
        <f t="shared" si="135"/>
        <v>62</v>
      </c>
      <c r="H285" s="22">
        <v>59</v>
      </c>
      <c r="I285" s="22">
        <f t="shared" si="142"/>
        <v>3</v>
      </c>
      <c r="J285" s="22">
        <f t="shared" si="136"/>
        <v>71</v>
      </c>
      <c r="K285" s="22">
        <f t="shared" si="142"/>
        <v>68</v>
      </c>
      <c r="L285" s="22">
        <f t="shared" si="142"/>
        <v>3</v>
      </c>
      <c r="M285" s="22">
        <f>SUM(N285:O285)</f>
        <v>68</v>
      </c>
      <c r="N285" s="22">
        <f>60+6</f>
        <v>66</v>
      </c>
      <c r="O285" s="22">
        <f t="shared" ref="O285" si="143">SUM(O286:O298)</f>
        <v>2</v>
      </c>
      <c r="P285" s="32">
        <f t="shared" si="119"/>
        <v>3</v>
      </c>
      <c r="Q285" s="32">
        <f t="shared" si="120"/>
        <v>2</v>
      </c>
      <c r="R285" s="32">
        <f t="shared" si="121"/>
        <v>1</v>
      </c>
      <c r="S285" s="22">
        <f t="shared" si="138"/>
        <v>74</v>
      </c>
      <c r="T285" s="22">
        <v>71</v>
      </c>
      <c r="U285" s="22">
        <v>3</v>
      </c>
      <c r="V285" s="32">
        <f t="shared" si="139"/>
        <v>3</v>
      </c>
      <c r="W285" s="32">
        <f t="shared" si="140"/>
        <v>3</v>
      </c>
      <c r="X285" s="32">
        <f t="shared" si="141"/>
        <v>0</v>
      </c>
      <c r="Y285" s="22"/>
    </row>
    <row r="286" spans="1:25" s="53" customFormat="1" ht="20.25" hidden="1" customHeight="1" x14ac:dyDescent="0.25">
      <c r="A286" s="344">
        <v>1</v>
      </c>
      <c r="B286" s="345" t="s">
        <v>442</v>
      </c>
      <c r="C286" s="344"/>
      <c r="D286" s="22">
        <f t="shared" si="134"/>
        <v>4</v>
      </c>
      <c r="E286" s="344">
        <v>4</v>
      </c>
      <c r="F286" s="344">
        <v>0</v>
      </c>
      <c r="G286" s="22">
        <f t="shared" si="135"/>
        <v>4</v>
      </c>
      <c r="H286" s="344">
        <v>4</v>
      </c>
      <c r="I286" s="344">
        <v>0</v>
      </c>
      <c r="J286" s="22">
        <f t="shared" si="136"/>
        <v>4</v>
      </c>
      <c r="K286" s="344">
        <v>4</v>
      </c>
      <c r="L286" s="344">
        <f>F286-I286</f>
        <v>0</v>
      </c>
      <c r="M286" s="22">
        <f t="shared" si="137"/>
        <v>4</v>
      </c>
      <c r="N286" s="344">
        <v>4</v>
      </c>
      <c r="O286" s="344">
        <v>0</v>
      </c>
      <c r="P286" s="32">
        <f t="shared" si="119"/>
        <v>0</v>
      </c>
      <c r="Q286" s="32">
        <f t="shared" si="120"/>
        <v>0</v>
      </c>
      <c r="R286" s="32">
        <f t="shared" si="121"/>
        <v>0</v>
      </c>
      <c r="S286" s="22">
        <f t="shared" si="138"/>
        <v>4</v>
      </c>
      <c r="T286" s="344">
        <v>4</v>
      </c>
      <c r="U286" s="344">
        <f>I286-L286</f>
        <v>0</v>
      </c>
      <c r="V286" s="32">
        <f t="shared" si="139"/>
        <v>0</v>
      </c>
      <c r="W286" s="32">
        <f t="shared" si="140"/>
        <v>0</v>
      </c>
      <c r="X286" s="32">
        <f t="shared" si="141"/>
        <v>0</v>
      </c>
      <c r="Y286" s="22"/>
    </row>
    <row r="287" spans="1:25" s="53" customFormat="1" ht="21.75" hidden="1" customHeight="1" x14ac:dyDescent="0.25">
      <c r="A287" s="346">
        <v>2</v>
      </c>
      <c r="B287" s="347" t="s">
        <v>443</v>
      </c>
      <c r="C287" s="346"/>
      <c r="D287" s="22">
        <f t="shared" si="134"/>
        <v>3</v>
      </c>
      <c r="E287" s="348">
        <v>3</v>
      </c>
      <c r="F287" s="348">
        <v>0</v>
      </c>
      <c r="G287" s="22">
        <f t="shared" si="135"/>
        <v>3</v>
      </c>
      <c r="H287" s="348">
        <v>3</v>
      </c>
      <c r="I287" s="348">
        <v>0</v>
      </c>
      <c r="J287" s="22">
        <f t="shared" si="136"/>
        <v>3</v>
      </c>
      <c r="K287" s="348">
        <v>3</v>
      </c>
      <c r="L287" s="348">
        <f>F287-I287</f>
        <v>0</v>
      </c>
      <c r="M287" s="22">
        <f t="shared" si="137"/>
        <v>2</v>
      </c>
      <c r="N287" s="348">
        <v>2</v>
      </c>
      <c r="O287" s="348">
        <v>0</v>
      </c>
      <c r="P287" s="32">
        <f t="shared" si="119"/>
        <v>1</v>
      </c>
      <c r="Q287" s="32">
        <f t="shared" si="120"/>
        <v>1</v>
      </c>
      <c r="R287" s="32">
        <f t="shared" si="121"/>
        <v>0</v>
      </c>
      <c r="S287" s="22">
        <f t="shared" si="138"/>
        <v>3</v>
      </c>
      <c r="T287" s="348">
        <v>3</v>
      </c>
      <c r="U287" s="348">
        <f>I287-L287</f>
        <v>0</v>
      </c>
      <c r="V287" s="32">
        <f t="shared" si="139"/>
        <v>0</v>
      </c>
      <c r="W287" s="32">
        <f t="shared" si="140"/>
        <v>0</v>
      </c>
      <c r="X287" s="32">
        <f t="shared" si="141"/>
        <v>0</v>
      </c>
      <c r="Y287" s="22"/>
    </row>
    <row r="288" spans="1:25" s="53" customFormat="1" ht="27.75" hidden="1" customHeight="1" x14ac:dyDescent="0.25">
      <c r="A288" s="346">
        <v>3</v>
      </c>
      <c r="B288" s="349" t="s">
        <v>444</v>
      </c>
      <c r="C288" s="348"/>
      <c r="D288" s="22">
        <f t="shared" si="134"/>
        <v>10</v>
      </c>
      <c r="E288" s="348">
        <v>7</v>
      </c>
      <c r="F288" s="348">
        <v>3</v>
      </c>
      <c r="G288" s="22">
        <f t="shared" si="135"/>
        <v>8</v>
      </c>
      <c r="H288" s="348">
        <v>5</v>
      </c>
      <c r="I288" s="348">
        <v>3</v>
      </c>
      <c r="J288" s="22">
        <f t="shared" si="136"/>
        <v>10</v>
      </c>
      <c r="K288" s="348">
        <v>7</v>
      </c>
      <c r="L288" s="348">
        <v>3</v>
      </c>
      <c r="M288" s="22">
        <f t="shared" si="137"/>
        <v>9</v>
      </c>
      <c r="N288" s="348">
        <v>7</v>
      </c>
      <c r="O288" s="348">
        <v>2</v>
      </c>
      <c r="P288" s="32">
        <f t="shared" si="119"/>
        <v>1</v>
      </c>
      <c r="Q288" s="32">
        <f t="shared" si="120"/>
        <v>0</v>
      </c>
      <c r="R288" s="32">
        <f t="shared" si="121"/>
        <v>1</v>
      </c>
      <c r="S288" s="22">
        <f t="shared" si="138"/>
        <v>9</v>
      </c>
      <c r="T288" s="348">
        <v>7</v>
      </c>
      <c r="U288" s="348">
        <v>2</v>
      </c>
      <c r="V288" s="32">
        <f t="shared" si="139"/>
        <v>-1</v>
      </c>
      <c r="W288" s="32">
        <f t="shared" si="140"/>
        <v>0</v>
      </c>
      <c r="X288" s="32">
        <f t="shared" si="141"/>
        <v>-1</v>
      </c>
      <c r="Y288" s="22"/>
    </row>
    <row r="289" spans="1:281" s="53" customFormat="1" ht="21.75" hidden="1" customHeight="1" x14ac:dyDescent="0.25">
      <c r="A289" s="346">
        <v>4</v>
      </c>
      <c r="B289" s="349" t="s">
        <v>383</v>
      </c>
      <c r="C289" s="348"/>
      <c r="D289" s="22">
        <f t="shared" si="134"/>
        <v>5</v>
      </c>
      <c r="E289" s="348">
        <v>5</v>
      </c>
      <c r="F289" s="348">
        <v>0</v>
      </c>
      <c r="G289" s="22">
        <f t="shared" si="135"/>
        <v>4</v>
      </c>
      <c r="H289" s="348">
        <v>4</v>
      </c>
      <c r="I289" s="348">
        <v>0</v>
      </c>
      <c r="J289" s="22">
        <f t="shared" si="136"/>
        <v>5</v>
      </c>
      <c r="K289" s="348">
        <v>5</v>
      </c>
      <c r="L289" s="348">
        <f t="shared" ref="L289:L298" si="144">F289-I289</f>
        <v>0</v>
      </c>
      <c r="M289" s="22">
        <f t="shared" si="137"/>
        <v>4</v>
      </c>
      <c r="N289" s="348">
        <v>4</v>
      </c>
      <c r="O289" s="348">
        <v>0</v>
      </c>
      <c r="P289" s="32">
        <f t="shared" si="119"/>
        <v>1</v>
      </c>
      <c r="Q289" s="32">
        <f t="shared" si="120"/>
        <v>1</v>
      </c>
      <c r="R289" s="32">
        <f t="shared" si="121"/>
        <v>0</v>
      </c>
      <c r="S289" s="22">
        <f t="shared" si="138"/>
        <v>5</v>
      </c>
      <c r="T289" s="348">
        <v>5</v>
      </c>
      <c r="U289" s="348">
        <f t="shared" ref="U289:U298" si="145">I289-L289</f>
        <v>0</v>
      </c>
      <c r="V289" s="32">
        <f t="shared" si="139"/>
        <v>0</v>
      </c>
      <c r="W289" s="32">
        <f t="shared" si="140"/>
        <v>0</v>
      </c>
      <c r="X289" s="32">
        <f t="shared" si="141"/>
        <v>0</v>
      </c>
      <c r="Y289" s="22"/>
    </row>
    <row r="290" spans="1:281" s="53" customFormat="1" ht="21.75" hidden="1" customHeight="1" x14ac:dyDescent="0.25">
      <c r="A290" s="346">
        <v>5</v>
      </c>
      <c r="B290" s="349" t="s">
        <v>445</v>
      </c>
      <c r="C290" s="348"/>
      <c r="D290" s="22">
        <f t="shared" si="134"/>
        <v>6</v>
      </c>
      <c r="E290" s="348">
        <v>6</v>
      </c>
      <c r="F290" s="348">
        <v>0</v>
      </c>
      <c r="G290" s="22">
        <f t="shared" si="135"/>
        <v>6</v>
      </c>
      <c r="H290" s="348">
        <v>6</v>
      </c>
      <c r="I290" s="348">
        <v>0</v>
      </c>
      <c r="J290" s="22">
        <f t="shared" si="136"/>
        <v>6</v>
      </c>
      <c r="K290" s="348">
        <v>6</v>
      </c>
      <c r="L290" s="348">
        <f t="shared" si="144"/>
        <v>0</v>
      </c>
      <c r="M290" s="22">
        <f t="shared" si="137"/>
        <v>6</v>
      </c>
      <c r="N290" s="348">
        <v>6</v>
      </c>
      <c r="O290" s="348">
        <v>0</v>
      </c>
      <c r="P290" s="32">
        <f t="shared" si="119"/>
        <v>0</v>
      </c>
      <c r="Q290" s="32">
        <f t="shared" si="120"/>
        <v>0</v>
      </c>
      <c r="R290" s="32">
        <f t="shared" si="121"/>
        <v>0</v>
      </c>
      <c r="S290" s="22">
        <f t="shared" si="138"/>
        <v>6</v>
      </c>
      <c r="T290" s="348">
        <v>6</v>
      </c>
      <c r="U290" s="348">
        <f t="shared" si="145"/>
        <v>0</v>
      </c>
      <c r="V290" s="32">
        <f t="shared" si="139"/>
        <v>0</v>
      </c>
      <c r="W290" s="32">
        <f t="shared" si="140"/>
        <v>0</v>
      </c>
      <c r="X290" s="32">
        <f t="shared" si="141"/>
        <v>0</v>
      </c>
      <c r="Y290" s="22"/>
      <c r="Z290" s="461"/>
      <c r="AA290" s="462"/>
      <c r="AB290" s="462"/>
      <c r="AC290" s="462"/>
      <c r="AD290" s="462"/>
    </row>
    <row r="291" spans="1:281" s="53" customFormat="1" ht="15.75" hidden="1" customHeight="1" x14ac:dyDescent="0.25">
      <c r="A291" s="346">
        <v>6</v>
      </c>
      <c r="B291" s="349" t="s">
        <v>446</v>
      </c>
      <c r="C291" s="348"/>
      <c r="D291" s="22">
        <f t="shared" si="134"/>
        <v>12</v>
      </c>
      <c r="E291" s="348">
        <v>12</v>
      </c>
      <c r="F291" s="348">
        <v>0</v>
      </c>
      <c r="G291" s="22">
        <f t="shared" si="135"/>
        <v>10</v>
      </c>
      <c r="H291" s="348">
        <v>10</v>
      </c>
      <c r="I291" s="348">
        <v>0</v>
      </c>
      <c r="J291" s="22">
        <f t="shared" si="136"/>
        <v>12</v>
      </c>
      <c r="K291" s="348">
        <v>12</v>
      </c>
      <c r="L291" s="348">
        <f t="shared" si="144"/>
        <v>0</v>
      </c>
      <c r="M291" s="22">
        <f t="shared" si="137"/>
        <v>10</v>
      </c>
      <c r="N291" s="348">
        <v>10</v>
      </c>
      <c r="O291" s="348">
        <v>0</v>
      </c>
      <c r="P291" s="32">
        <f t="shared" si="119"/>
        <v>2</v>
      </c>
      <c r="Q291" s="32">
        <f t="shared" si="120"/>
        <v>2</v>
      </c>
      <c r="R291" s="32">
        <f t="shared" si="121"/>
        <v>0</v>
      </c>
      <c r="S291" s="22">
        <f t="shared" si="138"/>
        <v>12</v>
      </c>
      <c r="T291" s="348">
        <v>12</v>
      </c>
      <c r="U291" s="348">
        <f t="shared" si="145"/>
        <v>0</v>
      </c>
      <c r="V291" s="32">
        <f t="shared" si="139"/>
        <v>0</v>
      </c>
      <c r="W291" s="32">
        <f t="shared" si="140"/>
        <v>0</v>
      </c>
      <c r="X291" s="32">
        <f t="shared" si="141"/>
        <v>0</v>
      </c>
      <c r="Y291" s="22"/>
    </row>
    <row r="292" spans="1:281" s="53" customFormat="1" ht="16.5" hidden="1" customHeight="1" x14ac:dyDescent="0.25">
      <c r="A292" s="346">
        <v>7</v>
      </c>
      <c r="B292" s="349" t="s">
        <v>447</v>
      </c>
      <c r="C292" s="348"/>
      <c r="D292" s="22">
        <f t="shared" si="134"/>
        <v>7</v>
      </c>
      <c r="E292" s="348">
        <v>7</v>
      </c>
      <c r="F292" s="348">
        <v>0</v>
      </c>
      <c r="G292" s="22">
        <f t="shared" si="135"/>
        <v>6</v>
      </c>
      <c r="H292" s="348">
        <v>6</v>
      </c>
      <c r="I292" s="348">
        <v>0</v>
      </c>
      <c r="J292" s="22">
        <f t="shared" si="136"/>
        <v>7</v>
      </c>
      <c r="K292" s="348">
        <v>7</v>
      </c>
      <c r="L292" s="348">
        <f t="shared" si="144"/>
        <v>0</v>
      </c>
      <c r="M292" s="22">
        <f t="shared" si="137"/>
        <v>6</v>
      </c>
      <c r="N292" s="348">
        <v>6</v>
      </c>
      <c r="O292" s="348">
        <v>0</v>
      </c>
      <c r="P292" s="32">
        <f t="shared" si="119"/>
        <v>1</v>
      </c>
      <c r="Q292" s="32">
        <f t="shared" si="120"/>
        <v>1</v>
      </c>
      <c r="R292" s="32">
        <f t="shared" si="121"/>
        <v>0</v>
      </c>
      <c r="S292" s="22">
        <f t="shared" si="138"/>
        <v>7</v>
      </c>
      <c r="T292" s="348">
        <v>7</v>
      </c>
      <c r="U292" s="348">
        <f t="shared" si="145"/>
        <v>0</v>
      </c>
      <c r="V292" s="32">
        <f t="shared" si="139"/>
        <v>0</v>
      </c>
      <c r="W292" s="32">
        <f t="shared" si="140"/>
        <v>0</v>
      </c>
      <c r="X292" s="32">
        <f t="shared" si="141"/>
        <v>0</v>
      </c>
      <c r="Y292" s="22"/>
    </row>
    <row r="293" spans="1:281" s="53" customFormat="1" ht="21.75" hidden="1" customHeight="1" x14ac:dyDescent="0.25">
      <c r="A293" s="346">
        <v>8</v>
      </c>
      <c r="B293" s="349" t="s">
        <v>384</v>
      </c>
      <c r="C293" s="348"/>
      <c r="D293" s="22">
        <f t="shared" si="134"/>
        <v>6</v>
      </c>
      <c r="E293" s="348">
        <v>6</v>
      </c>
      <c r="F293" s="348">
        <v>0</v>
      </c>
      <c r="G293" s="22">
        <f t="shared" si="135"/>
        <v>6</v>
      </c>
      <c r="H293" s="348">
        <v>6</v>
      </c>
      <c r="I293" s="348">
        <v>0</v>
      </c>
      <c r="J293" s="22">
        <f t="shared" si="136"/>
        <v>6</v>
      </c>
      <c r="K293" s="348">
        <v>6</v>
      </c>
      <c r="L293" s="348">
        <f t="shared" si="144"/>
        <v>0</v>
      </c>
      <c r="M293" s="22">
        <f t="shared" si="137"/>
        <v>5</v>
      </c>
      <c r="N293" s="348">
        <v>5</v>
      </c>
      <c r="O293" s="348">
        <v>0</v>
      </c>
      <c r="P293" s="32">
        <f t="shared" si="119"/>
        <v>1</v>
      </c>
      <c r="Q293" s="32">
        <f t="shared" si="120"/>
        <v>1</v>
      </c>
      <c r="R293" s="32">
        <f t="shared" si="121"/>
        <v>0</v>
      </c>
      <c r="S293" s="22">
        <f t="shared" si="138"/>
        <v>6</v>
      </c>
      <c r="T293" s="348">
        <v>6</v>
      </c>
      <c r="U293" s="348">
        <f t="shared" si="145"/>
        <v>0</v>
      </c>
      <c r="V293" s="32">
        <f t="shared" si="139"/>
        <v>0</v>
      </c>
      <c r="W293" s="32">
        <f t="shared" si="140"/>
        <v>0</v>
      </c>
      <c r="X293" s="32">
        <f t="shared" si="141"/>
        <v>0</v>
      </c>
      <c r="Y293" s="22"/>
      <c r="Z293" s="350"/>
    </row>
    <row r="294" spans="1:281" s="53" customFormat="1" ht="9.75" hidden="1" customHeight="1" x14ac:dyDescent="0.25">
      <c r="A294" s="346">
        <v>9</v>
      </c>
      <c r="B294" s="349" t="s">
        <v>448</v>
      </c>
      <c r="C294" s="348"/>
      <c r="D294" s="22">
        <f t="shared" si="134"/>
        <v>3</v>
      </c>
      <c r="E294" s="348">
        <v>3</v>
      </c>
      <c r="F294" s="348">
        <v>0</v>
      </c>
      <c r="G294" s="22">
        <f t="shared" si="135"/>
        <v>2</v>
      </c>
      <c r="H294" s="348">
        <v>2</v>
      </c>
      <c r="I294" s="348">
        <v>0</v>
      </c>
      <c r="J294" s="22">
        <f t="shared" si="136"/>
        <v>3</v>
      </c>
      <c r="K294" s="348">
        <v>3</v>
      </c>
      <c r="L294" s="348">
        <f t="shared" si="144"/>
        <v>0</v>
      </c>
      <c r="M294" s="22">
        <f t="shared" si="137"/>
        <v>3</v>
      </c>
      <c r="N294" s="348">
        <v>3</v>
      </c>
      <c r="O294" s="348">
        <v>0</v>
      </c>
      <c r="P294" s="32">
        <f t="shared" ref="P294:P357" si="146">J294-M294</f>
        <v>0</v>
      </c>
      <c r="Q294" s="32">
        <f t="shared" ref="Q294:Q357" si="147">K294-N294</f>
        <v>0</v>
      </c>
      <c r="R294" s="32">
        <f t="shared" ref="R294:R357" si="148">L294-O294</f>
        <v>0</v>
      </c>
      <c r="S294" s="22">
        <f t="shared" si="138"/>
        <v>3</v>
      </c>
      <c r="T294" s="348">
        <v>3</v>
      </c>
      <c r="U294" s="348">
        <f t="shared" si="145"/>
        <v>0</v>
      </c>
      <c r="V294" s="32">
        <f t="shared" si="139"/>
        <v>0</v>
      </c>
      <c r="W294" s="32">
        <f t="shared" si="140"/>
        <v>0</v>
      </c>
      <c r="X294" s="32">
        <f t="shared" si="141"/>
        <v>0</v>
      </c>
      <c r="Y294" s="22"/>
      <c r="Z294" s="461"/>
      <c r="AA294" s="462"/>
      <c r="AB294" s="462"/>
    </row>
    <row r="295" spans="1:281" s="53" customFormat="1" ht="21.75" hidden="1" customHeight="1" x14ac:dyDescent="0.25">
      <c r="A295" s="346">
        <v>10</v>
      </c>
      <c r="B295" s="349" t="s">
        <v>376</v>
      </c>
      <c r="C295" s="348"/>
      <c r="D295" s="22">
        <f t="shared" si="134"/>
        <v>2</v>
      </c>
      <c r="E295" s="348">
        <v>2</v>
      </c>
      <c r="F295" s="348">
        <v>0</v>
      </c>
      <c r="G295" s="22">
        <f t="shared" si="135"/>
        <v>2</v>
      </c>
      <c r="H295" s="348">
        <v>2</v>
      </c>
      <c r="I295" s="348">
        <v>0</v>
      </c>
      <c r="J295" s="22">
        <f t="shared" si="136"/>
        <v>2</v>
      </c>
      <c r="K295" s="348">
        <v>2</v>
      </c>
      <c r="L295" s="348">
        <f t="shared" si="144"/>
        <v>0</v>
      </c>
      <c r="M295" s="22">
        <f t="shared" si="137"/>
        <v>2</v>
      </c>
      <c r="N295" s="348">
        <v>2</v>
      </c>
      <c r="O295" s="348">
        <v>0</v>
      </c>
      <c r="P295" s="32">
        <f t="shared" si="146"/>
        <v>0</v>
      </c>
      <c r="Q295" s="32">
        <f t="shared" si="147"/>
        <v>0</v>
      </c>
      <c r="R295" s="32">
        <f t="shared" si="148"/>
        <v>0</v>
      </c>
      <c r="S295" s="22">
        <f t="shared" si="138"/>
        <v>2</v>
      </c>
      <c r="T295" s="348">
        <v>2</v>
      </c>
      <c r="U295" s="348">
        <f t="shared" si="145"/>
        <v>0</v>
      </c>
      <c r="V295" s="32">
        <f t="shared" si="139"/>
        <v>0</v>
      </c>
      <c r="W295" s="32">
        <f t="shared" si="140"/>
        <v>0</v>
      </c>
      <c r="X295" s="32">
        <f t="shared" si="141"/>
        <v>0</v>
      </c>
      <c r="Y295" s="22"/>
    </row>
    <row r="296" spans="1:281" s="53" customFormat="1" ht="21.75" hidden="1" customHeight="1" x14ac:dyDescent="0.25">
      <c r="A296" s="346">
        <v>11</v>
      </c>
      <c r="B296" s="349" t="s">
        <v>449</v>
      </c>
      <c r="C296" s="348"/>
      <c r="D296" s="22">
        <f t="shared" si="134"/>
        <v>8</v>
      </c>
      <c r="E296" s="348">
        <v>8</v>
      </c>
      <c r="F296" s="348">
        <v>0</v>
      </c>
      <c r="G296" s="22">
        <f t="shared" si="135"/>
        <v>6</v>
      </c>
      <c r="H296" s="348">
        <v>6</v>
      </c>
      <c r="I296" s="348">
        <v>0</v>
      </c>
      <c r="J296" s="22">
        <f t="shared" si="136"/>
        <v>8</v>
      </c>
      <c r="K296" s="348">
        <v>8</v>
      </c>
      <c r="L296" s="348">
        <f t="shared" si="144"/>
        <v>0</v>
      </c>
      <c r="M296" s="22">
        <f t="shared" si="137"/>
        <v>6</v>
      </c>
      <c r="N296" s="348">
        <v>6</v>
      </c>
      <c r="O296" s="348">
        <v>0</v>
      </c>
      <c r="P296" s="32">
        <f t="shared" si="146"/>
        <v>2</v>
      </c>
      <c r="Q296" s="32">
        <f t="shared" si="147"/>
        <v>2</v>
      </c>
      <c r="R296" s="32">
        <f t="shared" si="148"/>
        <v>0</v>
      </c>
      <c r="S296" s="22">
        <f t="shared" si="138"/>
        <v>8</v>
      </c>
      <c r="T296" s="348">
        <v>8</v>
      </c>
      <c r="U296" s="348">
        <f t="shared" si="145"/>
        <v>0</v>
      </c>
      <c r="V296" s="32">
        <f t="shared" si="139"/>
        <v>0</v>
      </c>
      <c r="W296" s="32">
        <f t="shared" si="140"/>
        <v>0</v>
      </c>
      <c r="X296" s="32">
        <f t="shared" si="141"/>
        <v>0</v>
      </c>
      <c r="Y296" s="22"/>
      <c r="Z296" s="461"/>
      <c r="AA296" s="462"/>
      <c r="AB296" s="462"/>
    </row>
    <row r="297" spans="1:281" s="53" customFormat="1" ht="21.75" hidden="1" customHeight="1" x14ac:dyDescent="0.25">
      <c r="A297" s="346">
        <v>12</v>
      </c>
      <c r="B297" s="349" t="s">
        <v>450</v>
      </c>
      <c r="C297" s="348"/>
      <c r="D297" s="22">
        <f t="shared" si="134"/>
        <v>3</v>
      </c>
      <c r="E297" s="348">
        <v>3</v>
      </c>
      <c r="F297" s="348">
        <v>0</v>
      </c>
      <c r="G297" s="22">
        <f t="shared" si="135"/>
        <v>3</v>
      </c>
      <c r="H297" s="348">
        <v>3</v>
      </c>
      <c r="I297" s="348">
        <v>0</v>
      </c>
      <c r="J297" s="22">
        <f t="shared" si="136"/>
        <v>3</v>
      </c>
      <c r="K297" s="348">
        <v>3</v>
      </c>
      <c r="L297" s="348">
        <f t="shared" si="144"/>
        <v>0</v>
      </c>
      <c r="M297" s="22">
        <f t="shared" si="137"/>
        <v>3</v>
      </c>
      <c r="N297" s="348">
        <v>3</v>
      </c>
      <c r="O297" s="348">
        <v>0</v>
      </c>
      <c r="P297" s="32">
        <f t="shared" si="146"/>
        <v>0</v>
      </c>
      <c r="Q297" s="32">
        <f t="shared" si="147"/>
        <v>0</v>
      </c>
      <c r="R297" s="32">
        <f t="shared" si="148"/>
        <v>0</v>
      </c>
      <c r="S297" s="22">
        <f t="shared" si="138"/>
        <v>3</v>
      </c>
      <c r="T297" s="348">
        <v>3</v>
      </c>
      <c r="U297" s="348">
        <f t="shared" si="145"/>
        <v>0</v>
      </c>
      <c r="V297" s="32">
        <f t="shared" si="139"/>
        <v>0</v>
      </c>
      <c r="W297" s="32">
        <f t="shared" si="140"/>
        <v>0</v>
      </c>
      <c r="X297" s="32">
        <f t="shared" si="141"/>
        <v>0</v>
      </c>
      <c r="Y297" s="22"/>
    </row>
    <row r="298" spans="1:281" s="53" customFormat="1" ht="21.75" hidden="1" customHeight="1" x14ac:dyDescent="0.25">
      <c r="A298" s="351">
        <v>13</v>
      </c>
      <c r="B298" s="352" t="s">
        <v>381</v>
      </c>
      <c r="C298" s="351"/>
      <c r="D298" s="353">
        <f t="shared" si="134"/>
        <v>2</v>
      </c>
      <c r="E298" s="351">
        <v>2</v>
      </c>
      <c r="F298" s="351">
        <v>0</v>
      </c>
      <c r="G298" s="353">
        <f t="shared" si="135"/>
        <v>2</v>
      </c>
      <c r="H298" s="351">
        <v>2</v>
      </c>
      <c r="I298" s="351">
        <v>0</v>
      </c>
      <c r="J298" s="353">
        <f t="shared" si="136"/>
        <v>2</v>
      </c>
      <c r="K298" s="351">
        <v>2</v>
      </c>
      <c r="L298" s="351">
        <f t="shared" si="144"/>
        <v>0</v>
      </c>
      <c r="M298" s="353">
        <f t="shared" si="137"/>
        <v>2</v>
      </c>
      <c r="N298" s="351">
        <v>2</v>
      </c>
      <c r="O298" s="351">
        <v>0</v>
      </c>
      <c r="P298" s="32">
        <f t="shared" si="146"/>
        <v>0</v>
      </c>
      <c r="Q298" s="32">
        <f t="shared" si="147"/>
        <v>0</v>
      </c>
      <c r="R298" s="32">
        <f t="shared" si="148"/>
        <v>0</v>
      </c>
      <c r="S298" s="353">
        <f t="shared" si="138"/>
        <v>2</v>
      </c>
      <c r="T298" s="351">
        <v>2</v>
      </c>
      <c r="U298" s="351">
        <f t="shared" si="145"/>
        <v>0</v>
      </c>
      <c r="V298" s="32">
        <f t="shared" si="139"/>
        <v>0</v>
      </c>
      <c r="W298" s="32">
        <f t="shared" si="140"/>
        <v>0</v>
      </c>
      <c r="X298" s="32">
        <f t="shared" si="141"/>
        <v>0</v>
      </c>
      <c r="Y298" s="353"/>
    </row>
    <row r="299" spans="1:281" s="354" customFormat="1" ht="27.75" customHeight="1" x14ac:dyDescent="0.25">
      <c r="A299" s="22">
        <v>3</v>
      </c>
      <c r="B299" s="119" t="s">
        <v>387</v>
      </c>
      <c r="C299" s="22" t="s">
        <v>68</v>
      </c>
      <c r="D299" s="22">
        <f t="shared" si="134"/>
        <v>92</v>
      </c>
      <c r="E299" s="22">
        <f t="shared" ref="E299:I299" si="149">SUM(E300:E314)</f>
        <v>88</v>
      </c>
      <c r="F299" s="22">
        <f t="shared" si="149"/>
        <v>4</v>
      </c>
      <c r="G299" s="22">
        <f t="shared" si="135"/>
        <v>84</v>
      </c>
      <c r="H299" s="22">
        <f t="shared" si="149"/>
        <v>81</v>
      </c>
      <c r="I299" s="22">
        <f t="shared" si="149"/>
        <v>3</v>
      </c>
      <c r="J299" s="22">
        <f t="shared" si="136"/>
        <v>90</v>
      </c>
      <c r="K299" s="22">
        <v>86</v>
      </c>
      <c r="L299" s="22">
        <v>4</v>
      </c>
      <c r="M299" s="22">
        <f t="shared" si="137"/>
        <v>84</v>
      </c>
      <c r="N299" s="22">
        <f>79+1+1</f>
        <v>81</v>
      </c>
      <c r="O299" s="22">
        <f t="shared" ref="O299" si="150">SUM(O300:O314)</f>
        <v>3</v>
      </c>
      <c r="P299" s="32">
        <f t="shared" si="146"/>
        <v>6</v>
      </c>
      <c r="Q299" s="32">
        <f t="shared" si="147"/>
        <v>5</v>
      </c>
      <c r="R299" s="32">
        <f t="shared" si="148"/>
        <v>1</v>
      </c>
      <c r="S299" s="22">
        <f t="shared" si="138"/>
        <v>90</v>
      </c>
      <c r="T299" s="22">
        <v>86</v>
      </c>
      <c r="U299" s="22">
        <v>4</v>
      </c>
      <c r="V299" s="32">
        <f t="shared" si="139"/>
        <v>0</v>
      </c>
      <c r="W299" s="32">
        <f t="shared" si="140"/>
        <v>0</v>
      </c>
      <c r="X299" s="32">
        <f t="shared" si="141"/>
        <v>0</v>
      </c>
      <c r="Y299" s="22"/>
    </row>
    <row r="300" spans="1:281" s="258" customFormat="1" ht="19.5" hidden="1" customHeight="1" x14ac:dyDescent="0.25">
      <c r="A300" s="265">
        <v>1</v>
      </c>
      <c r="B300" s="257" t="s">
        <v>372</v>
      </c>
      <c r="C300" s="265"/>
      <c r="D300" s="58">
        <f t="shared" si="134"/>
        <v>2</v>
      </c>
      <c r="E300" s="265">
        <v>2</v>
      </c>
      <c r="F300" s="265">
        <v>0</v>
      </c>
      <c r="G300" s="58">
        <f t="shared" si="135"/>
        <v>2</v>
      </c>
      <c r="H300" s="265">
        <v>2</v>
      </c>
      <c r="I300" s="265">
        <v>0</v>
      </c>
      <c r="J300" s="58">
        <f t="shared" si="136"/>
        <v>2</v>
      </c>
      <c r="K300" s="265">
        <v>2</v>
      </c>
      <c r="L300" s="265">
        <v>0</v>
      </c>
      <c r="M300" s="58">
        <f t="shared" si="137"/>
        <v>1</v>
      </c>
      <c r="N300" s="265">
        <v>1</v>
      </c>
      <c r="O300" s="265">
        <v>0</v>
      </c>
      <c r="P300" s="32">
        <f t="shared" si="146"/>
        <v>1</v>
      </c>
      <c r="Q300" s="32">
        <f t="shared" si="147"/>
        <v>1</v>
      </c>
      <c r="R300" s="32">
        <f t="shared" si="148"/>
        <v>0</v>
      </c>
      <c r="S300" s="58">
        <f t="shared" si="138"/>
        <v>2</v>
      </c>
      <c r="T300" s="265">
        <v>2</v>
      </c>
      <c r="U300" s="265">
        <v>0</v>
      </c>
      <c r="V300" s="32">
        <f t="shared" si="139"/>
        <v>0</v>
      </c>
      <c r="W300" s="32">
        <f t="shared" si="140"/>
        <v>0</v>
      </c>
      <c r="X300" s="32">
        <f t="shared" si="141"/>
        <v>0</v>
      </c>
      <c r="Y300" s="58"/>
      <c r="JG300" s="265" t="s">
        <v>12</v>
      </c>
      <c r="JH300" s="265" t="s">
        <v>26</v>
      </c>
      <c r="JI300" s="265"/>
      <c r="JJ300" s="265"/>
      <c r="JK300" s="265"/>
      <c r="JL300" s="265"/>
      <c r="JM300" s="265"/>
      <c r="JN300" s="265"/>
      <c r="JO300" s="265"/>
      <c r="JP300" s="265"/>
      <c r="JQ300" s="265"/>
      <c r="JR300" s="265"/>
      <c r="JS300" s="265"/>
      <c r="JT300" s="265"/>
      <c r="JU300" s="265"/>
    </row>
    <row r="301" spans="1:281" s="326" customFormat="1" ht="29.25" hidden="1" customHeight="1" x14ac:dyDescent="0.25">
      <c r="A301" s="327">
        <v>2</v>
      </c>
      <c r="B301" s="52" t="s">
        <v>373</v>
      </c>
      <c r="C301" s="327"/>
      <c r="D301" s="22">
        <f t="shared" si="134"/>
        <v>4</v>
      </c>
      <c r="E301" s="327">
        <v>4</v>
      </c>
      <c r="F301" s="327">
        <v>0</v>
      </c>
      <c r="G301" s="22">
        <f t="shared" si="135"/>
        <v>4</v>
      </c>
      <c r="H301" s="327">
        <v>4</v>
      </c>
      <c r="I301" s="327">
        <v>0</v>
      </c>
      <c r="J301" s="22">
        <f t="shared" si="136"/>
        <v>4</v>
      </c>
      <c r="K301" s="327">
        <v>4</v>
      </c>
      <c r="L301" s="327">
        <v>0</v>
      </c>
      <c r="M301" s="22">
        <f t="shared" si="137"/>
        <v>3</v>
      </c>
      <c r="N301" s="327">
        <v>3</v>
      </c>
      <c r="O301" s="327">
        <v>0</v>
      </c>
      <c r="P301" s="32">
        <f t="shared" si="146"/>
        <v>1</v>
      </c>
      <c r="Q301" s="32">
        <f t="shared" si="147"/>
        <v>1</v>
      </c>
      <c r="R301" s="32">
        <f t="shared" si="148"/>
        <v>0</v>
      </c>
      <c r="S301" s="22">
        <f t="shared" si="138"/>
        <v>4</v>
      </c>
      <c r="T301" s="327">
        <v>4</v>
      </c>
      <c r="U301" s="327">
        <v>0</v>
      </c>
      <c r="V301" s="32">
        <f t="shared" si="139"/>
        <v>0</v>
      </c>
      <c r="W301" s="32">
        <f t="shared" si="140"/>
        <v>0</v>
      </c>
      <c r="X301" s="32">
        <f t="shared" si="141"/>
        <v>0</v>
      </c>
      <c r="Y301" s="22"/>
      <c r="JG301" s="327">
        <v>1</v>
      </c>
      <c r="JH301" s="327" t="s">
        <v>19</v>
      </c>
      <c r="JI301" s="327"/>
      <c r="JJ301" s="327"/>
      <c r="JK301" s="327"/>
      <c r="JL301" s="327"/>
      <c r="JM301" s="327"/>
      <c r="JN301" s="327"/>
      <c r="JO301" s="327"/>
      <c r="JP301" s="327"/>
      <c r="JQ301" s="327"/>
      <c r="JR301" s="327"/>
      <c r="JS301" s="327"/>
      <c r="JT301" s="327"/>
      <c r="JU301" s="327"/>
    </row>
    <row r="302" spans="1:281" s="326" customFormat="1" ht="12.75" hidden="1" customHeight="1" x14ac:dyDescent="0.25">
      <c r="A302" s="327">
        <v>3</v>
      </c>
      <c r="B302" s="52" t="s">
        <v>374</v>
      </c>
      <c r="C302" s="327"/>
      <c r="D302" s="22">
        <f t="shared" si="134"/>
        <v>2</v>
      </c>
      <c r="E302" s="327">
        <v>2</v>
      </c>
      <c r="F302" s="327">
        <v>0</v>
      </c>
      <c r="G302" s="22">
        <f t="shared" si="135"/>
        <v>2</v>
      </c>
      <c r="H302" s="327">
        <v>2</v>
      </c>
      <c r="I302" s="327">
        <v>0</v>
      </c>
      <c r="J302" s="22">
        <f t="shared" si="136"/>
        <v>2</v>
      </c>
      <c r="K302" s="327">
        <v>2</v>
      </c>
      <c r="L302" s="327">
        <v>0</v>
      </c>
      <c r="M302" s="22">
        <f t="shared" si="137"/>
        <v>2</v>
      </c>
      <c r="N302" s="327">
        <v>2</v>
      </c>
      <c r="O302" s="327">
        <v>0</v>
      </c>
      <c r="P302" s="32">
        <f t="shared" si="146"/>
        <v>0</v>
      </c>
      <c r="Q302" s="32">
        <f t="shared" si="147"/>
        <v>0</v>
      </c>
      <c r="R302" s="32">
        <f t="shared" si="148"/>
        <v>0</v>
      </c>
      <c r="S302" s="22">
        <f t="shared" si="138"/>
        <v>2</v>
      </c>
      <c r="T302" s="327">
        <v>2</v>
      </c>
      <c r="U302" s="327">
        <v>0</v>
      </c>
      <c r="V302" s="32">
        <f t="shared" si="139"/>
        <v>0</v>
      </c>
      <c r="W302" s="32">
        <f t="shared" si="140"/>
        <v>0</v>
      </c>
      <c r="X302" s="32">
        <f t="shared" si="141"/>
        <v>0</v>
      </c>
      <c r="Y302" s="22"/>
      <c r="JG302" s="327">
        <v>2</v>
      </c>
      <c r="JH302" s="327" t="s">
        <v>20</v>
      </c>
      <c r="JI302" s="327"/>
      <c r="JJ302" s="327"/>
      <c r="JK302" s="327"/>
      <c r="JL302" s="327"/>
      <c r="JM302" s="327"/>
      <c r="JN302" s="327"/>
      <c r="JO302" s="327"/>
      <c r="JP302" s="327"/>
      <c r="JQ302" s="327"/>
      <c r="JR302" s="327"/>
      <c r="JS302" s="327"/>
      <c r="JT302" s="327"/>
      <c r="JU302" s="327"/>
    </row>
    <row r="303" spans="1:281" s="326" customFormat="1" ht="29.25" hidden="1" customHeight="1" x14ac:dyDescent="0.25">
      <c r="A303" s="327">
        <v>4</v>
      </c>
      <c r="B303" s="52" t="s">
        <v>375</v>
      </c>
      <c r="C303" s="327"/>
      <c r="D303" s="22">
        <f t="shared" si="134"/>
        <v>10</v>
      </c>
      <c r="E303" s="327">
        <v>6</v>
      </c>
      <c r="F303" s="327">
        <v>4</v>
      </c>
      <c r="G303" s="22">
        <f t="shared" si="135"/>
        <v>9</v>
      </c>
      <c r="H303" s="327">
        <v>6</v>
      </c>
      <c r="I303" s="327">
        <v>3</v>
      </c>
      <c r="J303" s="22">
        <f t="shared" si="136"/>
        <v>10</v>
      </c>
      <c r="K303" s="327">
        <v>6</v>
      </c>
      <c r="L303" s="327">
        <v>4</v>
      </c>
      <c r="M303" s="22">
        <f t="shared" si="137"/>
        <v>9</v>
      </c>
      <c r="N303" s="327">
        <v>6</v>
      </c>
      <c r="O303" s="327">
        <v>3</v>
      </c>
      <c r="P303" s="32">
        <f t="shared" si="146"/>
        <v>1</v>
      </c>
      <c r="Q303" s="32">
        <f t="shared" si="147"/>
        <v>0</v>
      </c>
      <c r="R303" s="32">
        <f t="shared" si="148"/>
        <v>1</v>
      </c>
      <c r="S303" s="22">
        <f t="shared" si="138"/>
        <v>10</v>
      </c>
      <c r="T303" s="327">
        <v>6</v>
      </c>
      <c r="U303" s="327">
        <v>4</v>
      </c>
      <c r="V303" s="32">
        <f t="shared" si="139"/>
        <v>0</v>
      </c>
      <c r="W303" s="32">
        <f t="shared" si="140"/>
        <v>0</v>
      </c>
      <c r="X303" s="32">
        <f t="shared" si="141"/>
        <v>0</v>
      </c>
      <c r="Y303" s="22"/>
      <c r="JG303" s="327"/>
      <c r="JH303" s="327"/>
      <c r="JI303" s="327"/>
      <c r="JJ303" s="327"/>
      <c r="JK303" s="327"/>
      <c r="JL303" s="327"/>
      <c r="JM303" s="327"/>
      <c r="JN303" s="327"/>
      <c r="JO303" s="327"/>
      <c r="JP303" s="327"/>
      <c r="JQ303" s="327"/>
      <c r="JR303" s="327"/>
      <c r="JS303" s="327"/>
      <c r="JT303" s="327"/>
      <c r="JU303" s="327"/>
    </row>
    <row r="304" spans="1:281" s="326" customFormat="1" ht="29.25" hidden="1" customHeight="1" x14ac:dyDescent="0.25">
      <c r="A304" s="327">
        <v>5</v>
      </c>
      <c r="B304" s="54" t="s">
        <v>376</v>
      </c>
      <c r="C304" s="327"/>
      <c r="D304" s="22">
        <f t="shared" si="134"/>
        <v>4</v>
      </c>
      <c r="E304" s="327">
        <v>4</v>
      </c>
      <c r="F304" s="327">
        <v>0</v>
      </c>
      <c r="G304" s="22">
        <f t="shared" si="135"/>
        <v>4</v>
      </c>
      <c r="H304" s="327">
        <v>4</v>
      </c>
      <c r="I304" s="327">
        <v>0</v>
      </c>
      <c r="J304" s="22">
        <f t="shared" si="136"/>
        <v>4</v>
      </c>
      <c r="K304" s="327">
        <v>4</v>
      </c>
      <c r="L304" s="327">
        <v>0</v>
      </c>
      <c r="M304" s="22">
        <f t="shared" si="137"/>
        <v>4</v>
      </c>
      <c r="N304" s="327">
        <v>4</v>
      </c>
      <c r="O304" s="327">
        <v>0</v>
      </c>
      <c r="P304" s="32">
        <f t="shared" si="146"/>
        <v>0</v>
      </c>
      <c r="Q304" s="32">
        <f t="shared" si="147"/>
        <v>0</v>
      </c>
      <c r="R304" s="32">
        <f t="shared" si="148"/>
        <v>0</v>
      </c>
      <c r="S304" s="22">
        <f t="shared" si="138"/>
        <v>4</v>
      </c>
      <c r="T304" s="327">
        <v>4</v>
      </c>
      <c r="U304" s="327">
        <v>0</v>
      </c>
      <c r="V304" s="32">
        <f t="shared" si="139"/>
        <v>0</v>
      </c>
      <c r="W304" s="32">
        <f t="shared" si="140"/>
        <v>0</v>
      </c>
      <c r="X304" s="32">
        <f t="shared" si="141"/>
        <v>0</v>
      </c>
      <c r="Y304" s="22"/>
      <c r="JG304" s="466" t="s">
        <v>49</v>
      </c>
      <c r="JH304" s="466"/>
      <c r="JI304" s="466"/>
      <c r="JJ304" s="466"/>
      <c r="JK304" s="466"/>
      <c r="JL304" s="466"/>
      <c r="JM304" s="466"/>
      <c r="JN304" s="466"/>
      <c r="JO304" s="466"/>
      <c r="JP304" s="466"/>
      <c r="JQ304" s="466"/>
      <c r="JR304" s="466"/>
      <c r="JS304" s="466"/>
      <c r="JT304" s="466"/>
      <c r="JU304" s="466"/>
    </row>
    <row r="305" spans="1:281" s="326" customFormat="1" ht="15" hidden="1" customHeight="1" x14ac:dyDescent="0.25">
      <c r="A305" s="327">
        <v>6</v>
      </c>
      <c r="B305" s="54" t="s">
        <v>377</v>
      </c>
      <c r="C305" s="327"/>
      <c r="D305" s="22">
        <f t="shared" si="134"/>
        <v>7</v>
      </c>
      <c r="E305" s="327">
        <v>7</v>
      </c>
      <c r="F305" s="327">
        <v>0</v>
      </c>
      <c r="G305" s="22">
        <f t="shared" si="135"/>
        <v>6</v>
      </c>
      <c r="H305" s="327">
        <v>6</v>
      </c>
      <c r="I305" s="327">
        <v>0</v>
      </c>
      <c r="J305" s="22">
        <f t="shared" si="136"/>
        <v>7</v>
      </c>
      <c r="K305" s="327">
        <v>7</v>
      </c>
      <c r="L305" s="327">
        <v>0</v>
      </c>
      <c r="M305" s="22">
        <f t="shared" si="137"/>
        <v>6</v>
      </c>
      <c r="N305" s="327">
        <v>6</v>
      </c>
      <c r="O305" s="327">
        <v>0</v>
      </c>
      <c r="P305" s="32">
        <f t="shared" si="146"/>
        <v>1</v>
      </c>
      <c r="Q305" s="32">
        <f t="shared" si="147"/>
        <v>1</v>
      </c>
      <c r="R305" s="32">
        <f t="shared" si="148"/>
        <v>0</v>
      </c>
      <c r="S305" s="22">
        <f t="shared" si="138"/>
        <v>7</v>
      </c>
      <c r="T305" s="327">
        <v>7</v>
      </c>
      <c r="U305" s="327">
        <v>0</v>
      </c>
      <c r="V305" s="32">
        <f t="shared" si="139"/>
        <v>0</v>
      </c>
      <c r="W305" s="32">
        <f t="shared" si="140"/>
        <v>0</v>
      </c>
      <c r="X305" s="32">
        <f t="shared" si="141"/>
        <v>0</v>
      </c>
      <c r="Y305" s="22"/>
      <c r="JG305" s="459" t="s">
        <v>52</v>
      </c>
      <c r="JH305" s="459"/>
      <c r="JI305" s="459"/>
      <c r="JJ305" s="459"/>
      <c r="JK305" s="459"/>
      <c r="JL305" s="459"/>
      <c r="JM305" s="459"/>
      <c r="JN305" s="459"/>
      <c r="JO305" s="459"/>
      <c r="JP305" s="459"/>
      <c r="JQ305" s="459"/>
      <c r="JR305" s="459"/>
      <c r="JS305" s="459"/>
      <c r="JT305" s="459"/>
      <c r="JU305" s="459"/>
    </row>
    <row r="306" spans="1:281" s="326" customFormat="1" ht="29.25" hidden="1" customHeight="1" x14ac:dyDescent="0.25">
      <c r="A306" s="327">
        <v>7</v>
      </c>
      <c r="B306" s="54" t="s">
        <v>378</v>
      </c>
      <c r="C306" s="327"/>
      <c r="D306" s="22">
        <f t="shared" si="134"/>
        <v>8</v>
      </c>
      <c r="E306" s="327">
        <v>8</v>
      </c>
      <c r="F306" s="327">
        <v>0</v>
      </c>
      <c r="G306" s="22">
        <f t="shared" si="135"/>
        <v>9</v>
      </c>
      <c r="H306" s="327">
        <v>9</v>
      </c>
      <c r="I306" s="327">
        <v>0</v>
      </c>
      <c r="J306" s="22">
        <f t="shared" si="136"/>
        <v>8</v>
      </c>
      <c r="K306" s="327">
        <v>8</v>
      </c>
      <c r="L306" s="327">
        <v>0</v>
      </c>
      <c r="M306" s="22">
        <f t="shared" si="137"/>
        <v>9</v>
      </c>
      <c r="N306" s="327">
        <v>9</v>
      </c>
      <c r="O306" s="327">
        <v>0</v>
      </c>
      <c r="P306" s="32">
        <f t="shared" si="146"/>
        <v>-1</v>
      </c>
      <c r="Q306" s="32">
        <f t="shared" si="147"/>
        <v>-1</v>
      </c>
      <c r="R306" s="32">
        <f t="shared" si="148"/>
        <v>0</v>
      </c>
      <c r="S306" s="22">
        <f t="shared" si="138"/>
        <v>8</v>
      </c>
      <c r="T306" s="327">
        <v>8</v>
      </c>
      <c r="U306" s="327">
        <v>0</v>
      </c>
      <c r="V306" s="32">
        <f t="shared" si="139"/>
        <v>0</v>
      </c>
      <c r="W306" s="32">
        <f t="shared" si="140"/>
        <v>0</v>
      </c>
      <c r="X306" s="32">
        <f t="shared" si="141"/>
        <v>0</v>
      </c>
      <c r="Y306" s="22"/>
    </row>
    <row r="307" spans="1:281" s="326" customFormat="1" ht="29.25" hidden="1" customHeight="1" x14ac:dyDescent="0.25">
      <c r="A307" s="327">
        <v>8</v>
      </c>
      <c r="B307" s="54" t="s">
        <v>379</v>
      </c>
      <c r="C307" s="327"/>
      <c r="D307" s="22">
        <f t="shared" si="134"/>
        <v>4</v>
      </c>
      <c r="E307" s="327">
        <v>4</v>
      </c>
      <c r="F307" s="327">
        <v>0</v>
      </c>
      <c r="G307" s="22">
        <f t="shared" si="135"/>
        <v>4</v>
      </c>
      <c r="H307" s="327">
        <v>4</v>
      </c>
      <c r="I307" s="327">
        <v>0</v>
      </c>
      <c r="J307" s="22">
        <f t="shared" si="136"/>
        <v>4</v>
      </c>
      <c r="K307" s="327">
        <v>4</v>
      </c>
      <c r="L307" s="327">
        <v>0</v>
      </c>
      <c r="M307" s="22">
        <f t="shared" si="137"/>
        <v>4</v>
      </c>
      <c r="N307" s="327">
        <v>4</v>
      </c>
      <c r="O307" s="327">
        <v>0</v>
      </c>
      <c r="P307" s="32">
        <f t="shared" si="146"/>
        <v>0</v>
      </c>
      <c r="Q307" s="32">
        <f t="shared" si="147"/>
        <v>0</v>
      </c>
      <c r="R307" s="32">
        <f t="shared" si="148"/>
        <v>0</v>
      </c>
      <c r="S307" s="22">
        <f t="shared" si="138"/>
        <v>4</v>
      </c>
      <c r="T307" s="327">
        <v>4</v>
      </c>
      <c r="U307" s="327">
        <v>0</v>
      </c>
      <c r="V307" s="32">
        <f t="shared" si="139"/>
        <v>0</v>
      </c>
      <c r="W307" s="32">
        <f t="shared" si="140"/>
        <v>0</v>
      </c>
      <c r="X307" s="32">
        <f t="shared" si="141"/>
        <v>0</v>
      </c>
      <c r="Y307" s="22"/>
      <c r="JH307" s="326" t="s">
        <v>21</v>
      </c>
      <c r="JM307" s="460" t="s">
        <v>22</v>
      </c>
      <c r="JN307" s="460"/>
      <c r="JO307" s="460"/>
      <c r="JP307" s="460"/>
      <c r="JQ307" s="460"/>
      <c r="JR307" s="460"/>
      <c r="JS307" s="460"/>
      <c r="JT307" s="460"/>
      <c r="JU307" s="460"/>
    </row>
    <row r="308" spans="1:281" s="326" customFormat="1" ht="20.25" hidden="1" customHeight="1" x14ac:dyDescent="0.25">
      <c r="A308" s="327">
        <v>9</v>
      </c>
      <c r="B308" s="54" t="s">
        <v>380</v>
      </c>
      <c r="C308" s="327"/>
      <c r="D308" s="22">
        <f t="shared" si="134"/>
        <v>12</v>
      </c>
      <c r="E308" s="327">
        <v>12</v>
      </c>
      <c r="F308" s="327">
        <v>0</v>
      </c>
      <c r="G308" s="22">
        <f t="shared" si="135"/>
        <v>11</v>
      </c>
      <c r="H308" s="327">
        <v>11</v>
      </c>
      <c r="I308" s="327">
        <v>0</v>
      </c>
      <c r="J308" s="22">
        <f t="shared" si="136"/>
        <v>12</v>
      </c>
      <c r="K308" s="327">
        <v>12</v>
      </c>
      <c r="L308" s="327">
        <v>0</v>
      </c>
      <c r="M308" s="22">
        <f t="shared" si="137"/>
        <v>11</v>
      </c>
      <c r="N308" s="327">
        <v>11</v>
      </c>
      <c r="O308" s="327">
        <v>0</v>
      </c>
      <c r="P308" s="32">
        <f t="shared" si="146"/>
        <v>1</v>
      </c>
      <c r="Q308" s="32">
        <f t="shared" si="147"/>
        <v>1</v>
      </c>
      <c r="R308" s="32">
        <f t="shared" si="148"/>
        <v>0</v>
      </c>
      <c r="S308" s="22">
        <f t="shared" si="138"/>
        <v>12</v>
      </c>
      <c r="T308" s="327">
        <v>12</v>
      </c>
      <c r="U308" s="327">
        <v>0</v>
      </c>
      <c r="V308" s="32">
        <f t="shared" si="139"/>
        <v>0</v>
      </c>
      <c r="W308" s="32">
        <f t="shared" si="140"/>
        <v>0</v>
      </c>
      <c r="X308" s="32">
        <f t="shared" si="141"/>
        <v>0</v>
      </c>
      <c r="Y308" s="22"/>
    </row>
    <row r="309" spans="1:281" s="326" customFormat="1" ht="29.25" hidden="1" customHeight="1" x14ac:dyDescent="0.25">
      <c r="A309" s="327">
        <v>10</v>
      </c>
      <c r="B309" s="54" t="s">
        <v>381</v>
      </c>
      <c r="C309" s="327"/>
      <c r="D309" s="22">
        <f t="shared" si="134"/>
        <v>2</v>
      </c>
      <c r="E309" s="327">
        <v>2</v>
      </c>
      <c r="F309" s="327">
        <v>0</v>
      </c>
      <c r="G309" s="22">
        <f t="shared" si="135"/>
        <v>1</v>
      </c>
      <c r="H309" s="327">
        <v>1</v>
      </c>
      <c r="I309" s="327">
        <v>0</v>
      </c>
      <c r="J309" s="22">
        <f t="shared" si="136"/>
        <v>2</v>
      </c>
      <c r="K309" s="327">
        <v>2</v>
      </c>
      <c r="L309" s="327">
        <v>0</v>
      </c>
      <c r="M309" s="22">
        <f t="shared" si="137"/>
        <v>0</v>
      </c>
      <c r="N309" s="327">
        <v>0</v>
      </c>
      <c r="O309" s="327">
        <v>0</v>
      </c>
      <c r="P309" s="32">
        <f t="shared" si="146"/>
        <v>2</v>
      </c>
      <c r="Q309" s="32">
        <f t="shared" si="147"/>
        <v>2</v>
      </c>
      <c r="R309" s="32">
        <f t="shared" si="148"/>
        <v>0</v>
      </c>
      <c r="S309" s="22">
        <f t="shared" si="138"/>
        <v>2</v>
      </c>
      <c r="T309" s="327">
        <v>2</v>
      </c>
      <c r="U309" s="327">
        <v>0</v>
      </c>
      <c r="V309" s="32">
        <f t="shared" si="139"/>
        <v>0</v>
      </c>
      <c r="W309" s="32">
        <f t="shared" si="140"/>
        <v>0</v>
      </c>
      <c r="X309" s="32">
        <f t="shared" si="141"/>
        <v>0</v>
      </c>
      <c r="Y309" s="22"/>
    </row>
    <row r="310" spans="1:281" s="326" customFormat="1" ht="29.25" hidden="1" customHeight="1" x14ac:dyDescent="0.25">
      <c r="A310" s="327">
        <v>11</v>
      </c>
      <c r="B310" s="54" t="s">
        <v>382</v>
      </c>
      <c r="C310" s="327"/>
      <c r="D310" s="22">
        <f t="shared" si="134"/>
        <v>4</v>
      </c>
      <c r="E310" s="327">
        <v>4</v>
      </c>
      <c r="F310" s="327">
        <v>0</v>
      </c>
      <c r="G310" s="22">
        <f t="shared" si="135"/>
        <v>4</v>
      </c>
      <c r="H310" s="327">
        <v>4</v>
      </c>
      <c r="I310" s="327">
        <v>0</v>
      </c>
      <c r="J310" s="22">
        <f t="shared" si="136"/>
        <v>4</v>
      </c>
      <c r="K310" s="327">
        <v>4</v>
      </c>
      <c r="L310" s="327">
        <v>0</v>
      </c>
      <c r="M310" s="22">
        <f t="shared" si="137"/>
        <v>4</v>
      </c>
      <c r="N310" s="327">
        <v>4</v>
      </c>
      <c r="O310" s="327">
        <v>0</v>
      </c>
      <c r="P310" s="32">
        <f t="shared" si="146"/>
        <v>0</v>
      </c>
      <c r="Q310" s="32">
        <f t="shared" si="147"/>
        <v>0</v>
      </c>
      <c r="R310" s="32">
        <f t="shared" si="148"/>
        <v>0</v>
      </c>
      <c r="S310" s="22">
        <f t="shared" si="138"/>
        <v>4</v>
      </c>
      <c r="T310" s="327">
        <v>4</v>
      </c>
      <c r="U310" s="327">
        <v>0</v>
      </c>
      <c r="V310" s="32">
        <f t="shared" si="139"/>
        <v>0</v>
      </c>
      <c r="W310" s="32">
        <f t="shared" si="140"/>
        <v>0</v>
      </c>
      <c r="X310" s="32">
        <f t="shared" si="141"/>
        <v>0</v>
      </c>
      <c r="Y310" s="22"/>
    </row>
    <row r="311" spans="1:281" s="326" customFormat="1" ht="12" hidden="1" customHeight="1" x14ac:dyDescent="0.25">
      <c r="A311" s="327">
        <v>12</v>
      </c>
      <c r="B311" s="54" t="s">
        <v>383</v>
      </c>
      <c r="C311" s="327"/>
      <c r="D311" s="22">
        <f t="shared" si="134"/>
        <v>7</v>
      </c>
      <c r="E311" s="327">
        <v>7</v>
      </c>
      <c r="F311" s="327">
        <v>0</v>
      </c>
      <c r="G311" s="22">
        <f t="shared" si="135"/>
        <v>6</v>
      </c>
      <c r="H311" s="327">
        <v>6</v>
      </c>
      <c r="I311" s="327">
        <v>0</v>
      </c>
      <c r="J311" s="22">
        <f t="shared" si="136"/>
        <v>7</v>
      </c>
      <c r="K311" s="327">
        <v>7</v>
      </c>
      <c r="L311" s="327">
        <v>0</v>
      </c>
      <c r="M311" s="22">
        <f t="shared" si="137"/>
        <v>6</v>
      </c>
      <c r="N311" s="327">
        <v>6</v>
      </c>
      <c r="O311" s="327">
        <v>0</v>
      </c>
      <c r="P311" s="32">
        <f t="shared" si="146"/>
        <v>1</v>
      </c>
      <c r="Q311" s="32">
        <f t="shared" si="147"/>
        <v>1</v>
      </c>
      <c r="R311" s="32">
        <f t="shared" si="148"/>
        <v>0</v>
      </c>
      <c r="S311" s="22">
        <f t="shared" si="138"/>
        <v>7</v>
      </c>
      <c r="T311" s="327">
        <v>7</v>
      </c>
      <c r="U311" s="327">
        <v>0</v>
      </c>
      <c r="V311" s="32">
        <f t="shared" si="139"/>
        <v>0</v>
      </c>
      <c r="W311" s="32">
        <f t="shared" si="140"/>
        <v>0</v>
      </c>
      <c r="X311" s="32">
        <f t="shared" si="141"/>
        <v>0</v>
      </c>
      <c r="Y311" s="22"/>
    </row>
    <row r="312" spans="1:281" s="326" customFormat="1" ht="29.25" hidden="1" customHeight="1" x14ac:dyDescent="0.25">
      <c r="A312" s="327">
        <v>13</v>
      </c>
      <c r="B312" s="54" t="s">
        <v>384</v>
      </c>
      <c r="C312" s="327"/>
      <c r="D312" s="22">
        <f t="shared" si="134"/>
        <v>7</v>
      </c>
      <c r="E312" s="327">
        <v>7</v>
      </c>
      <c r="F312" s="327">
        <v>0</v>
      </c>
      <c r="G312" s="22">
        <f t="shared" si="135"/>
        <v>6</v>
      </c>
      <c r="H312" s="327">
        <v>6</v>
      </c>
      <c r="I312" s="327">
        <v>0</v>
      </c>
      <c r="J312" s="22">
        <f t="shared" si="136"/>
        <v>7</v>
      </c>
      <c r="K312" s="327">
        <v>7</v>
      </c>
      <c r="L312" s="327">
        <v>0</v>
      </c>
      <c r="M312" s="22">
        <f t="shared" si="137"/>
        <v>6</v>
      </c>
      <c r="N312" s="327">
        <v>6</v>
      </c>
      <c r="O312" s="327">
        <v>0</v>
      </c>
      <c r="P312" s="32">
        <f t="shared" si="146"/>
        <v>1</v>
      </c>
      <c r="Q312" s="32">
        <f t="shared" si="147"/>
        <v>1</v>
      </c>
      <c r="R312" s="32">
        <f t="shared" si="148"/>
        <v>0</v>
      </c>
      <c r="S312" s="22">
        <f t="shared" si="138"/>
        <v>7</v>
      </c>
      <c r="T312" s="327">
        <v>7</v>
      </c>
      <c r="U312" s="327">
        <v>0</v>
      </c>
      <c r="V312" s="32">
        <f t="shared" si="139"/>
        <v>0</v>
      </c>
      <c r="W312" s="32">
        <f t="shared" si="140"/>
        <v>0</v>
      </c>
      <c r="X312" s="32">
        <f t="shared" si="141"/>
        <v>0</v>
      </c>
      <c r="Y312" s="22"/>
    </row>
    <row r="313" spans="1:281" s="326" customFormat="1" ht="29.25" hidden="1" customHeight="1" x14ac:dyDescent="0.25">
      <c r="A313" s="327">
        <v>14</v>
      </c>
      <c r="B313" s="54" t="s">
        <v>385</v>
      </c>
      <c r="C313" s="327"/>
      <c r="D313" s="22">
        <f t="shared" si="134"/>
        <v>8</v>
      </c>
      <c r="E313" s="327">
        <v>8</v>
      </c>
      <c r="F313" s="327">
        <v>0</v>
      </c>
      <c r="G313" s="22">
        <f t="shared" si="135"/>
        <v>7</v>
      </c>
      <c r="H313" s="327">
        <v>7</v>
      </c>
      <c r="I313" s="327">
        <v>0</v>
      </c>
      <c r="J313" s="22">
        <f t="shared" si="136"/>
        <v>8</v>
      </c>
      <c r="K313" s="327">
        <v>8</v>
      </c>
      <c r="L313" s="327">
        <v>0</v>
      </c>
      <c r="M313" s="22">
        <f t="shared" si="137"/>
        <v>7</v>
      </c>
      <c r="N313" s="327">
        <v>7</v>
      </c>
      <c r="O313" s="327">
        <v>0</v>
      </c>
      <c r="P313" s="32">
        <f t="shared" si="146"/>
        <v>1</v>
      </c>
      <c r="Q313" s="32">
        <f t="shared" si="147"/>
        <v>1</v>
      </c>
      <c r="R313" s="32">
        <f t="shared" si="148"/>
        <v>0</v>
      </c>
      <c r="S313" s="22">
        <f t="shared" si="138"/>
        <v>8</v>
      </c>
      <c r="T313" s="327">
        <v>8</v>
      </c>
      <c r="U313" s="327">
        <v>0</v>
      </c>
      <c r="V313" s="32">
        <f t="shared" si="139"/>
        <v>0</v>
      </c>
      <c r="W313" s="32">
        <f t="shared" si="140"/>
        <v>0</v>
      </c>
      <c r="X313" s="32">
        <f t="shared" si="141"/>
        <v>0</v>
      </c>
      <c r="Y313" s="22"/>
    </row>
    <row r="314" spans="1:281" s="326" customFormat="1" ht="3.75" hidden="1" customHeight="1" x14ac:dyDescent="0.25">
      <c r="A314" s="327">
        <v>15</v>
      </c>
      <c r="B314" s="54" t="s">
        <v>386</v>
      </c>
      <c r="C314" s="327"/>
      <c r="D314" s="22">
        <f t="shared" si="134"/>
        <v>11</v>
      </c>
      <c r="E314" s="327">
        <v>11</v>
      </c>
      <c r="F314" s="327">
        <v>0</v>
      </c>
      <c r="G314" s="22">
        <f t="shared" si="135"/>
        <v>9</v>
      </c>
      <c r="H314" s="327">
        <v>9</v>
      </c>
      <c r="I314" s="327">
        <v>0</v>
      </c>
      <c r="J314" s="22">
        <f t="shared" si="136"/>
        <v>11</v>
      </c>
      <c r="K314" s="327">
        <v>11</v>
      </c>
      <c r="L314" s="327">
        <v>0</v>
      </c>
      <c r="M314" s="22">
        <f t="shared" si="137"/>
        <v>10</v>
      </c>
      <c r="N314" s="327">
        <v>10</v>
      </c>
      <c r="O314" s="327">
        <v>0</v>
      </c>
      <c r="P314" s="32">
        <f t="shared" si="146"/>
        <v>1</v>
      </c>
      <c r="Q314" s="32">
        <f t="shared" si="147"/>
        <v>1</v>
      </c>
      <c r="R314" s="32">
        <f t="shared" si="148"/>
        <v>0</v>
      </c>
      <c r="S314" s="22">
        <f t="shared" si="138"/>
        <v>11</v>
      </c>
      <c r="T314" s="327">
        <v>11</v>
      </c>
      <c r="U314" s="327">
        <v>0</v>
      </c>
      <c r="V314" s="32">
        <f t="shared" si="139"/>
        <v>0</v>
      </c>
      <c r="W314" s="32">
        <f t="shared" si="140"/>
        <v>0</v>
      </c>
      <c r="X314" s="32">
        <f t="shared" si="141"/>
        <v>0</v>
      </c>
      <c r="Y314" s="22"/>
    </row>
    <row r="315" spans="1:281" s="356" customFormat="1" ht="28.5" customHeight="1" x14ac:dyDescent="0.25">
      <c r="A315" s="355">
        <v>4</v>
      </c>
      <c r="B315" s="281" t="s">
        <v>432</v>
      </c>
      <c r="C315" s="355"/>
      <c r="D315" s="22">
        <f t="shared" si="134"/>
        <v>99</v>
      </c>
      <c r="E315" s="355">
        <f t="shared" ref="E315:L315" si="151">SUM(E316:E328)</f>
        <v>95</v>
      </c>
      <c r="F315" s="355">
        <f t="shared" si="151"/>
        <v>4</v>
      </c>
      <c r="G315" s="22">
        <f t="shared" si="135"/>
        <v>92</v>
      </c>
      <c r="H315" s="355">
        <f t="shared" si="151"/>
        <v>89</v>
      </c>
      <c r="I315" s="355">
        <f t="shared" si="151"/>
        <v>3</v>
      </c>
      <c r="J315" s="22">
        <f t="shared" si="136"/>
        <v>97</v>
      </c>
      <c r="K315" s="355">
        <v>93</v>
      </c>
      <c r="L315" s="355">
        <f t="shared" si="151"/>
        <v>4</v>
      </c>
      <c r="M315" s="22">
        <f>SUM(N315:O315)</f>
        <v>95</v>
      </c>
      <c r="N315" s="355">
        <f>90+2</f>
        <v>92</v>
      </c>
      <c r="O315" s="355">
        <f t="shared" ref="O315" si="152">SUM(O316:O328)</f>
        <v>3</v>
      </c>
      <c r="P315" s="32">
        <f t="shared" si="146"/>
        <v>2</v>
      </c>
      <c r="Q315" s="32">
        <f t="shared" si="147"/>
        <v>1</v>
      </c>
      <c r="R315" s="32">
        <f t="shared" si="148"/>
        <v>1</v>
      </c>
      <c r="S315" s="22">
        <f>SUM(T315:U315)</f>
        <v>95</v>
      </c>
      <c r="T315" s="355">
        <v>91</v>
      </c>
      <c r="U315" s="355">
        <v>4</v>
      </c>
      <c r="V315" s="32">
        <f t="shared" si="139"/>
        <v>-2</v>
      </c>
      <c r="W315" s="32">
        <f t="shared" si="140"/>
        <v>-2</v>
      </c>
      <c r="X315" s="32">
        <f t="shared" si="141"/>
        <v>0</v>
      </c>
      <c r="Y315" s="22"/>
      <c r="AC315" s="357"/>
      <c r="AD315" s="357"/>
    </row>
    <row r="316" spans="1:281" s="354" customFormat="1" ht="18.75" hidden="1" customHeight="1" x14ac:dyDescent="0.25">
      <c r="A316" s="358">
        <v>1</v>
      </c>
      <c r="B316" s="359" t="s">
        <v>433</v>
      </c>
      <c r="C316" s="360"/>
      <c r="D316" s="58">
        <f t="shared" si="134"/>
        <v>7</v>
      </c>
      <c r="E316" s="358">
        <v>7</v>
      </c>
      <c r="F316" s="358">
        <v>0</v>
      </c>
      <c r="G316" s="58">
        <f t="shared" si="135"/>
        <v>6</v>
      </c>
      <c r="H316" s="346">
        <v>6</v>
      </c>
      <c r="I316" s="358">
        <v>0</v>
      </c>
      <c r="J316" s="58">
        <f t="shared" si="136"/>
        <v>7</v>
      </c>
      <c r="K316" s="346">
        <v>7</v>
      </c>
      <c r="L316" s="358">
        <v>0</v>
      </c>
      <c r="M316" s="58">
        <f t="shared" si="137"/>
        <v>7</v>
      </c>
      <c r="N316" s="346">
        <v>7</v>
      </c>
      <c r="O316" s="358">
        <v>0</v>
      </c>
      <c r="P316" s="32">
        <f t="shared" si="146"/>
        <v>0</v>
      </c>
      <c r="Q316" s="32">
        <f t="shared" si="147"/>
        <v>0</v>
      </c>
      <c r="R316" s="32">
        <f t="shared" si="148"/>
        <v>0</v>
      </c>
      <c r="S316" s="58">
        <f t="shared" si="138"/>
        <v>7</v>
      </c>
      <c r="T316" s="346">
        <v>7</v>
      </c>
      <c r="U316" s="358">
        <v>0</v>
      </c>
      <c r="V316" s="32">
        <f t="shared" si="139"/>
        <v>0</v>
      </c>
      <c r="W316" s="32">
        <f t="shared" si="140"/>
        <v>0</v>
      </c>
      <c r="X316" s="32">
        <f t="shared" si="141"/>
        <v>0</v>
      </c>
      <c r="Y316" s="58"/>
      <c r="AC316" s="361"/>
      <c r="AD316" s="361"/>
    </row>
    <row r="317" spans="1:281" s="364" customFormat="1" ht="12.75" hidden="1" customHeight="1" x14ac:dyDescent="0.25">
      <c r="A317" s="362">
        <v>2</v>
      </c>
      <c r="B317" s="363" t="s">
        <v>383</v>
      </c>
      <c r="C317" s="362"/>
      <c r="D317" s="22">
        <f t="shared" si="134"/>
        <v>7</v>
      </c>
      <c r="E317" s="362">
        <v>7</v>
      </c>
      <c r="F317" s="362">
        <v>0</v>
      </c>
      <c r="G317" s="22">
        <f t="shared" si="135"/>
        <v>6</v>
      </c>
      <c r="H317" s="348">
        <v>6</v>
      </c>
      <c r="I317" s="362">
        <v>0</v>
      </c>
      <c r="J317" s="22">
        <f t="shared" si="136"/>
        <v>7</v>
      </c>
      <c r="K317" s="348">
        <v>7</v>
      </c>
      <c r="L317" s="362">
        <v>0</v>
      </c>
      <c r="M317" s="22">
        <f t="shared" si="137"/>
        <v>6</v>
      </c>
      <c r="N317" s="348">
        <v>6</v>
      </c>
      <c r="O317" s="362">
        <v>0</v>
      </c>
      <c r="P317" s="32">
        <f t="shared" si="146"/>
        <v>1</v>
      </c>
      <c r="Q317" s="32">
        <f t="shared" si="147"/>
        <v>1</v>
      </c>
      <c r="R317" s="32">
        <f t="shared" si="148"/>
        <v>0</v>
      </c>
      <c r="S317" s="22">
        <f t="shared" si="138"/>
        <v>7</v>
      </c>
      <c r="T317" s="348">
        <v>7</v>
      </c>
      <c r="U317" s="362">
        <v>0</v>
      </c>
      <c r="V317" s="32">
        <f t="shared" si="139"/>
        <v>0</v>
      </c>
      <c r="W317" s="32">
        <f t="shared" si="140"/>
        <v>0</v>
      </c>
      <c r="X317" s="32">
        <f t="shared" si="141"/>
        <v>0</v>
      </c>
      <c r="Y317" s="22"/>
      <c r="AC317" s="361"/>
      <c r="AD317" s="361"/>
    </row>
    <row r="318" spans="1:281" s="364" customFormat="1" ht="18.75" hidden="1" customHeight="1" x14ac:dyDescent="0.25">
      <c r="A318" s="362">
        <v>3</v>
      </c>
      <c r="B318" s="365" t="s">
        <v>434</v>
      </c>
      <c r="C318" s="362"/>
      <c r="D318" s="22">
        <f t="shared" si="134"/>
        <v>7</v>
      </c>
      <c r="E318" s="362">
        <v>7</v>
      </c>
      <c r="F318" s="362">
        <v>0</v>
      </c>
      <c r="G318" s="22">
        <f t="shared" si="135"/>
        <v>6</v>
      </c>
      <c r="H318" s="348">
        <v>6</v>
      </c>
      <c r="I318" s="362">
        <v>0</v>
      </c>
      <c r="J318" s="22">
        <f t="shared" si="136"/>
        <v>6</v>
      </c>
      <c r="K318" s="348">
        <v>6</v>
      </c>
      <c r="L318" s="362">
        <v>0</v>
      </c>
      <c r="M318" s="22">
        <f t="shared" si="137"/>
        <v>6</v>
      </c>
      <c r="N318" s="348">
        <v>6</v>
      </c>
      <c r="O318" s="362">
        <v>0</v>
      </c>
      <c r="P318" s="32">
        <f t="shared" si="146"/>
        <v>0</v>
      </c>
      <c r="Q318" s="32">
        <f t="shared" si="147"/>
        <v>0</v>
      </c>
      <c r="R318" s="32">
        <f t="shared" si="148"/>
        <v>0</v>
      </c>
      <c r="S318" s="22">
        <f t="shared" si="138"/>
        <v>6</v>
      </c>
      <c r="T318" s="348">
        <v>6</v>
      </c>
      <c r="U318" s="362">
        <v>0</v>
      </c>
      <c r="V318" s="32">
        <f t="shared" si="139"/>
        <v>0</v>
      </c>
      <c r="W318" s="32">
        <f t="shared" si="140"/>
        <v>0</v>
      </c>
      <c r="X318" s="32">
        <f t="shared" si="141"/>
        <v>0</v>
      </c>
      <c r="Y318" s="22"/>
      <c r="AC318" s="361"/>
      <c r="AD318" s="361"/>
    </row>
    <row r="319" spans="1:281" s="364" customFormat="1" ht="18.75" hidden="1" customHeight="1" x14ac:dyDescent="0.25">
      <c r="A319" s="362">
        <v>4</v>
      </c>
      <c r="B319" s="365" t="s">
        <v>378</v>
      </c>
      <c r="C319" s="362"/>
      <c r="D319" s="22">
        <f t="shared" si="134"/>
        <v>8</v>
      </c>
      <c r="E319" s="362">
        <v>8</v>
      </c>
      <c r="F319" s="362">
        <v>0</v>
      </c>
      <c r="G319" s="22">
        <f t="shared" si="135"/>
        <v>7</v>
      </c>
      <c r="H319" s="348">
        <v>7</v>
      </c>
      <c r="I319" s="362">
        <v>0</v>
      </c>
      <c r="J319" s="22">
        <f t="shared" si="136"/>
        <v>8</v>
      </c>
      <c r="K319" s="348">
        <v>8</v>
      </c>
      <c r="L319" s="362">
        <v>0</v>
      </c>
      <c r="M319" s="22">
        <f t="shared" si="137"/>
        <v>8</v>
      </c>
      <c r="N319" s="348">
        <v>8</v>
      </c>
      <c r="O319" s="362">
        <v>0</v>
      </c>
      <c r="P319" s="32">
        <f t="shared" si="146"/>
        <v>0</v>
      </c>
      <c r="Q319" s="32">
        <f t="shared" si="147"/>
        <v>0</v>
      </c>
      <c r="R319" s="32">
        <f t="shared" si="148"/>
        <v>0</v>
      </c>
      <c r="S319" s="22">
        <f t="shared" si="138"/>
        <v>8</v>
      </c>
      <c r="T319" s="348">
        <v>8</v>
      </c>
      <c r="U319" s="362">
        <v>0</v>
      </c>
      <c r="V319" s="32">
        <f t="shared" si="139"/>
        <v>0</v>
      </c>
      <c r="W319" s="32">
        <f t="shared" si="140"/>
        <v>0</v>
      </c>
      <c r="X319" s="32">
        <f t="shared" si="141"/>
        <v>0</v>
      </c>
      <c r="Y319" s="22"/>
      <c r="AC319" s="361"/>
      <c r="AD319" s="361"/>
    </row>
    <row r="320" spans="1:281" s="364" customFormat="1" ht="18.75" hidden="1" customHeight="1" x14ac:dyDescent="0.25">
      <c r="A320" s="362">
        <v>5</v>
      </c>
      <c r="B320" s="365" t="s">
        <v>435</v>
      </c>
      <c r="C320" s="362"/>
      <c r="D320" s="22">
        <f t="shared" si="134"/>
        <v>17</v>
      </c>
      <c r="E320" s="362">
        <v>13</v>
      </c>
      <c r="F320" s="362">
        <v>4</v>
      </c>
      <c r="G320" s="22">
        <f t="shared" si="135"/>
        <v>16</v>
      </c>
      <c r="H320" s="348">
        <v>13</v>
      </c>
      <c r="I320" s="362">
        <v>3</v>
      </c>
      <c r="J320" s="22">
        <f t="shared" si="136"/>
        <v>17</v>
      </c>
      <c r="K320" s="348">
        <v>13</v>
      </c>
      <c r="L320" s="362">
        <v>4</v>
      </c>
      <c r="M320" s="22">
        <f t="shared" si="137"/>
        <v>16</v>
      </c>
      <c r="N320" s="348">
        <v>13</v>
      </c>
      <c r="O320" s="362">
        <v>3</v>
      </c>
      <c r="P320" s="32">
        <f t="shared" si="146"/>
        <v>1</v>
      </c>
      <c r="Q320" s="32">
        <f t="shared" si="147"/>
        <v>0</v>
      </c>
      <c r="R320" s="32">
        <f t="shared" si="148"/>
        <v>1</v>
      </c>
      <c r="S320" s="22">
        <f t="shared" si="138"/>
        <v>16</v>
      </c>
      <c r="T320" s="348">
        <v>13</v>
      </c>
      <c r="U320" s="362">
        <v>3</v>
      </c>
      <c r="V320" s="32">
        <f t="shared" si="139"/>
        <v>-1</v>
      </c>
      <c r="W320" s="32">
        <f t="shared" si="140"/>
        <v>0</v>
      </c>
      <c r="X320" s="32">
        <f t="shared" si="141"/>
        <v>-1</v>
      </c>
      <c r="Y320" s="22"/>
      <c r="AC320" s="361"/>
      <c r="AD320" s="361"/>
    </row>
    <row r="321" spans="1:30" s="364" customFormat="1" ht="18.75" hidden="1" customHeight="1" x14ac:dyDescent="0.25">
      <c r="A321" s="362">
        <v>6</v>
      </c>
      <c r="B321" s="365" t="s">
        <v>436</v>
      </c>
      <c r="C321" s="362"/>
      <c r="D321" s="22">
        <f t="shared" si="134"/>
        <v>4</v>
      </c>
      <c r="E321" s="362">
        <v>4</v>
      </c>
      <c r="F321" s="362">
        <v>0</v>
      </c>
      <c r="G321" s="22">
        <f t="shared" si="135"/>
        <v>4</v>
      </c>
      <c r="H321" s="348">
        <v>4</v>
      </c>
      <c r="I321" s="362">
        <v>0</v>
      </c>
      <c r="J321" s="22">
        <f t="shared" si="136"/>
        <v>4</v>
      </c>
      <c r="K321" s="348">
        <v>4</v>
      </c>
      <c r="L321" s="362">
        <v>0</v>
      </c>
      <c r="M321" s="22">
        <f t="shared" si="137"/>
        <v>4</v>
      </c>
      <c r="N321" s="348">
        <v>4</v>
      </c>
      <c r="O321" s="362">
        <v>0</v>
      </c>
      <c r="P321" s="32">
        <f t="shared" si="146"/>
        <v>0</v>
      </c>
      <c r="Q321" s="32">
        <f t="shared" si="147"/>
        <v>0</v>
      </c>
      <c r="R321" s="32">
        <f t="shared" si="148"/>
        <v>0</v>
      </c>
      <c r="S321" s="22">
        <f t="shared" si="138"/>
        <v>4</v>
      </c>
      <c r="T321" s="348">
        <v>4</v>
      </c>
      <c r="U321" s="362">
        <v>0</v>
      </c>
      <c r="V321" s="32">
        <f t="shared" si="139"/>
        <v>0</v>
      </c>
      <c r="W321" s="32">
        <f t="shared" si="140"/>
        <v>0</v>
      </c>
      <c r="X321" s="32">
        <f t="shared" si="141"/>
        <v>0</v>
      </c>
      <c r="Y321" s="22"/>
      <c r="AC321" s="366"/>
      <c r="AD321" s="366"/>
    </row>
    <row r="322" spans="1:30" s="364" customFormat="1" ht="18.75" hidden="1" customHeight="1" x14ac:dyDescent="0.25">
      <c r="A322" s="362">
        <v>7</v>
      </c>
      <c r="B322" s="365" t="s">
        <v>437</v>
      </c>
      <c r="C322" s="362"/>
      <c r="D322" s="22">
        <f t="shared" si="134"/>
        <v>5</v>
      </c>
      <c r="E322" s="362">
        <v>5</v>
      </c>
      <c r="F322" s="362">
        <v>0</v>
      </c>
      <c r="G322" s="22">
        <f t="shared" si="135"/>
        <v>5</v>
      </c>
      <c r="H322" s="348">
        <v>5</v>
      </c>
      <c r="I322" s="362">
        <v>0</v>
      </c>
      <c r="J322" s="22">
        <f t="shared" si="136"/>
        <v>5</v>
      </c>
      <c r="K322" s="348">
        <v>5</v>
      </c>
      <c r="L322" s="362">
        <v>0</v>
      </c>
      <c r="M322" s="22">
        <f t="shared" si="137"/>
        <v>5</v>
      </c>
      <c r="N322" s="348">
        <v>5</v>
      </c>
      <c r="O322" s="362">
        <v>0</v>
      </c>
      <c r="P322" s="32">
        <f t="shared" si="146"/>
        <v>0</v>
      </c>
      <c r="Q322" s="32">
        <f t="shared" si="147"/>
        <v>0</v>
      </c>
      <c r="R322" s="32">
        <f t="shared" si="148"/>
        <v>0</v>
      </c>
      <c r="S322" s="22">
        <f t="shared" si="138"/>
        <v>5</v>
      </c>
      <c r="T322" s="348">
        <v>5</v>
      </c>
      <c r="U322" s="362">
        <v>0</v>
      </c>
      <c r="V322" s="32">
        <f t="shared" si="139"/>
        <v>0</v>
      </c>
      <c r="W322" s="32">
        <f t="shared" si="140"/>
        <v>0</v>
      </c>
      <c r="X322" s="32">
        <f t="shared" si="141"/>
        <v>0</v>
      </c>
      <c r="Y322" s="22"/>
      <c r="AC322" s="366"/>
      <c r="AD322" s="366"/>
    </row>
    <row r="323" spans="1:30" s="364" customFormat="1" ht="15" hidden="1" customHeight="1" x14ac:dyDescent="0.25">
      <c r="A323" s="362">
        <v>8</v>
      </c>
      <c r="B323" s="365" t="s">
        <v>58</v>
      </c>
      <c r="C323" s="362"/>
      <c r="D323" s="22">
        <f t="shared" si="134"/>
        <v>8</v>
      </c>
      <c r="E323" s="362">
        <v>8</v>
      </c>
      <c r="F323" s="362">
        <v>0</v>
      </c>
      <c r="G323" s="22">
        <f t="shared" si="135"/>
        <v>6</v>
      </c>
      <c r="H323" s="348">
        <v>6</v>
      </c>
      <c r="I323" s="362">
        <v>0</v>
      </c>
      <c r="J323" s="22">
        <f t="shared" si="136"/>
        <v>8</v>
      </c>
      <c r="K323" s="348">
        <v>8</v>
      </c>
      <c r="L323" s="362">
        <v>0</v>
      </c>
      <c r="M323" s="22">
        <f t="shared" si="137"/>
        <v>6</v>
      </c>
      <c r="N323" s="348">
        <v>6</v>
      </c>
      <c r="O323" s="362">
        <v>0</v>
      </c>
      <c r="P323" s="32">
        <f t="shared" si="146"/>
        <v>2</v>
      </c>
      <c r="Q323" s="32">
        <f t="shared" si="147"/>
        <v>2</v>
      </c>
      <c r="R323" s="32">
        <f t="shared" si="148"/>
        <v>0</v>
      </c>
      <c r="S323" s="22">
        <f t="shared" si="138"/>
        <v>7</v>
      </c>
      <c r="T323" s="348">
        <v>7</v>
      </c>
      <c r="U323" s="362">
        <v>0</v>
      </c>
      <c r="V323" s="32">
        <f t="shared" si="139"/>
        <v>-1</v>
      </c>
      <c r="W323" s="32">
        <f t="shared" si="140"/>
        <v>-1</v>
      </c>
      <c r="X323" s="32">
        <f t="shared" si="141"/>
        <v>0</v>
      </c>
      <c r="Y323" s="22"/>
      <c r="AC323" s="366"/>
      <c r="AD323" s="366"/>
    </row>
    <row r="324" spans="1:30" s="364" customFormat="1" ht="18.75" hidden="1" customHeight="1" x14ac:dyDescent="0.25">
      <c r="A324" s="362">
        <v>9</v>
      </c>
      <c r="B324" s="365" t="s">
        <v>438</v>
      </c>
      <c r="C324" s="362"/>
      <c r="D324" s="22">
        <f t="shared" si="134"/>
        <v>9</v>
      </c>
      <c r="E324" s="362">
        <v>9</v>
      </c>
      <c r="F324" s="362">
        <v>0</v>
      </c>
      <c r="G324" s="22">
        <f t="shared" si="135"/>
        <v>10</v>
      </c>
      <c r="H324" s="348">
        <v>10</v>
      </c>
      <c r="I324" s="362">
        <v>0</v>
      </c>
      <c r="J324" s="22">
        <f t="shared" si="136"/>
        <v>10</v>
      </c>
      <c r="K324" s="348">
        <v>10</v>
      </c>
      <c r="L324" s="362">
        <v>0</v>
      </c>
      <c r="M324" s="22">
        <f t="shared" si="137"/>
        <v>10</v>
      </c>
      <c r="N324" s="348">
        <v>10</v>
      </c>
      <c r="O324" s="362">
        <v>0</v>
      </c>
      <c r="P324" s="32">
        <f t="shared" si="146"/>
        <v>0</v>
      </c>
      <c r="Q324" s="32">
        <f t="shared" si="147"/>
        <v>0</v>
      </c>
      <c r="R324" s="32">
        <f t="shared" si="148"/>
        <v>0</v>
      </c>
      <c r="S324" s="22">
        <f t="shared" si="138"/>
        <v>10</v>
      </c>
      <c r="T324" s="348">
        <v>10</v>
      </c>
      <c r="U324" s="362">
        <v>0</v>
      </c>
      <c r="V324" s="32">
        <f t="shared" si="139"/>
        <v>0</v>
      </c>
      <c r="W324" s="32">
        <f t="shared" si="140"/>
        <v>0</v>
      </c>
      <c r="X324" s="32">
        <f t="shared" si="141"/>
        <v>0</v>
      </c>
      <c r="Y324" s="22"/>
      <c r="AC324" s="366"/>
      <c r="AD324" s="366"/>
    </row>
    <row r="325" spans="1:30" s="367" customFormat="1" ht="18.75" hidden="1" customHeight="1" x14ac:dyDescent="0.25">
      <c r="A325" s="362">
        <v>10</v>
      </c>
      <c r="B325" s="365" t="s">
        <v>439</v>
      </c>
      <c r="C325" s="362"/>
      <c r="D325" s="22">
        <f t="shared" si="134"/>
        <v>9</v>
      </c>
      <c r="E325" s="362">
        <v>9</v>
      </c>
      <c r="F325" s="362">
        <v>0</v>
      </c>
      <c r="G325" s="22">
        <f t="shared" si="135"/>
        <v>9</v>
      </c>
      <c r="H325" s="348">
        <v>9</v>
      </c>
      <c r="I325" s="362">
        <v>0</v>
      </c>
      <c r="J325" s="22">
        <f t="shared" si="136"/>
        <v>8</v>
      </c>
      <c r="K325" s="348">
        <v>8</v>
      </c>
      <c r="L325" s="362">
        <v>0</v>
      </c>
      <c r="M325" s="22">
        <f t="shared" si="137"/>
        <v>8</v>
      </c>
      <c r="N325" s="348">
        <v>8</v>
      </c>
      <c r="O325" s="362">
        <v>0</v>
      </c>
      <c r="P325" s="32">
        <f t="shared" si="146"/>
        <v>0</v>
      </c>
      <c r="Q325" s="32">
        <f t="shared" si="147"/>
        <v>0</v>
      </c>
      <c r="R325" s="32">
        <f t="shared" si="148"/>
        <v>0</v>
      </c>
      <c r="S325" s="22">
        <f t="shared" si="138"/>
        <v>8</v>
      </c>
      <c r="T325" s="348">
        <v>8</v>
      </c>
      <c r="U325" s="362">
        <v>0</v>
      </c>
      <c r="V325" s="32">
        <f t="shared" si="139"/>
        <v>0</v>
      </c>
      <c r="W325" s="32">
        <f t="shared" si="140"/>
        <v>0</v>
      </c>
      <c r="X325" s="32">
        <f t="shared" si="141"/>
        <v>0</v>
      </c>
      <c r="Y325" s="22"/>
      <c r="AC325" s="366"/>
      <c r="AD325" s="366"/>
    </row>
    <row r="326" spans="1:30" s="367" customFormat="1" ht="18.75" hidden="1" customHeight="1" x14ac:dyDescent="0.25">
      <c r="A326" s="362">
        <v>11</v>
      </c>
      <c r="B326" s="365" t="s">
        <v>440</v>
      </c>
      <c r="C326" s="362"/>
      <c r="D326" s="22">
        <f t="shared" si="134"/>
        <v>4</v>
      </c>
      <c r="E326" s="362">
        <v>4</v>
      </c>
      <c r="F326" s="362">
        <v>0</v>
      </c>
      <c r="G326" s="22">
        <f t="shared" si="135"/>
        <v>4</v>
      </c>
      <c r="H326" s="348">
        <v>4</v>
      </c>
      <c r="I326" s="362">
        <v>0</v>
      </c>
      <c r="J326" s="22">
        <f t="shared" si="136"/>
        <v>4</v>
      </c>
      <c r="K326" s="348">
        <v>4</v>
      </c>
      <c r="L326" s="362">
        <v>0</v>
      </c>
      <c r="M326" s="22">
        <f t="shared" si="137"/>
        <v>4</v>
      </c>
      <c r="N326" s="348">
        <v>4</v>
      </c>
      <c r="O326" s="362">
        <v>0</v>
      </c>
      <c r="P326" s="32">
        <f t="shared" si="146"/>
        <v>0</v>
      </c>
      <c r="Q326" s="32">
        <f t="shared" si="147"/>
        <v>0</v>
      </c>
      <c r="R326" s="32">
        <f t="shared" si="148"/>
        <v>0</v>
      </c>
      <c r="S326" s="22">
        <f t="shared" si="138"/>
        <v>4</v>
      </c>
      <c r="T326" s="348">
        <v>4</v>
      </c>
      <c r="U326" s="362">
        <v>0</v>
      </c>
      <c r="V326" s="32">
        <f t="shared" si="139"/>
        <v>0</v>
      </c>
      <c r="W326" s="32">
        <f t="shared" si="140"/>
        <v>0</v>
      </c>
      <c r="X326" s="32">
        <f t="shared" si="141"/>
        <v>0</v>
      </c>
      <c r="Y326" s="22"/>
      <c r="AC326" s="366"/>
      <c r="AD326" s="366"/>
    </row>
    <row r="327" spans="1:30" s="367" customFormat="1" ht="18.75" hidden="1" customHeight="1" x14ac:dyDescent="0.25">
      <c r="A327" s="362">
        <v>12</v>
      </c>
      <c r="B327" s="365" t="s">
        <v>441</v>
      </c>
      <c r="C327" s="362"/>
      <c r="D327" s="22">
        <f t="shared" si="134"/>
        <v>3</v>
      </c>
      <c r="E327" s="362">
        <v>3</v>
      </c>
      <c r="F327" s="362">
        <v>0</v>
      </c>
      <c r="G327" s="22">
        <f t="shared" si="135"/>
        <v>2</v>
      </c>
      <c r="H327" s="348">
        <v>2</v>
      </c>
      <c r="I327" s="362">
        <v>0</v>
      </c>
      <c r="J327" s="22">
        <f t="shared" si="136"/>
        <v>2</v>
      </c>
      <c r="K327" s="348">
        <v>2</v>
      </c>
      <c r="L327" s="362">
        <v>0</v>
      </c>
      <c r="M327" s="22">
        <f t="shared" si="137"/>
        <v>2</v>
      </c>
      <c r="N327" s="348">
        <v>2</v>
      </c>
      <c r="O327" s="362">
        <v>0</v>
      </c>
      <c r="P327" s="32">
        <f t="shared" si="146"/>
        <v>0</v>
      </c>
      <c r="Q327" s="32">
        <f t="shared" si="147"/>
        <v>0</v>
      </c>
      <c r="R327" s="32">
        <f t="shared" si="148"/>
        <v>0</v>
      </c>
      <c r="S327" s="22">
        <f t="shared" si="138"/>
        <v>2</v>
      </c>
      <c r="T327" s="348">
        <v>2</v>
      </c>
      <c r="U327" s="362">
        <v>0</v>
      </c>
      <c r="V327" s="32">
        <f t="shared" si="139"/>
        <v>0</v>
      </c>
      <c r="W327" s="32">
        <f t="shared" si="140"/>
        <v>0</v>
      </c>
      <c r="X327" s="32">
        <f t="shared" si="141"/>
        <v>0</v>
      </c>
      <c r="Y327" s="22"/>
      <c r="AC327" s="366"/>
      <c r="AD327" s="366"/>
    </row>
    <row r="328" spans="1:30" s="367" customFormat="1" ht="18.75" hidden="1" customHeight="1" x14ac:dyDescent="0.25">
      <c r="A328" s="368">
        <v>13</v>
      </c>
      <c r="B328" s="369" t="s">
        <v>380</v>
      </c>
      <c r="C328" s="368"/>
      <c r="D328" s="22">
        <f t="shared" si="134"/>
        <v>11</v>
      </c>
      <c r="E328" s="368">
        <v>11</v>
      </c>
      <c r="F328" s="368">
        <v>0</v>
      </c>
      <c r="G328" s="22">
        <f t="shared" si="135"/>
        <v>11</v>
      </c>
      <c r="H328" s="370">
        <v>11</v>
      </c>
      <c r="I328" s="368">
        <v>0</v>
      </c>
      <c r="J328" s="22">
        <f t="shared" si="136"/>
        <v>11</v>
      </c>
      <c r="K328" s="370">
        <v>11</v>
      </c>
      <c r="L328" s="368">
        <v>0</v>
      </c>
      <c r="M328" s="22">
        <f t="shared" si="137"/>
        <v>11</v>
      </c>
      <c r="N328" s="370">
        <v>11</v>
      </c>
      <c r="O328" s="368">
        <v>0</v>
      </c>
      <c r="P328" s="32">
        <f t="shared" si="146"/>
        <v>0</v>
      </c>
      <c r="Q328" s="32">
        <f t="shared" si="147"/>
        <v>0</v>
      </c>
      <c r="R328" s="32">
        <f t="shared" si="148"/>
        <v>0</v>
      </c>
      <c r="S328" s="22">
        <f t="shared" si="138"/>
        <v>11</v>
      </c>
      <c r="T328" s="370">
        <v>11</v>
      </c>
      <c r="U328" s="368">
        <v>0</v>
      </c>
      <c r="V328" s="32">
        <f t="shared" si="139"/>
        <v>0</v>
      </c>
      <c r="W328" s="32">
        <f t="shared" si="140"/>
        <v>0</v>
      </c>
      <c r="X328" s="32">
        <f t="shared" si="141"/>
        <v>0</v>
      </c>
      <c r="Y328" s="22"/>
      <c r="AC328" s="366"/>
      <c r="AD328" s="366"/>
    </row>
    <row r="329" spans="1:30" s="372" customFormat="1" ht="30.75" customHeight="1" x14ac:dyDescent="0.25">
      <c r="A329" s="371">
        <v>5</v>
      </c>
      <c r="B329" s="278" t="s">
        <v>459</v>
      </c>
      <c r="C329" s="371"/>
      <c r="D329" s="22">
        <f t="shared" si="134"/>
        <v>98</v>
      </c>
      <c r="E329" s="371">
        <f>SUM(E330:E343)</f>
        <v>95</v>
      </c>
      <c r="F329" s="371">
        <f t="shared" ref="F329:L329" si="153">SUM(F330:F343)</f>
        <v>3</v>
      </c>
      <c r="G329" s="22">
        <f t="shared" si="135"/>
        <v>83</v>
      </c>
      <c r="H329" s="371">
        <f t="shared" si="153"/>
        <v>80</v>
      </c>
      <c r="I329" s="371">
        <f t="shared" si="153"/>
        <v>3</v>
      </c>
      <c r="J329" s="22">
        <f t="shared" si="136"/>
        <v>95</v>
      </c>
      <c r="K329" s="371">
        <f t="shared" si="153"/>
        <v>92</v>
      </c>
      <c r="L329" s="371">
        <f t="shared" si="153"/>
        <v>3</v>
      </c>
      <c r="M329" s="22">
        <f t="shared" si="137"/>
        <v>91</v>
      </c>
      <c r="N329" s="371">
        <f>79+2+7</f>
        <v>88</v>
      </c>
      <c r="O329" s="371">
        <f t="shared" ref="O329" si="154">SUM(O330:O343)</f>
        <v>3</v>
      </c>
      <c r="P329" s="32">
        <f t="shared" si="146"/>
        <v>4</v>
      </c>
      <c r="Q329" s="32">
        <f t="shared" si="147"/>
        <v>4</v>
      </c>
      <c r="R329" s="32">
        <f t="shared" si="148"/>
        <v>0</v>
      </c>
      <c r="S329" s="22">
        <f t="shared" si="138"/>
        <v>93</v>
      </c>
      <c r="T329" s="371">
        <v>90</v>
      </c>
      <c r="U329" s="371">
        <f t="shared" ref="U329" si="155">SUM(U330:U343)</f>
        <v>3</v>
      </c>
      <c r="V329" s="32">
        <f t="shared" si="139"/>
        <v>-2</v>
      </c>
      <c r="W329" s="32">
        <f t="shared" si="140"/>
        <v>-2</v>
      </c>
      <c r="X329" s="32">
        <f t="shared" si="141"/>
        <v>0</v>
      </c>
      <c r="Y329" s="22"/>
      <c r="AC329" s="361"/>
      <c r="AD329" s="361"/>
    </row>
    <row r="330" spans="1:30" s="25" customFormat="1" ht="14.25" hidden="1" customHeight="1" x14ac:dyDescent="0.2">
      <c r="A330" s="27">
        <v>1</v>
      </c>
      <c r="B330" s="54" t="s">
        <v>433</v>
      </c>
      <c r="C330" s="327"/>
      <c r="D330" s="22">
        <f t="shared" si="134"/>
        <v>7</v>
      </c>
      <c r="E330" s="327">
        <v>7</v>
      </c>
      <c r="F330" s="327">
        <v>0</v>
      </c>
      <c r="G330" s="22">
        <f t="shared" si="135"/>
        <v>7</v>
      </c>
      <c r="H330" s="327">
        <v>7</v>
      </c>
      <c r="I330" s="327">
        <v>0</v>
      </c>
      <c r="J330" s="22">
        <f t="shared" si="136"/>
        <v>7</v>
      </c>
      <c r="K330" s="327">
        <v>7</v>
      </c>
      <c r="L330" s="327">
        <v>0</v>
      </c>
      <c r="M330" s="22">
        <f t="shared" si="137"/>
        <v>7</v>
      </c>
      <c r="N330" s="327">
        <v>7</v>
      </c>
      <c r="O330" s="327">
        <v>0</v>
      </c>
      <c r="P330" s="32">
        <f t="shared" si="146"/>
        <v>0</v>
      </c>
      <c r="Q330" s="32">
        <f t="shared" si="147"/>
        <v>0</v>
      </c>
      <c r="R330" s="32">
        <f t="shared" si="148"/>
        <v>0</v>
      </c>
      <c r="S330" s="22">
        <f t="shared" si="138"/>
        <v>7</v>
      </c>
      <c r="T330" s="327">
        <v>7</v>
      </c>
      <c r="U330" s="327">
        <v>0</v>
      </c>
      <c r="V330" s="32">
        <f t="shared" si="139"/>
        <v>0</v>
      </c>
      <c r="W330" s="32">
        <f t="shared" si="140"/>
        <v>0</v>
      </c>
      <c r="X330" s="32">
        <f t="shared" si="141"/>
        <v>0</v>
      </c>
      <c r="Y330" s="22"/>
    </row>
    <row r="331" spans="1:30" s="43" customFormat="1" ht="19.5" hidden="1" customHeight="1" x14ac:dyDescent="0.2">
      <c r="A331" s="27">
        <v>2</v>
      </c>
      <c r="B331" s="54" t="s">
        <v>389</v>
      </c>
      <c r="C331" s="327" t="s">
        <v>452</v>
      </c>
      <c r="D331" s="22">
        <f t="shared" si="134"/>
        <v>11</v>
      </c>
      <c r="E331" s="327">
        <v>8</v>
      </c>
      <c r="F331" s="327">
        <v>3</v>
      </c>
      <c r="G331" s="22">
        <f t="shared" si="135"/>
        <v>10</v>
      </c>
      <c r="H331" s="327">
        <v>7</v>
      </c>
      <c r="I331" s="327">
        <v>3</v>
      </c>
      <c r="J331" s="22">
        <f t="shared" si="136"/>
        <v>11</v>
      </c>
      <c r="K331" s="327">
        <v>8</v>
      </c>
      <c r="L331" s="327">
        <v>3</v>
      </c>
      <c r="M331" s="22">
        <f t="shared" si="137"/>
        <v>9</v>
      </c>
      <c r="N331" s="327">
        <v>6</v>
      </c>
      <c r="O331" s="327">
        <v>3</v>
      </c>
      <c r="P331" s="32">
        <f t="shared" si="146"/>
        <v>2</v>
      </c>
      <c r="Q331" s="32">
        <f t="shared" si="147"/>
        <v>2</v>
      </c>
      <c r="R331" s="32">
        <f t="shared" si="148"/>
        <v>0</v>
      </c>
      <c r="S331" s="22">
        <f t="shared" si="138"/>
        <v>10</v>
      </c>
      <c r="T331" s="327">
        <v>7</v>
      </c>
      <c r="U331" s="327">
        <v>3</v>
      </c>
      <c r="V331" s="32">
        <f t="shared" si="139"/>
        <v>-1</v>
      </c>
      <c r="W331" s="32">
        <f t="shared" si="140"/>
        <v>-1</v>
      </c>
      <c r="X331" s="32">
        <f t="shared" si="141"/>
        <v>0</v>
      </c>
      <c r="Y331" s="22"/>
    </row>
    <row r="332" spans="1:30" s="43" customFormat="1" ht="19.5" hidden="1" customHeight="1" x14ac:dyDescent="0.2">
      <c r="A332" s="27">
        <v>3</v>
      </c>
      <c r="B332" s="54" t="s">
        <v>383</v>
      </c>
      <c r="C332" s="327" t="s">
        <v>452</v>
      </c>
      <c r="D332" s="22">
        <f t="shared" si="134"/>
        <v>7</v>
      </c>
      <c r="E332" s="327">
        <v>7</v>
      </c>
      <c r="F332" s="327">
        <v>0</v>
      </c>
      <c r="G332" s="22">
        <f t="shared" si="135"/>
        <v>4</v>
      </c>
      <c r="H332" s="327">
        <v>4</v>
      </c>
      <c r="I332" s="327">
        <v>0</v>
      </c>
      <c r="J332" s="22">
        <f t="shared" si="136"/>
        <v>7</v>
      </c>
      <c r="K332" s="327">
        <v>7</v>
      </c>
      <c r="L332" s="327">
        <v>0</v>
      </c>
      <c r="M332" s="22">
        <f t="shared" si="137"/>
        <v>6</v>
      </c>
      <c r="N332" s="327">
        <v>6</v>
      </c>
      <c r="O332" s="327">
        <v>0</v>
      </c>
      <c r="P332" s="32">
        <f t="shared" si="146"/>
        <v>1</v>
      </c>
      <c r="Q332" s="32">
        <f t="shared" si="147"/>
        <v>1</v>
      </c>
      <c r="R332" s="32">
        <f t="shared" si="148"/>
        <v>0</v>
      </c>
      <c r="S332" s="22">
        <f t="shared" si="138"/>
        <v>7</v>
      </c>
      <c r="T332" s="327">
        <v>7</v>
      </c>
      <c r="U332" s="327">
        <v>0</v>
      </c>
      <c r="V332" s="32">
        <f t="shared" si="139"/>
        <v>0</v>
      </c>
      <c r="W332" s="32">
        <f t="shared" si="140"/>
        <v>0</v>
      </c>
      <c r="X332" s="32">
        <f t="shared" si="141"/>
        <v>0</v>
      </c>
      <c r="Y332" s="22"/>
    </row>
    <row r="333" spans="1:30" s="43" customFormat="1" ht="19.5" hidden="1" customHeight="1" x14ac:dyDescent="0.2">
      <c r="A333" s="27">
        <v>4</v>
      </c>
      <c r="B333" s="54" t="s">
        <v>425</v>
      </c>
      <c r="C333" s="327" t="s">
        <v>452</v>
      </c>
      <c r="D333" s="22">
        <f t="shared" si="134"/>
        <v>8</v>
      </c>
      <c r="E333" s="327">
        <v>8</v>
      </c>
      <c r="F333" s="327">
        <v>0</v>
      </c>
      <c r="G333" s="22">
        <f t="shared" si="135"/>
        <v>6</v>
      </c>
      <c r="H333" s="327">
        <v>6</v>
      </c>
      <c r="I333" s="327">
        <v>0</v>
      </c>
      <c r="J333" s="22">
        <f t="shared" si="136"/>
        <v>7</v>
      </c>
      <c r="K333" s="327">
        <v>7</v>
      </c>
      <c r="L333" s="327">
        <v>0</v>
      </c>
      <c r="M333" s="22">
        <f t="shared" si="137"/>
        <v>5</v>
      </c>
      <c r="N333" s="327">
        <v>5</v>
      </c>
      <c r="O333" s="327">
        <v>0</v>
      </c>
      <c r="P333" s="32">
        <f t="shared" si="146"/>
        <v>2</v>
      </c>
      <c r="Q333" s="32">
        <f t="shared" si="147"/>
        <v>2</v>
      </c>
      <c r="R333" s="32">
        <f t="shared" si="148"/>
        <v>0</v>
      </c>
      <c r="S333" s="22">
        <f t="shared" si="138"/>
        <v>7</v>
      </c>
      <c r="T333" s="327">
        <v>7</v>
      </c>
      <c r="U333" s="327">
        <v>0</v>
      </c>
      <c r="V333" s="32">
        <f t="shared" si="139"/>
        <v>0</v>
      </c>
      <c r="W333" s="32">
        <f t="shared" si="140"/>
        <v>0</v>
      </c>
      <c r="X333" s="32">
        <f t="shared" si="141"/>
        <v>0</v>
      </c>
      <c r="Y333" s="22"/>
    </row>
    <row r="334" spans="1:30" s="43" customFormat="1" ht="19.5" hidden="1" customHeight="1" x14ac:dyDescent="0.2">
      <c r="A334" s="27">
        <v>5</v>
      </c>
      <c r="B334" s="54" t="s">
        <v>378</v>
      </c>
      <c r="C334" s="327" t="s">
        <v>452</v>
      </c>
      <c r="D334" s="22">
        <f t="shared" si="134"/>
        <v>9</v>
      </c>
      <c r="E334" s="327">
        <v>9</v>
      </c>
      <c r="F334" s="327">
        <v>0</v>
      </c>
      <c r="G334" s="22">
        <f t="shared" si="135"/>
        <v>8</v>
      </c>
      <c r="H334" s="327">
        <v>8</v>
      </c>
      <c r="I334" s="327">
        <v>0</v>
      </c>
      <c r="J334" s="22">
        <f t="shared" si="136"/>
        <v>8</v>
      </c>
      <c r="K334" s="327">
        <v>8</v>
      </c>
      <c r="L334" s="327">
        <v>0</v>
      </c>
      <c r="M334" s="22">
        <f t="shared" si="137"/>
        <v>9</v>
      </c>
      <c r="N334" s="327">
        <v>9</v>
      </c>
      <c r="O334" s="327">
        <v>0</v>
      </c>
      <c r="P334" s="32">
        <f t="shared" si="146"/>
        <v>-1</v>
      </c>
      <c r="Q334" s="32">
        <f t="shared" si="147"/>
        <v>-1</v>
      </c>
      <c r="R334" s="32">
        <f t="shared" si="148"/>
        <v>0</v>
      </c>
      <c r="S334" s="22">
        <f t="shared" si="138"/>
        <v>8</v>
      </c>
      <c r="T334" s="327">
        <v>8</v>
      </c>
      <c r="U334" s="327">
        <v>0</v>
      </c>
      <c r="V334" s="32">
        <f t="shared" si="139"/>
        <v>0</v>
      </c>
      <c r="W334" s="32">
        <f t="shared" si="140"/>
        <v>0</v>
      </c>
      <c r="X334" s="32">
        <f t="shared" si="141"/>
        <v>0</v>
      </c>
      <c r="Y334" s="22"/>
    </row>
    <row r="335" spans="1:30" s="43" customFormat="1" ht="19.5" hidden="1" customHeight="1" x14ac:dyDescent="0.2">
      <c r="A335" s="27">
        <v>6</v>
      </c>
      <c r="B335" s="54" t="s">
        <v>453</v>
      </c>
      <c r="C335" s="327" t="s">
        <v>452</v>
      </c>
      <c r="D335" s="22">
        <f t="shared" ref="D335:D397" si="156">SUM(E335:F335)</f>
        <v>7</v>
      </c>
      <c r="E335" s="327">
        <v>7</v>
      </c>
      <c r="F335" s="327">
        <v>0</v>
      </c>
      <c r="G335" s="22">
        <f t="shared" ref="G335:G397" si="157">SUM(H335:I335)</f>
        <v>6</v>
      </c>
      <c r="H335" s="327">
        <v>6</v>
      </c>
      <c r="I335" s="327">
        <v>0</v>
      </c>
      <c r="J335" s="22">
        <f t="shared" ref="J335:J397" si="158">SUM(K335:L335)</f>
        <v>7</v>
      </c>
      <c r="K335" s="327">
        <v>7</v>
      </c>
      <c r="L335" s="327">
        <v>0</v>
      </c>
      <c r="M335" s="22">
        <f t="shared" ref="M335:M397" si="159">SUM(N335:O335)</f>
        <v>6</v>
      </c>
      <c r="N335" s="327">
        <v>6</v>
      </c>
      <c r="O335" s="327">
        <v>0</v>
      </c>
      <c r="P335" s="32">
        <f t="shared" si="146"/>
        <v>1</v>
      </c>
      <c r="Q335" s="32">
        <f t="shared" si="147"/>
        <v>1</v>
      </c>
      <c r="R335" s="32">
        <f t="shared" si="148"/>
        <v>0</v>
      </c>
      <c r="S335" s="22">
        <f t="shared" ref="S335:S397" si="160">SUM(T335:U335)</f>
        <v>7</v>
      </c>
      <c r="T335" s="327">
        <v>7</v>
      </c>
      <c r="U335" s="327">
        <v>0</v>
      </c>
      <c r="V335" s="32">
        <f t="shared" si="139"/>
        <v>0</v>
      </c>
      <c r="W335" s="32">
        <f t="shared" si="140"/>
        <v>0</v>
      </c>
      <c r="X335" s="32">
        <f t="shared" si="141"/>
        <v>0</v>
      </c>
      <c r="Y335" s="22"/>
    </row>
    <row r="336" spans="1:30" s="43" customFormat="1" ht="0.75" hidden="1" customHeight="1" x14ac:dyDescent="0.2">
      <c r="A336" s="27">
        <v>7</v>
      </c>
      <c r="B336" s="54" t="s">
        <v>454</v>
      </c>
      <c r="C336" s="327" t="s">
        <v>452</v>
      </c>
      <c r="D336" s="22">
        <f t="shared" si="156"/>
        <v>6</v>
      </c>
      <c r="E336" s="327">
        <v>6</v>
      </c>
      <c r="F336" s="327">
        <v>0</v>
      </c>
      <c r="G336" s="22">
        <f t="shared" si="157"/>
        <v>5</v>
      </c>
      <c r="H336" s="327">
        <v>5</v>
      </c>
      <c r="I336" s="327">
        <v>0</v>
      </c>
      <c r="J336" s="22">
        <f t="shared" si="158"/>
        <v>5</v>
      </c>
      <c r="K336" s="327">
        <v>5</v>
      </c>
      <c r="L336" s="327">
        <v>0</v>
      </c>
      <c r="M336" s="22">
        <f t="shared" si="159"/>
        <v>5</v>
      </c>
      <c r="N336" s="327">
        <v>5</v>
      </c>
      <c r="O336" s="327">
        <v>0</v>
      </c>
      <c r="P336" s="32">
        <f t="shared" si="146"/>
        <v>0</v>
      </c>
      <c r="Q336" s="32">
        <f t="shared" si="147"/>
        <v>0</v>
      </c>
      <c r="R336" s="32">
        <f t="shared" si="148"/>
        <v>0</v>
      </c>
      <c r="S336" s="22">
        <f t="shared" si="160"/>
        <v>5</v>
      </c>
      <c r="T336" s="327">
        <v>5</v>
      </c>
      <c r="U336" s="327">
        <v>0</v>
      </c>
      <c r="V336" s="32">
        <f t="shared" si="139"/>
        <v>0</v>
      </c>
      <c r="W336" s="32">
        <f t="shared" si="140"/>
        <v>0</v>
      </c>
      <c r="X336" s="32">
        <f t="shared" si="141"/>
        <v>0</v>
      </c>
      <c r="Y336" s="22"/>
    </row>
    <row r="337" spans="1:25" s="43" customFormat="1" ht="19.5" hidden="1" customHeight="1" x14ac:dyDescent="0.2">
      <c r="A337" s="27">
        <v>8</v>
      </c>
      <c r="B337" s="54" t="s">
        <v>455</v>
      </c>
      <c r="C337" s="327" t="s">
        <v>452</v>
      </c>
      <c r="D337" s="22">
        <f t="shared" si="156"/>
        <v>9</v>
      </c>
      <c r="E337" s="327">
        <v>9</v>
      </c>
      <c r="F337" s="327">
        <v>0</v>
      </c>
      <c r="G337" s="22">
        <f t="shared" si="157"/>
        <v>6</v>
      </c>
      <c r="H337" s="327">
        <v>6</v>
      </c>
      <c r="I337" s="327">
        <v>0</v>
      </c>
      <c r="J337" s="22">
        <f t="shared" si="158"/>
        <v>8</v>
      </c>
      <c r="K337" s="327">
        <v>8</v>
      </c>
      <c r="L337" s="327">
        <v>0</v>
      </c>
      <c r="M337" s="22">
        <f t="shared" si="159"/>
        <v>6</v>
      </c>
      <c r="N337" s="327">
        <v>6</v>
      </c>
      <c r="O337" s="327">
        <v>0</v>
      </c>
      <c r="P337" s="32">
        <f t="shared" si="146"/>
        <v>2</v>
      </c>
      <c r="Q337" s="32">
        <f t="shared" si="147"/>
        <v>2</v>
      </c>
      <c r="R337" s="32">
        <f t="shared" si="148"/>
        <v>0</v>
      </c>
      <c r="S337" s="22">
        <f t="shared" si="160"/>
        <v>8</v>
      </c>
      <c r="T337" s="327">
        <v>8</v>
      </c>
      <c r="U337" s="327">
        <v>0</v>
      </c>
      <c r="V337" s="32">
        <f t="shared" si="139"/>
        <v>0</v>
      </c>
      <c r="W337" s="32">
        <f t="shared" si="140"/>
        <v>0</v>
      </c>
      <c r="X337" s="32">
        <f t="shared" si="141"/>
        <v>0</v>
      </c>
      <c r="Y337" s="22"/>
    </row>
    <row r="338" spans="1:25" s="43" customFormat="1" ht="19.5" hidden="1" customHeight="1" x14ac:dyDescent="0.2">
      <c r="A338" s="27">
        <v>9</v>
      </c>
      <c r="B338" s="54" t="s">
        <v>456</v>
      </c>
      <c r="C338" s="327" t="s">
        <v>452</v>
      </c>
      <c r="D338" s="22">
        <f t="shared" si="156"/>
        <v>9</v>
      </c>
      <c r="E338" s="327">
        <v>9</v>
      </c>
      <c r="F338" s="327">
        <v>0</v>
      </c>
      <c r="G338" s="22">
        <f t="shared" si="157"/>
        <v>9</v>
      </c>
      <c r="H338" s="327">
        <v>9</v>
      </c>
      <c r="I338" s="327">
        <v>0</v>
      </c>
      <c r="J338" s="22">
        <f t="shared" si="158"/>
        <v>9</v>
      </c>
      <c r="K338" s="327">
        <v>9</v>
      </c>
      <c r="L338" s="327">
        <v>0</v>
      </c>
      <c r="M338" s="22">
        <f t="shared" si="159"/>
        <v>9</v>
      </c>
      <c r="N338" s="327">
        <v>9</v>
      </c>
      <c r="O338" s="327">
        <v>0</v>
      </c>
      <c r="P338" s="32">
        <f t="shared" si="146"/>
        <v>0</v>
      </c>
      <c r="Q338" s="32">
        <f t="shared" si="147"/>
        <v>0</v>
      </c>
      <c r="R338" s="32">
        <f t="shared" si="148"/>
        <v>0</v>
      </c>
      <c r="S338" s="22">
        <f t="shared" si="160"/>
        <v>9</v>
      </c>
      <c r="T338" s="327">
        <v>9</v>
      </c>
      <c r="U338" s="327">
        <v>0</v>
      </c>
      <c r="V338" s="32">
        <f t="shared" si="139"/>
        <v>0</v>
      </c>
      <c r="W338" s="32">
        <f t="shared" si="140"/>
        <v>0</v>
      </c>
      <c r="X338" s="32">
        <f t="shared" si="141"/>
        <v>0</v>
      </c>
      <c r="Y338" s="22"/>
    </row>
    <row r="339" spans="1:25" s="43" customFormat="1" ht="19.5" hidden="1" customHeight="1" x14ac:dyDescent="0.2">
      <c r="A339" s="27">
        <v>10</v>
      </c>
      <c r="B339" s="54" t="s">
        <v>457</v>
      </c>
      <c r="C339" s="327" t="s">
        <v>452</v>
      </c>
      <c r="D339" s="22">
        <f t="shared" si="156"/>
        <v>4</v>
      </c>
      <c r="E339" s="327">
        <v>4</v>
      </c>
      <c r="F339" s="327">
        <v>0</v>
      </c>
      <c r="G339" s="22">
        <f t="shared" si="157"/>
        <v>4</v>
      </c>
      <c r="H339" s="327">
        <v>4</v>
      </c>
      <c r="I339" s="327">
        <v>0</v>
      </c>
      <c r="J339" s="22">
        <f t="shared" si="158"/>
        <v>4</v>
      </c>
      <c r="K339" s="327">
        <v>4</v>
      </c>
      <c r="L339" s="327">
        <v>0</v>
      </c>
      <c r="M339" s="22">
        <f t="shared" si="159"/>
        <v>4</v>
      </c>
      <c r="N339" s="327">
        <v>4</v>
      </c>
      <c r="O339" s="327">
        <v>0</v>
      </c>
      <c r="P339" s="32">
        <f t="shared" si="146"/>
        <v>0</v>
      </c>
      <c r="Q339" s="32">
        <f t="shared" si="147"/>
        <v>0</v>
      </c>
      <c r="R339" s="32">
        <f t="shared" si="148"/>
        <v>0</v>
      </c>
      <c r="S339" s="22">
        <f t="shared" si="160"/>
        <v>4</v>
      </c>
      <c r="T339" s="327">
        <v>4</v>
      </c>
      <c r="U339" s="327">
        <v>0</v>
      </c>
      <c r="V339" s="32">
        <f t="shared" ref="V339:V360" si="161">S339-J339</f>
        <v>0</v>
      </c>
      <c r="W339" s="32">
        <f t="shared" ref="W339:W360" si="162">T339-K339</f>
        <v>0</v>
      </c>
      <c r="X339" s="32">
        <f t="shared" ref="X339:X401" si="163">U339-L339</f>
        <v>0</v>
      </c>
      <c r="Y339" s="22"/>
    </row>
    <row r="340" spans="1:25" s="55" customFormat="1" ht="19.5" hidden="1" customHeight="1" x14ac:dyDescent="0.25">
      <c r="A340" s="27">
        <v>11</v>
      </c>
      <c r="B340" s="54" t="s">
        <v>402</v>
      </c>
      <c r="C340" s="327" t="s">
        <v>452</v>
      </c>
      <c r="D340" s="22">
        <f t="shared" si="156"/>
        <v>11</v>
      </c>
      <c r="E340" s="327">
        <v>11</v>
      </c>
      <c r="F340" s="327">
        <v>0</v>
      </c>
      <c r="G340" s="22">
        <f t="shared" si="157"/>
        <v>11</v>
      </c>
      <c r="H340" s="327">
        <v>11</v>
      </c>
      <c r="I340" s="327">
        <v>0</v>
      </c>
      <c r="J340" s="22">
        <f t="shared" si="158"/>
        <v>11</v>
      </c>
      <c r="K340" s="327">
        <v>11</v>
      </c>
      <c r="L340" s="327">
        <v>0</v>
      </c>
      <c r="M340" s="22">
        <f t="shared" si="159"/>
        <v>9</v>
      </c>
      <c r="N340" s="327">
        <v>9</v>
      </c>
      <c r="O340" s="327">
        <v>0</v>
      </c>
      <c r="P340" s="32">
        <f t="shared" si="146"/>
        <v>2</v>
      </c>
      <c r="Q340" s="32">
        <f t="shared" si="147"/>
        <v>2</v>
      </c>
      <c r="R340" s="32">
        <f t="shared" si="148"/>
        <v>0</v>
      </c>
      <c r="S340" s="22">
        <f t="shared" si="160"/>
        <v>11</v>
      </c>
      <c r="T340" s="327">
        <v>11</v>
      </c>
      <c r="U340" s="327">
        <v>0</v>
      </c>
      <c r="V340" s="32">
        <f t="shared" si="161"/>
        <v>0</v>
      </c>
      <c r="W340" s="32">
        <f t="shared" si="162"/>
        <v>0</v>
      </c>
      <c r="X340" s="32">
        <f t="shared" si="163"/>
        <v>0</v>
      </c>
      <c r="Y340" s="22"/>
    </row>
    <row r="341" spans="1:25" s="43" customFormat="1" ht="19.5" hidden="1" customHeight="1" x14ac:dyDescent="0.2">
      <c r="A341" s="27">
        <v>12</v>
      </c>
      <c r="B341" s="54" t="s">
        <v>381</v>
      </c>
      <c r="C341" s="327" t="s">
        <v>452</v>
      </c>
      <c r="D341" s="22">
        <f t="shared" si="156"/>
        <v>2</v>
      </c>
      <c r="E341" s="327">
        <v>2</v>
      </c>
      <c r="F341" s="327">
        <v>0</v>
      </c>
      <c r="G341" s="22">
        <f t="shared" si="157"/>
        <v>1</v>
      </c>
      <c r="H341" s="327">
        <v>1</v>
      </c>
      <c r="I341" s="327">
        <v>0</v>
      </c>
      <c r="J341" s="22">
        <f t="shared" si="158"/>
        <v>3</v>
      </c>
      <c r="K341" s="327">
        <v>3</v>
      </c>
      <c r="L341" s="327">
        <v>0</v>
      </c>
      <c r="M341" s="22">
        <f t="shared" si="159"/>
        <v>1</v>
      </c>
      <c r="N341" s="327">
        <v>1</v>
      </c>
      <c r="O341" s="327">
        <v>0</v>
      </c>
      <c r="P341" s="32">
        <f t="shared" si="146"/>
        <v>2</v>
      </c>
      <c r="Q341" s="32">
        <f t="shared" si="147"/>
        <v>2</v>
      </c>
      <c r="R341" s="32">
        <f t="shared" si="148"/>
        <v>0</v>
      </c>
      <c r="S341" s="22">
        <f t="shared" si="160"/>
        <v>3</v>
      </c>
      <c r="T341" s="327">
        <v>3</v>
      </c>
      <c r="U341" s="327">
        <v>0</v>
      </c>
      <c r="V341" s="32">
        <f t="shared" si="161"/>
        <v>0</v>
      </c>
      <c r="W341" s="32">
        <f t="shared" si="162"/>
        <v>0</v>
      </c>
      <c r="X341" s="32">
        <f t="shared" si="163"/>
        <v>0</v>
      </c>
      <c r="Y341" s="22"/>
    </row>
    <row r="342" spans="1:25" s="43" customFormat="1" ht="19.5" hidden="1" customHeight="1" x14ac:dyDescent="0.2">
      <c r="A342" s="27">
        <v>13</v>
      </c>
      <c r="B342" s="54" t="s">
        <v>376</v>
      </c>
      <c r="C342" s="327" t="s">
        <v>452</v>
      </c>
      <c r="D342" s="22">
        <f t="shared" si="156"/>
        <v>4</v>
      </c>
      <c r="E342" s="327">
        <v>4</v>
      </c>
      <c r="F342" s="327">
        <v>0</v>
      </c>
      <c r="G342" s="22">
        <f t="shared" si="157"/>
        <v>2</v>
      </c>
      <c r="H342" s="327">
        <v>2</v>
      </c>
      <c r="I342" s="327">
        <v>0</v>
      </c>
      <c r="J342" s="22">
        <f t="shared" si="158"/>
        <v>4</v>
      </c>
      <c r="K342" s="327">
        <v>4</v>
      </c>
      <c r="L342" s="327">
        <v>0</v>
      </c>
      <c r="M342" s="22">
        <f t="shared" si="159"/>
        <v>2</v>
      </c>
      <c r="N342" s="327">
        <v>2</v>
      </c>
      <c r="O342" s="327">
        <v>0</v>
      </c>
      <c r="P342" s="32">
        <f t="shared" si="146"/>
        <v>2</v>
      </c>
      <c r="Q342" s="32">
        <f t="shared" si="147"/>
        <v>2</v>
      </c>
      <c r="R342" s="32">
        <f t="shared" si="148"/>
        <v>0</v>
      </c>
      <c r="S342" s="22">
        <f t="shared" si="160"/>
        <v>4</v>
      </c>
      <c r="T342" s="327">
        <v>4</v>
      </c>
      <c r="U342" s="327">
        <v>0</v>
      </c>
      <c r="V342" s="32">
        <f t="shared" si="161"/>
        <v>0</v>
      </c>
      <c r="W342" s="32">
        <f t="shared" si="162"/>
        <v>0</v>
      </c>
      <c r="X342" s="32">
        <f t="shared" si="163"/>
        <v>0</v>
      </c>
      <c r="Y342" s="22"/>
    </row>
    <row r="343" spans="1:25" s="43" customFormat="1" ht="19.5" hidden="1" customHeight="1" x14ac:dyDescent="0.2">
      <c r="A343" s="27">
        <v>14</v>
      </c>
      <c r="B343" s="54" t="s">
        <v>458</v>
      </c>
      <c r="C343" s="327" t="s">
        <v>452</v>
      </c>
      <c r="D343" s="22">
        <f t="shared" si="156"/>
        <v>4</v>
      </c>
      <c r="E343" s="327">
        <v>4</v>
      </c>
      <c r="F343" s="327">
        <v>0</v>
      </c>
      <c r="G343" s="22">
        <f t="shared" si="157"/>
        <v>4</v>
      </c>
      <c r="H343" s="327">
        <v>4</v>
      </c>
      <c r="I343" s="327">
        <v>0</v>
      </c>
      <c r="J343" s="22">
        <f t="shared" si="158"/>
        <v>4</v>
      </c>
      <c r="K343" s="327">
        <v>4</v>
      </c>
      <c r="L343" s="327">
        <v>0</v>
      </c>
      <c r="M343" s="22">
        <f t="shared" si="159"/>
        <v>4</v>
      </c>
      <c r="N343" s="327">
        <v>4</v>
      </c>
      <c r="O343" s="327">
        <v>0</v>
      </c>
      <c r="P343" s="32">
        <f t="shared" si="146"/>
        <v>0</v>
      </c>
      <c r="Q343" s="32">
        <f t="shared" si="147"/>
        <v>0</v>
      </c>
      <c r="R343" s="32">
        <f t="shared" si="148"/>
        <v>0</v>
      </c>
      <c r="S343" s="22">
        <f t="shared" si="160"/>
        <v>4</v>
      </c>
      <c r="T343" s="327">
        <v>4</v>
      </c>
      <c r="U343" s="327">
        <v>0</v>
      </c>
      <c r="V343" s="32">
        <f t="shared" si="161"/>
        <v>0</v>
      </c>
      <c r="W343" s="32">
        <f t="shared" si="162"/>
        <v>0</v>
      </c>
      <c r="X343" s="32">
        <f t="shared" si="163"/>
        <v>0</v>
      </c>
      <c r="Y343" s="22"/>
    </row>
    <row r="344" spans="1:25" s="118" customFormat="1" ht="27.75" customHeight="1" x14ac:dyDescent="0.25">
      <c r="A344" s="22">
        <v>6</v>
      </c>
      <c r="B344" s="119" t="s">
        <v>493</v>
      </c>
      <c r="C344" s="22"/>
      <c r="D344" s="22">
        <f t="shared" si="156"/>
        <v>91</v>
      </c>
      <c r="E344" s="22">
        <f t="shared" ref="E344:L344" si="164">SUM(E345:E358)</f>
        <v>86</v>
      </c>
      <c r="F344" s="22">
        <f t="shared" si="164"/>
        <v>5</v>
      </c>
      <c r="G344" s="22">
        <f t="shared" si="157"/>
        <v>87</v>
      </c>
      <c r="H344" s="22">
        <f t="shared" si="164"/>
        <v>83</v>
      </c>
      <c r="I344" s="22">
        <f t="shared" si="164"/>
        <v>4</v>
      </c>
      <c r="J344" s="22">
        <f t="shared" si="158"/>
        <v>91</v>
      </c>
      <c r="K344" s="22">
        <v>87</v>
      </c>
      <c r="L344" s="22">
        <f t="shared" si="164"/>
        <v>4</v>
      </c>
      <c r="M344" s="22">
        <f t="shared" si="159"/>
        <v>88</v>
      </c>
      <c r="N344" s="22">
        <f>83+1</f>
        <v>84</v>
      </c>
      <c r="O344" s="22">
        <f t="shared" ref="O344" si="165">SUM(O345:O358)</f>
        <v>4</v>
      </c>
      <c r="P344" s="32">
        <f t="shared" si="146"/>
        <v>3</v>
      </c>
      <c r="Q344" s="32">
        <f t="shared" si="147"/>
        <v>3</v>
      </c>
      <c r="R344" s="32">
        <f t="shared" si="148"/>
        <v>0</v>
      </c>
      <c r="S344" s="22">
        <f t="shared" si="160"/>
        <v>89</v>
      </c>
      <c r="T344" s="22">
        <v>85</v>
      </c>
      <c r="U344" s="22">
        <f t="shared" ref="U344" si="166">SUM(U345:U358)</f>
        <v>4</v>
      </c>
      <c r="V344" s="32">
        <f t="shared" si="161"/>
        <v>-2</v>
      </c>
      <c r="W344" s="32">
        <f t="shared" si="162"/>
        <v>-2</v>
      </c>
      <c r="X344" s="32">
        <f t="shared" si="163"/>
        <v>0</v>
      </c>
      <c r="Y344" s="22"/>
    </row>
    <row r="345" spans="1:25" s="55" customFormat="1" ht="29.25" hidden="1" customHeight="1" x14ac:dyDescent="0.25">
      <c r="A345" s="41">
        <v>1</v>
      </c>
      <c r="B345" s="256" t="s">
        <v>388</v>
      </c>
      <c r="C345" s="335"/>
      <c r="D345" s="22">
        <f t="shared" si="156"/>
        <v>3</v>
      </c>
      <c r="E345" s="327">
        <v>3</v>
      </c>
      <c r="F345" s="22"/>
      <c r="G345" s="22">
        <f t="shared" si="157"/>
        <v>3</v>
      </c>
      <c r="H345" s="41">
        <v>3</v>
      </c>
      <c r="I345" s="41"/>
      <c r="J345" s="22">
        <f t="shared" si="158"/>
        <v>3</v>
      </c>
      <c r="K345" s="41">
        <v>3</v>
      </c>
      <c r="L345" s="41"/>
      <c r="M345" s="22">
        <f t="shared" si="159"/>
        <v>3</v>
      </c>
      <c r="N345" s="41">
        <v>3</v>
      </c>
      <c r="O345" s="41"/>
      <c r="P345" s="32">
        <f t="shared" si="146"/>
        <v>0</v>
      </c>
      <c r="Q345" s="32">
        <f t="shared" si="147"/>
        <v>0</v>
      </c>
      <c r="R345" s="32">
        <f t="shared" si="148"/>
        <v>0</v>
      </c>
      <c r="S345" s="22">
        <f t="shared" si="160"/>
        <v>3</v>
      </c>
      <c r="T345" s="41">
        <v>3</v>
      </c>
      <c r="U345" s="41"/>
      <c r="V345" s="32">
        <f t="shared" si="161"/>
        <v>0</v>
      </c>
      <c r="W345" s="32">
        <f t="shared" si="162"/>
        <v>0</v>
      </c>
      <c r="X345" s="32">
        <f t="shared" si="163"/>
        <v>0</v>
      </c>
      <c r="Y345" s="22"/>
    </row>
    <row r="346" spans="1:25" s="55" customFormat="1" ht="15.75" hidden="1" customHeight="1" x14ac:dyDescent="0.25">
      <c r="A346" s="41">
        <v>2</v>
      </c>
      <c r="B346" s="256" t="s">
        <v>374</v>
      </c>
      <c r="C346" s="335"/>
      <c r="D346" s="22">
        <f t="shared" si="156"/>
        <v>4</v>
      </c>
      <c r="E346" s="327">
        <v>4</v>
      </c>
      <c r="F346" s="22"/>
      <c r="G346" s="22">
        <f t="shared" si="157"/>
        <v>4</v>
      </c>
      <c r="H346" s="41">
        <v>4</v>
      </c>
      <c r="I346" s="41"/>
      <c r="J346" s="22">
        <f t="shared" si="158"/>
        <v>4</v>
      </c>
      <c r="K346" s="41">
        <v>4</v>
      </c>
      <c r="L346" s="41"/>
      <c r="M346" s="22">
        <f t="shared" si="159"/>
        <v>4</v>
      </c>
      <c r="N346" s="41">
        <v>4</v>
      </c>
      <c r="O346" s="41"/>
      <c r="P346" s="32">
        <f t="shared" si="146"/>
        <v>0</v>
      </c>
      <c r="Q346" s="32">
        <f t="shared" si="147"/>
        <v>0</v>
      </c>
      <c r="R346" s="32">
        <f t="shared" si="148"/>
        <v>0</v>
      </c>
      <c r="S346" s="22">
        <f t="shared" si="160"/>
        <v>4</v>
      </c>
      <c r="T346" s="41">
        <v>4</v>
      </c>
      <c r="U346" s="41"/>
      <c r="V346" s="32">
        <f t="shared" si="161"/>
        <v>0</v>
      </c>
      <c r="W346" s="32">
        <f t="shared" si="162"/>
        <v>0</v>
      </c>
      <c r="X346" s="32">
        <f t="shared" si="163"/>
        <v>0</v>
      </c>
      <c r="Y346" s="22"/>
    </row>
    <row r="347" spans="1:25" s="55" customFormat="1" ht="17.25" hidden="1" customHeight="1" x14ac:dyDescent="0.25">
      <c r="A347" s="41">
        <v>3</v>
      </c>
      <c r="B347" s="256" t="s">
        <v>383</v>
      </c>
      <c r="C347" s="335"/>
      <c r="D347" s="22">
        <f t="shared" si="156"/>
        <v>6</v>
      </c>
      <c r="E347" s="327">
        <v>6</v>
      </c>
      <c r="F347" s="22"/>
      <c r="G347" s="22">
        <f t="shared" si="157"/>
        <v>6</v>
      </c>
      <c r="H347" s="41">
        <v>6</v>
      </c>
      <c r="I347" s="41"/>
      <c r="J347" s="22">
        <f t="shared" si="158"/>
        <v>6</v>
      </c>
      <c r="K347" s="41">
        <v>6</v>
      </c>
      <c r="L347" s="41"/>
      <c r="M347" s="22">
        <f t="shared" si="159"/>
        <v>8</v>
      </c>
      <c r="N347" s="41">
        <v>8</v>
      </c>
      <c r="O347" s="41"/>
      <c r="P347" s="32">
        <f t="shared" si="146"/>
        <v>-2</v>
      </c>
      <c r="Q347" s="32">
        <f t="shared" si="147"/>
        <v>-2</v>
      </c>
      <c r="R347" s="32">
        <f t="shared" si="148"/>
        <v>0</v>
      </c>
      <c r="S347" s="22">
        <f t="shared" si="160"/>
        <v>6</v>
      </c>
      <c r="T347" s="41">
        <v>6</v>
      </c>
      <c r="U347" s="41"/>
      <c r="V347" s="32">
        <f t="shared" si="161"/>
        <v>0</v>
      </c>
      <c r="W347" s="32">
        <f t="shared" si="162"/>
        <v>0</v>
      </c>
      <c r="X347" s="32">
        <f t="shared" si="163"/>
        <v>0</v>
      </c>
      <c r="Y347" s="22"/>
    </row>
    <row r="348" spans="1:25" s="55" customFormat="1" ht="29.25" hidden="1" customHeight="1" x14ac:dyDescent="0.25">
      <c r="A348" s="41">
        <v>4</v>
      </c>
      <c r="B348" s="256" t="s">
        <v>389</v>
      </c>
      <c r="C348" s="335"/>
      <c r="D348" s="22">
        <f t="shared" si="156"/>
        <v>16</v>
      </c>
      <c r="E348" s="327">
        <v>12</v>
      </c>
      <c r="F348" s="41">
        <v>4</v>
      </c>
      <c r="G348" s="22">
        <f t="shared" si="157"/>
        <v>15</v>
      </c>
      <c r="H348" s="41">
        <v>12</v>
      </c>
      <c r="I348" s="41">
        <v>3</v>
      </c>
      <c r="J348" s="22">
        <f t="shared" si="158"/>
        <v>15</v>
      </c>
      <c r="K348" s="41">
        <v>12</v>
      </c>
      <c r="L348" s="41">
        <v>3</v>
      </c>
      <c r="M348" s="22">
        <f t="shared" si="159"/>
        <v>15</v>
      </c>
      <c r="N348" s="41">
        <v>11</v>
      </c>
      <c r="O348" s="41">
        <v>4</v>
      </c>
      <c r="P348" s="32">
        <f t="shared" si="146"/>
        <v>0</v>
      </c>
      <c r="Q348" s="32">
        <f t="shared" si="147"/>
        <v>1</v>
      </c>
      <c r="R348" s="32">
        <f t="shared" si="148"/>
        <v>-1</v>
      </c>
      <c r="S348" s="22">
        <f t="shared" si="160"/>
        <v>15</v>
      </c>
      <c r="T348" s="41">
        <v>12</v>
      </c>
      <c r="U348" s="41">
        <v>3</v>
      </c>
      <c r="V348" s="32">
        <f t="shared" si="161"/>
        <v>0</v>
      </c>
      <c r="W348" s="32">
        <f t="shared" si="162"/>
        <v>0</v>
      </c>
      <c r="X348" s="32">
        <f t="shared" si="163"/>
        <v>0</v>
      </c>
      <c r="Y348" s="22"/>
    </row>
    <row r="349" spans="1:25" s="55" customFormat="1" ht="17.25" hidden="1" customHeight="1" x14ac:dyDescent="0.25">
      <c r="A349" s="41">
        <v>5</v>
      </c>
      <c r="B349" s="256" t="s">
        <v>390</v>
      </c>
      <c r="C349" s="335"/>
      <c r="D349" s="22">
        <f t="shared" si="156"/>
        <v>6</v>
      </c>
      <c r="E349" s="327">
        <v>5</v>
      </c>
      <c r="F349" s="41">
        <v>1</v>
      </c>
      <c r="G349" s="22">
        <f t="shared" si="157"/>
        <v>6</v>
      </c>
      <c r="H349" s="41">
        <v>5</v>
      </c>
      <c r="I349" s="41">
        <v>1</v>
      </c>
      <c r="J349" s="22">
        <f t="shared" si="158"/>
        <v>6</v>
      </c>
      <c r="K349" s="41">
        <v>5</v>
      </c>
      <c r="L349" s="41">
        <v>1</v>
      </c>
      <c r="M349" s="22">
        <f t="shared" si="159"/>
        <v>4</v>
      </c>
      <c r="N349" s="41">
        <v>4</v>
      </c>
      <c r="O349" s="41"/>
      <c r="P349" s="32">
        <f t="shared" si="146"/>
        <v>2</v>
      </c>
      <c r="Q349" s="32">
        <f t="shared" si="147"/>
        <v>1</v>
      </c>
      <c r="R349" s="32">
        <f t="shared" si="148"/>
        <v>1</v>
      </c>
      <c r="S349" s="22">
        <f t="shared" si="160"/>
        <v>6</v>
      </c>
      <c r="T349" s="41">
        <v>5</v>
      </c>
      <c r="U349" s="41">
        <v>1</v>
      </c>
      <c r="V349" s="32">
        <f t="shared" si="161"/>
        <v>0</v>
      </c>
      <c r="W349" s="32">
        <f t="shared" si="162"/>
        <v>0</v>
      </c>
      <c r="X349" s="32">
        <f t="shared" si="163"/>
        <v>0</v>
      </c>
      <c r="Y349" s="22"/>
    </row>
    <row r="350" spans="1:25" s="55" customFormat="1" ht="15.75" hidden="1" customHeight="1" x14ac:dyDescent="0.25">
      <c r="A350" s="41">
        <v>6</v>
      </c>
      <c r="B350" s="256" t="s">
        <v>376</v>
      </c>
      <c r="C350" s="335"/>
      <c r="D350" s="22">
        <f t="shared" si="156"/>
        <v>3</v>
      </c>
      <c r="E350" s="327">
        <v>3</v>
      </c>
      <c r="F350" s="22"/>
      <c r="G350" s="22">
        <f t="shared" si="157"/>
        <v>3</v>
      </c>
      <c r="H350" s="41">
        <v>3</v>
      </c>
      <c r="I350" s="41"/>
      <c r="J350" s="22">
        <f t="shared" si="158"/>
        <v>3</v>
      </c>
      <c r="K350" s="41">
        <v>3</v>
      </c>
      <c r="L350" s="41"/>
      <c r="M350" s="22">
        <f t="shared" si="159"/>
        <v>3</v>
      </c>
      <c r="N350" s="41">
        <v>3</v>
      </c>
      <c r="O350" s="41"/>
      <c r="P350" s="32">
        <f t="shared" si="146"/>
        <v>0</v>
      </c>
      <c r="Q350" s="32">
        <f t="shared" si="147"/>
        <v>0</v>
      </c>
      <c r="R350" s="32">
        <f t="shared" si="148"/>
        <v>0</v>
      </c>
      <c r="S350" s="22">
        <f t="shared" si="160"/>
        <v>3</v>
      </c>
      <c r="T350" s="41">
        <v>3</v>
      </c>
      <c r="U350" s="41"/>
      <c r="V350" s="32">
        <f t="shared" si="161"/>
        <v>0</v>
      </c>
      <c r="W350" s="32">
        <f t="shared" si="162"/>
        <v>0</v>
      </c>
      <c r="X350" s="32">
        <f t="shared" si="163"/>
        <v>0</v>
      </c>
      <c r="Y350" s="22"/>
    </row>
    <row r="351" spans="1:25" s="55" customFormat="1" ht="29.25" hidden="1" customHeight="1" x14ac:dyDescent="0.25">
      <c r="A351" s="41">
        <v>7</v>
      </c>
      <c r="B351" s="256" t="s">
        <v>391</v>
      </c>
      <c r="C351" s="335"/>
      <c r="D351" s="22">
        <f t="shared" si="156"/>
        <v>8</v>
      </c>
      <c r="E351" s="327">
        <v>8</v>
      </c>
      <c r="F351" s="22"/>
      <c r="G351" s="22">
        <f t="shared" si="157"/>
        <v>8</v>
      </c>
      <c r="H351" s="41">
        <v>8</v>
      </c>
      <c r="I351" s="41"/>
      <c r="J351" s="22">
        <f t="shared" si="158"/>
        <v>8</v>
      </c>
      <c r="K351" s="41">
        <v>8</v>
      </c>
      <c r="L351" s="41"/>
      <c r="M351" s="22">
        <f t="shared" si="159"/>
        <v>8</v>
      </c>
      <c r="N351" s="41">
        <v>8</v>
      </c>
      <c r="O351" s="41"/>
      <c r="P351" s="32">
        <f t="shared" si="146"/>
        <v>0</v>
      </c>
      <c r="Q351" s="32">
        <f t="shared" si="147"/>
        <v>0</v>
      </c>
      <c r="R351" s="32">
        <f t="shared" si="148"/>
        <v>0</v>
      </c>
      <c r="S351" s="22">
        <f t="shared" si="160"/>
        <v>8</v>
      </c>
      <c r="T351" s="41">
        <v>8</v>
      </c>
      <c r="U351" s="41"/>
      <c r="V351" s="32">
        <f t="shared" si="161"/>
        <v>0</v>
      </c>
      <c r="W351" s="32">
        <f t="shared" si="162"/>
        <v>0</v>
      </c>
      <c r="X351" s="32">
        <f t="shared" si="163"/>
        <v>0</v>
      </c>
      <c r="Y351" s="22"/>
    </row>
    <row r="352" spans="1:25" s="55" customFormat="1" ht="15.75" hidden="1" customHeight="1" x14ac:dyDescent="0.25">
      <c r="A352" s="41">
        <v>8</v>
      </c>
      <c r="B352" s="256" t="s">
        <v>392</v>
      </c>
      <c r="C352" s="335"/>
      <c r="D352" s="22">
        <f t="shared" si="156"/>
        <v>8</v>
      </c>
      <c r="E352" s="327">
        <v>8</v>
      </c>
      <c r="F352" s="22"/>
      <c r="G352" s="22">
        <f t="shared" si="157"/>
        <v>8</v>
      </c>
      <c r="H352" s="41">
        <v>8</v>
      </c>
      <c r="I352" s="41"/>
      <c r="J352" s="22">
        <f t="shared" si="158"/>
        <v>11</v>
      </c>
      <c r="K352" s="41">
        <v>11</v>
      </c>
      <c r="L352" s="41"/>
      <c r="M352" s="22">
        <f t="shared" si="159"/>
        <v>10</v>
      </c>
      <c r="N352" s="41">
        <v>10</v>
      </c>
      <c r="O352" s="41"/>
      <c r="P352" s="32">
        <f t="shared" si="146"/>
        <v>1</v>
      </c>
      <c r="Q352" s="32">
        <f t="shared" si="147"/>
        <v>1</v>
      </c>
      <c r="R352" s="32">
        <f t="shared" si="148"/>
        <v>0</v>
      </c>
      <c r="S352" s="22">
        <f t="shared" si="160"/>
        <v>10</v>
      </c>
      <c r="T352" s="41">
        <v>10</v>
      </c>
      <c r="U352" s="41"/>
      <c r="V352" s="32">
        <f t="shared" si="161"/>
        <v>-1</v>
      </c>
      <c r="W352" s="32">
        <f t="shared" si="162"/>
        <v>-1</v>
      </c>
      <c r="X352" s="32">
        <f t="shared" si="163"/>
        <v>0</v>
      </c>
      <c r="Y352" s="22"/>
    </row>
    <row r="353" spans="1:25" s="55" customFormat="1" ht="29.25" hidden="1" customHeight="1" x14ac:dyDescent="0.25">
      <c r="A353" s="41">
        <v>10</v>
      </c>
      <c r="B353" s="256" t="s">
        <v>393</v>
      </c>
      <c r="C353" s="335"/>
      <c r="D353" s="22">
        <f t="shared" si="156"/>
        <v>4</v>
      </c>
      <c r="E353" s="327">
        <v>4</v>
      </c>
      <c r="F353" s="22"/>
      <c r="G353" s="22">
        <f t="shared" si="157"/>
        <v>4</v>
      </c>
      <c r="H353" s="41">
        <v>4</v>
      </c>
      <c r="I353" s="41"/>
      <c r="J353" s="22">
        <f t="shared" si="158"/>
        <v>4</v>
      </c>
      <c r="K353" s="41">
        <v>4</v>
      </c>
      <c r="L353" s="41"/>
      <c r="M353" s="22">
        <f t="shared" si="159"/>
        <v>4</v>
      </c>
      <c r="N353" s="41">
        <v>4</v>
      </c>
      <c r="O353" s="41"/>
      <c r="P353" s="32">
        <f t="shared" si="146"/>
        <v>0</v>
      </c>
      <c r="Q353" s="32">
        <f t="shared" si="147"/>
        <v>0</v>
      </c>
      <c r="R353" s="32">
        <f t="shared" si="148"/>
        <v>0</v>
      </c>
      <c r="S353" s="22">
        <f t="shared" si="160"/>
        <v>4</v>
      </c>
      <c r="T353" s="41">
        <v>4</v>
      </c>
      <c r="U353" s="41"/>
      <c r="V353" s="32">
        <f t="shared" si="161"/>
        <v>0</v>
      </c>
      <c r="W353" s="32">
        <f t="shared" si="162"/>
        <v>0</v>
      </c>
      <c r="X353" s="32">
        <f t="shared" si="163"/>
        <v>0</v>
      </c>
      <c r="Y353" s="22"/>
    </row>
    <row r="354" spans="1:25" s="55" customFormat="1" ht="29.25" hidden="1" customHeight="1" x14ac:dyDescent="0.25">
      <c r="A354" s="41">
        <v>11</v>
      </c>
      <c r="B354" s="256" t="s">
        <v>394</v>
      </c>
      <c r="C354" s="335"/>
      <c r="D354" s="22">
        <f t="shared" si="156"/>
        <v>8</v>
      </c>
      <c r="E354" s="327">
        <v>8</v>
      </c>
      <c r="F354" s="22"/>
      <c r="G354" s="22">
        <f t="shared" si="157"/>
        <v>8</v>
      </c>
      <c r="H354" s="41">
        <v>8</v>
      </c>
      <c r="I354" s="41"/>
      <c r="J354" s="22">
        <f t="shared" si="158"/>
        <v>8</v>
      </c>
      <c r="K354" s="41">
        <v>8</v>
      </c>
      <c r="L354" s="41"/>
      <c r="M354" s="22">
        <f t="shared" si="159"/>
        <v>7</v>
      </c>
      <c r="N354" s="41">
        <v>7</v>
      </c>
      <c r="O354" s="41"/>
      <c r="P354" s="32">
        <f t="shared" si="146"/>
        <v>1</v>
      </c>
      <c r="Q354" s="32">
        <f t="shared" si="147"/>
        <v>1</v>
      </c>
      <c r="R354" s="32">
        <f t="shared" si="148"/>
        <v>0</v>
      </c>
      <c r="S354" s="22">
        <f t="shared" si="160"/>
        <v>8</v>
      </c>
      <c r="T354" s="41">
        <v>8</v>
      </c>
      <c r="U354" s="41"/>
      <c r="V354" s="32">
        <f t="shared" si="161"/>
        <v>0</v>
      </c>
      <c r="W354" s="32">
        <f t="shared" si="162"/>
        <v>0</v>
      </c>
      <c r="X354" s="32">
        <f t="shared" si="163"/>
        <v>0</v>
      </c>
      <c r="Y354" s="22"/>
    </row>
    <row r="355" spans="1:25" s="55" customFormat="1" ht="17.25" hidden="1" customHeight="1" x14ac:dyDescent="0.25">
      <c r="A355" s="41">
        <v>12</v>
      </c>
      <c r="B355" s="256" t="s">
        <v>382</v>
      </c>
      <c r="C355" s="335"/>
      <c r="D355" s="22">
        <f t="shared" si="156"/>
        <v>4</v>
      </c>
      <c r="E355" s="327">
        <v>4</v>
      </c>
      <c r="F355" s="22"/>
      <c r="G355" s="22">
        <f t="shared" si="157"/>
        <v>3</v>
      </c>
      <c r="H355" s="41">
        <v>3</v>
      </c>
      <c r="I355" s="41"/>
      <c r="J355" s="22">
        <f t="shared" si="158"/>
        <v>4</v>
      </c>
      <c r="K355" s="41">
        <v>4</v>
      </c>
      <c r="L355" s="41"/>
      <c r="M355" s="22">
        <f t="shared" si="159"/>
        <v>3</v>
      </c>
      <c r="N355" s="41">
        <v>3</v>
      </c>
      <c r="O355" s="41"/>
      <c r="P355" s="32">
        <f t="shared" si="146"/>
        <v>1</v>
      </c>
      <c r="Q355" s="32">
        <f t="shared" si="147"/>
        <v>1</v>
      </c>
      <c r="R355" s="32">
        <f t="shared" si="148"/>
        <v>0</v>
      </c>
      <c r="S355" s="22">
        <f t="shared" si="160"/>
        <v>4</v>
      </c>
      <c r="T355" s="41">
        <v>4</v>
      </c>
      <c r="U355" s="41"/>
      <c r="V355" s="32">
        <f t="shared" si="161"/>
        <v>0</v>
      </c>
      <c r="W355" s="32">
        <f t="shared" si="162"/>
        <v>0</v>
      </c>
      <c r="X355" s="32">
        <f t="shared" si="163"/>
        <v>0</v>
      </c>
      <c r="Y355" s="22"/>
    </row>
    <row r="356" spans="1:25" s="55" customFormat="1" ht="29.25" hidden="1" customHeight="1" x14ac:dyDescent="0.25">
      <c r="A356" s="41">
        <v>13</v>
      </c>
      <c r="B356" s="256" t="s">
        <v>381</v>
      </c>
      <c r="C356" s="335"/>
      <c r="D356" s="22">
        <f t="shared" si="156"/>
        <v>2</v>
      </c>
      <c r="E356" s="327">
        <v>2</v>
      </c>
      <c r="F356" s="22"/>
      <c r="G356" s="22">
        <f t="shared" si="157"/>
        <v>1</v>
      </c>
      <c r="H356" s="41">
        <v>1</v>
      </c>
      <c r="I356" s="41"/>
      <c r="J356" s="22">
        <f t="shared" si="158"/>
        <v>2</v>
      </c>
      <c r="K356" s="41">
        <v>2</v>
      </c>
      <c r="L356" s="41"/>
      <c r="M356" s="22">
        <f t="shared" si="159"/>
        <v>1</v>
      </c>
      <c r="N356" s="41">
        <v>1</v>
      </c>
      <c r="O356" s="41"/>
      <c r="P356" s="32">
        <f t="shared" si="146"/>
        <v>1</v>
      </c>
      <c r="Q356" s="32">
        <f t="shared" si="147"/>
        <v>1</v>
      </c>
      <c r="R356" s="32">
        <f t="shared" si="148"/>
        <v>0</v>
      </c>
      <c r="S356" s="22">
        <f t="shared" si="160"/>
        <v>2</v>
      </c>
      <c r="T356" s="41">
        <v>2</v>
      </c>
      <c r="U356" s="41"/>
      <c r="V356" s="32">
        <f t="shared" si="161"/>
        <v>0</v>
      </c>
      <c r="W356" s="32">
        <f t="shared" si="162"/>
        <v>0</v>
      </c>
      <c r="X356" s="32">
        <f t="shared" si="163"/>
        <v>0</v>
      </c>
      <c r="Y356" s="22"/>
    </row>
    <row r="357" spans="1:25" s="55" customFormat="1" ht="29.25" hidden="1" customHeight="1" x14ac:dyDescent="0.25">
      <c r="A357" s="41">
        <v>14</v>
      </c>
      <c r="B357" s="256" t="s">
        <v>395</v>
      </c>
      <c r="C357" s="335"/>
      <c r="D357" s="22">
        <f t="shared" si="156"/>
        <v>8</v>
      </c>
      <c r="E357" s="327">
        <v>8</v>
      </c>
      <c r="F357" s="22"/>
      <c r="G357" s="22">
        <f t="shared" si="157"/>
        <v>8</v>
      </c>
      <c r="H357" s="41">
        <v>8</v>
      </c>
      <c r="I357" s="41"/>
      <c r="J357" s="22">
        <f t="shared" si="158"/>
        <v>8</v>
      </c>
      <c r="K357" s="41">
        <v>8</v>
      </c>
      <c r="L357" s="41"/>
      <c r="M357" s="22">
        <f t="shared" si="159"/>
        <v>7</v>
      </c>
      <c r="N357" s="41">
        <v>7</v>
      </c>
      <c r="O357" s="41"/>
      <c r="P357" s="32">
        <f t="shared" si="146"/>
        <v>1</v>
      </c>
      <c r="Q357" s="32">
        <f t="shared" si="147"/>
        <v>1</v>
      </c>
      <c r="R357" s="32">
        <f t="shared" si="148"/>
        <v>0</v>
      </c>
      <c r="S357" s="22">
        <f t="shared" si="160"/>
        <v>8</v>
      </c>
      <c r="T357" s="41">
        <v>8</v>
      </c>
      <c r="U357" s="41"/>
      <c r="V357" s="32">
        <f t="shared" si="161"/>
        <v>0</v>
      </c>
      <c r="W357" s="32">
        <f t="shared" si="162"/>
        <v>0</v>
      </c>
      <c r="X357" s="32">
        <f t="shared" si="163"/>
        <v>0</v>
      </c>
      <c r="Y357" s="22"/>
    </row>
    <row r="358" spans="1:25" s="55" customFormat="1" ht="13.5" hidden="1" customHeight="1" x14ac:dyDescent="0.25">
      <c r="A358" s="41">
        <v>15</v>
      </c>
      <c r="B358" s="256" t="s">
        <v>396</v>
      </c>
      <c r="C358" s="335"/>
      <c r="D358" s="22">
        <f t="shared" si="156"/>
        <v>11</v>
      </c>
      <c r="E358" s="327">
        <v>11</v>
      </c>
      <c r="F358" s="22"/>
      <c r="G358" s="22">
        <f t="shared" si="157"/>
        <v>10</v>
      </c>
      <c r="H358" s="41">
        <v>10</v>
      </c>
      <c r="I358" s="41"/>
      <c r="J358" s="22">
        <f t="shared" si="158"/>
        <v>10</v>
      </c>
      <c r="K358" s="41">
        <v>10</v>
      </c>
      <c r="L358" s="41"/>
      <c r="M358" s="22">
        <f t="shared" si="159"/>
        <v>10</v>
      </c>
      <c r="N358" s="41">
        <v>10</v>
      </c>
      <c r="O358" s="41"/>
      <c r="P358" s="32">
        <f t="shared" ref="P358:P421" si="167">J358-M358</f>
        <v>0</v>
      </c>
      <c r="Q358" s="32">
        <f t="shared" ref="Q358:Q421" si="168">K358-N358</f>
        <v>0</v>
      </c>
      <c r="R358" s="32">
        <f t="shared" ref="R358:R421" si="169">L358-O358</f>
        <v>0</v>
      </c>
      <c r="S358" s="22">
        <f t="shared" si="160"/>
        <v>10</v>
      </c>
      <c r="T358" s="41">
        <v>10</v>
      </c>
      <c r="U358" s="41"/>
      <c r="V358" s="32">
        <f t="shared" si="161"/>
        <v>0</v>
      </c>
      <c r="W358" s="32">
        <f t="shared" si="162"/>
        <v>0</v>
      </c>
      <c r="X358" s="32">
        <f t="shared" si="163"/>
        <v>0</v>
      </c>
      <c r="Y358" s="22"/>
    </row>
    <row r="359" spans="1:25" s="131" customFormat="1" ht="30" customHeight="1" x14ac:dyDescent="0.25">
      <c r="A359" s="373">
        <v>7</v>
      </c>
      <c r="B359" s="280" t="s">
        <v>735</v>
      </c>
      <c r="C359" s="22"/>
      <c r="D359" s="22">
        <f t="shared" si="156"/>
        <v>67</v>
      </c>
      <c r="E359" s="22">
        <v>63</v>
      </c>
      <c r="F359" s="22">
        <v>4</v>
      </c>
      <c r="G359" s="22">
        <f t="shared" si="157"/>
        <v>64</v>
      </c>
      <c r="H359" s="22">
        <v>60</v>
      </c>
      <c r="I359" s="22">
        <v>4</v>
      </c>
      <c r="J359" s="22">
        <f t="shared" si="158"/>
        <v>66</v>
      </c>
      <c r="K359" s="22">
        <v>62</v>
      </c>
      <c r="L359" s="22">
        <v>4</v>
      </c>
      <c r="M359" s="22">
        <f t="shared" si="159"/>
        <v>65</v>
      </c>
      <c r="N359" s="22">
        <f>59+2</f>
        <v>61</v>
      </c>
      <c r="O359" s="22">
        <v>4</v>
      </c>
      <c r="P359" s="32">
        <f t="shared" si="167"/>
        <v>1</v>
      </c>
      <c r="Q359" s="32">
        <f t="shared" si="168"/>
        <v>1</v>
      </c>
      <c r="R359" s="32">
        <f t="shared" si="169"/>
        <v>0</v>
      </c>
      <c r="S359" s="22">
        <f t="shared" si="160"/>
        <v>66</v>
      </c>
      <c r="T359" s="22">
        <v>62</v>
      </c>
      <c r="U359" s="22">
        <v>4</v>
      </c>
      <c r="V359" s="32">
        <f t="shared" si="161"/>
        <v>0</v>
      </c>
      <c r="W359" s="32">
        <f t="shared" si="162"/>
        <v>0</v>
      </c>
      <c r="X359" s="32">
        <f t="shared" si="163"/>
        <v>0</v>
      </c>
      <c r="Y359" s="22"/>
    </row>
    <row r="360" spans="1:25" s="118" customFormat="1" ht="28.5" customHeight="1" x14ac:dyDescent="0.25">
      <c r="A360" s="22">
        <v>8</v>
      </c>
      <c r="B360" s="119" t="s">
        <v>472</v>
      </c>
      <c r="C360" s="22"/>
      <c r="D360" s="22">
        <f t="shared" si="156"/>
        <v>79</v>
      </c>
      <c r="E360" s="22">
        <f>SUM(E361:E373)</f>
        <v>76</v>
      </c>
      <c r="F360" s="22">
        <f t="shared" ref="F360:L360" si="170">SUM(F361:F373)</f>
        <v>3</v>
      </c>
      <c r="G360" s="22">
        <f t="shared" si="157"/>
        <v>74</v>
      </c>
      <c r="H360" s="22">
        <f t="shared" si="170"/>
        <v>71</v>
      </c>
      <c r="I360" s="22">
        <f t="shared" si="170"/>
        <v>3</v>
      </c>
      <c r="J360" s="22">
        <f t="shared" si="158"/>
        <v>78</v>
      </c>
      <c r="K360" s="22">
        <f t="shared" si="170"/>
        <v>75</v>
      </c>
      <c r="L360" s="22">
        <f t="shared" si="170"/>
        <v>3</v>
      </c>
      <c r="M360" s="22">
        <f t="shared" si="159"/>
        <v>75</v>
      </c>
      <c r="N360" s="22">
        <f>69+2+1</f>
        <v>72</v>
      </c>
      <c r="O360" s="22">
        <f t="shared" ref="O360" si="171">SUM(O361:O373)</f>
        <v>3</v>
      </c>
      <c r="P360" s="32">
        <f t="shared" si="167"/>
        <v>3</v>
      </c>
      <c r="Q360" s="32">
        <f t="shared" si="168"/>
        <v>3</v>
      </c>
      <c r="R360" s="32">
        <f t="shared" si="169"/>
        <v>0</v>
      </c>
      <c r="S360" s="22">
        <f t="shared" si="160"/>
        <v>77</v>
      </c>
      <c r="T360" s="22">
        <f t="shared" ref="T360:U360" si="172">SUM(T361:T373)</f>
        <v>74</v>
      </c>
      <c r="U360" s="22">
        <f t="shared" si="172"/>
        <v>3</v>
      </c>
      <c r="V360" s="32">
        <f t="shared" si="161"/>
        <v>-1</v>
      </c>
      <c r="W360" s="32">
        <f t="shared" si="162"/>
        <v>-1</v>
      </c>
      <c r="X360" s="32">
        <f t="shared" si="163"/>
        <v>0</v>
      </c>
      <c r="Y360" s="22"/>
    </row>
    <row r="361" spans="1:25" s="33" customFormat="1" ht="29.25" hidden="1" customHeight="1" x14ac:dyDescent="0.25">
      <c r="A361" s="327">
        <v>1</v>
      </c>
      <c r="B361" s="135" t="s">
        <v>408</v>
      </c>
      <c r="C361" s="327"/>
      <c r="D361" s="22">
        <f t="shared" si="156"/>
        <v>7</v>
      </c>
      <c r="E361" s="327">
        <v>7</v>
      </c>
      <c r="F361" s="327"/>
      <c r="G361" s="22">
        <f t="shared" si="157"/>
        <v>6</v>
      </c>
      <c r="H361" s="327">
        <v>6</v>
      </c>
      <c r="I361" s="327"/>
      <c r="J361" s="22">
        <f t="shared" si="158"/>
        <v>7</v>
      </c>
      <c r="K361" s="327">
        <v>7</v>
      </c>
      <c r="L361" s="327"/>
      <c r="M361" s="22">
        <f t="shared" si="159"/>
        <v>7</v>
      </c>
      <c r="N361" s="327">
        <v>7</v>
      </c>
      <c r="O361" s="327"/>
      <c r="P361" s="32">
        <f t="shared" si="167"/>
        <v>0</v>
      </c>
      <c r="Q361" s="32">
        <f t="shared" si="168"/>
        <v>0</v>
      </c>
      <c r="R361" s="32">
        <f t="shared" si="169"/>
        <v>0</v>
      </c>
      <c r="S361" s="22">
        <f t="shared" si="160"/>
        <v>7</v>
      </c>
      <c r="T361" s="327">
        <v>7</v>
      </c>
      <c r="U361" s="327"/>
      <c r="V361" s="32">
        <f t="shared" ref="V361:V418" si="173">S361-J361</f>
        <v>0</v>
      </c>
      <c r="W361" s="32">
        <f t="shared" ref="W361:W418" si="174">T361-K361</f>
        <v>0</v>
      </c>
      <c r="X361" s="32">
        <f t="shared" si="163"/>
        <v>0</v>
      </c>
      <c r="Y361" s="22"/>
    </row>
    <row r="362" spans="1:25" s="33" customFormat="1" ht="29.25" hidden="1" customHeight="1" x14ac:dyDescent="0.25">
      <c r="A362" s="327">
        <v>2</v>
      </c>
      <c r="B362" s="135" t="s">
        <v>389</v>
      </c>
      <c r="C362" s="327" t="s">
        <v>409</v>
      </c>
      <c r="D362" s="22">
        <f t="shared" si="156"/>
        <v>12</v>
      </c>
      <c r="E362" s="327">
        <v>9</v>
      </c>
      <c r="F362" s="327">
        <v>3</v>
      </c>
      <c r="G362" s="22">
        <f t="shared" si="157"/>
        <v>11</v>
      </c>
      <c r="H362" s="327">
        <v>8</v>
      </c>
      <c r="I362" s="327">
        <v>3</v>
      </c>
      <c r="J362" s="22">
        <f t="shared" si="158"/>
        <v>12</v>
      </c>
      <c r="K362" s="327">
        <v>9</v>
      </c>
      <c r="L362" s="327">
        <v>3</v>
      </c>
      <c r="M362" s="22">
        <f t="shared" si="159"/>
        <v>11</v>
      </c>
      <c r="N362" s="327">
        <v>8</v>
      </c>
      <c r="O362" s="327">
        <v>3</v>
      </c>
      <c r="P362" s="32">
        <f t="shared" si="167"/>
        <v>1</v>
      </c>
      <c r="Q362" s="32">
        <f t="shared" si="168"/>
        <v>1</v>
      </c>
      <c r="R362" s="32">
        <f t="shared" si="169"/>
        <v>0</v>
      </c>
      <c r="S362" s="22">
        <f t="shared" si="160"/>
        <v>12</v>
      </c>
      <c r="T362" s="327">
        <v>9</v>
      </c>
      <c r="U362" s="327">
        <v>3</v>
      </c>
      <c r="V362" s="32">
        <f t="shared" si="173"/>
        <v>0</v>
      </c>
      <c r="W362" s="32">
        <f t="shared" si="174"/>
        <v>0</v>
      </c>
      <c r="X362" s="32">
        <f t="shared" si="163"/>
        <v>0</v>
      </c>
      <c r="Y362" s="22"/>
    </row>
    <row r="363" spans="1:25" s="33" customFormat="1" ht="17.25" hidden="1" customHeight="1" x14ac:dyDescent="0.25">
      <c r="A363" s="327">
        <v>3</v>
      </c>
      <c r="B363" s="135" t="s">
        <v>410</v>
      </c>
      <c r="C363" s="327" t="s">
        <v>409</v>
      </c>
      <c r="D363" s="22">
        <f t="shared" si="156"/>
        <v>4</v>
      </c>
      <c r="E363" s="327">
        <v>4</v>
      </c>
      <c r="F363" s="327"/>
      <c r="G363" s="22">
        <f t="shared" si="157"/>
        <v>5</v>
      </c>
      <c r="H363" s="327">
        <v>5</v>
      </c>
      <c r="I363" s="327"/>
      <c r="J363" s="22">
        <f t="shared" si="158"/>
        <v>4</v>
      </c>
      <c r="K363" s="327">
        <v>4</v>
      </c>
      <c r="L363" s="327"/>
      <c r="M363" s="22">
        <f t="shared" si="159"/>
        <v>4</v>
      </c>
      <c r="N363" s="327">
        <v>4</v>
      </c>
      <c r="O363" s="327"/>
      <c r="P363" s="32">
        <f t="shared" si="167"/>
        <v>0</v>
      </c>
      <c r="Q363" s="32">
        <f t="shared" si="168"/>
        <v>0</v>
      </c>
      <c r="R363" s="32">
        <f t="shared" si="169"/>
        <v>0</v>
      </c>
      <c r="S363" s="22">
        <f t="shared" si="160"/>
        <v>4</v>
      </c>
      <c r="T363" s="327">
        <v>4</v>
      </c>
      <c r="U363" s="327"/>
      <c r="V363" s="32">
        <f t="shared" si="173"/>
        <v>0</v>
      </c>
      <c r="W363" s="32">
        <f t="shared" si="174"/>
        <v>0</v>
      </c>
      <c r="X363" s="32">
        <f t="shared" si="163"/>
        <v>0</v>
      </c>
      <c r="Y363" s="22"/>
    </row>
    <row r="364" spans="1:25" s="33" customFormat="1" ht="29.25" hidden="1" customHeight="1" x14ac:dyDescent="0.25">
      <c r="A364" s="327">
        <v>4</v>
      </c>
      <c r="B364" s="135" t="s">
        <v>411</v>
      </c>
      <c r="C364" s="327" t="s">
        <v>409</v>
      </c>
      <c r="D364" s="22">
        <f t="shared" si="156"/>
        <v>5</v>
      </c>
      <c r="E364" s="327">
        <v>5</v>
      </c>
      <c r="F364" s="327"/>
      <c r="G364" s="22">
        <f t="shared" si="157"/>
        <v>6</v>
      </c>
      <c r="H364" s="327">
        <v>6</v>
      </c>
      <c r="I364" s="327"/>
      <c r="J364" s="22">
        <f t="shared" si="158"/>
        <v>6</v>
      </c>
      <c r="K364" s="327">
        <v>6</v>
      </c>
      <c r="L364" s="327"/>
      <c r="M364" s="22">
        <f t="shared" si="159"/>
        <v>6</v>
      </c>
      <c r="N364" s="327">
        <v>6</v>
      </c>
      <c r="O364" s="327"/>
      <c r="P364" s="32">
        <f t="shared" si="167"/>
        <v>0</v>
      </c>
      <c r="Q364" s="32">
        <f t="shared" si="168"/>
        <v>0</v>
      </c>
      <c r="R364" s="32">
        <f t="shared" si="169"/>
        <v>0</v>
      </c>
      <c r="S364" s="22">
        <f t="shared" si="160"/>
        <v>5</v>
      </c>
      <c r="T364" s="327">
        <v>5</v>
      </c>
      <c r="U364" s="327"/>
      <c r="V364" s="32">
        <f t="shared" si="173"/>
        <v>-1</v>
      </c>
      <c r="W364" s="32">
        <f t="shared" si="174"/>
        <v>-1</v>
      </c>
      <c r="X364" s="32">
        <f t="shared" si="163"/>
        <v>0</v>
      </c>
      <c r="Y364" s="22"/>
    </row>
    <row r="365" spans="1:25" s="33" customFormat="1" ht="29.25" hidden="1" customHeight="1" x14ac:dyDescent="0.25">
      <c r="A365" s="327">
        <v>5</v>
      </c>
      <c r="B365" s="135" t="s">
        <v>412</v>
      </c>
      <c r="C365" s="327" t="s">
        <v>409</v>
      </c>
      <c r="D365" s="22">
        <f t="shared" si="156"/>
        <v>3</v>
      </c>
      <c r="E365" s="327">
        <v>3</v>
      </c>
      <c r="F365" s="327"/>
      <c r="G365" s="22">
        <f t="shared" si="157"/>
        <v>2</v>
      </c>
      <c r="H365" s="327">
        <v>2</v>
      </c>
      <c r="I365" s="327"/>
      <c r="J365" s="22">
        <f t="shared" si="158"/>
        <v>3</v>
      </c>
      <c r="K365" s="327">
        <v>3</v>
      </c>
      <c r="L365" s="327"/>
      <c r="M365" s="22">
        <f t="shared" si="159"/>
        <v>2</v>
      </c>
      <c r="N365" s="327">
        <v>2</v>
      </c>
      <c r="O365" s="327"/>
      <c r="P365" s="32">
        <f t="shared" si="167"/>
        <v>1</v>
      </c>
      <c r="Q365" s="32">
        <f t="shared" si="168"/>
        <v>1</v>
      </c>
      <c r="R365" s="32">
        <f t="shared" si="169"/>
        <v>0</v>
      </c>
      <c r="S365" s="22">
        <f t="shared" si="160"/>
        <v>3</v>
      </c>
      <c r="T365" s="327">
        <v>3</v>
      </c>
      <c r="U365" s="327"/>
      <c r="V365" s="32">
        <f t="shared" si="173"/>
        <v>0</v>
      </c>
      <c r="W365" s="32">
        <f t="shared" si="174"/>
        <v>0</v>
      </c>
      <c r="X365" s="32">
        <f t="shared" si="163"/>
        <v>0</v>
      </c>
      <c r="Y365" s="22"/>
    </row>
    <row r="366" spans="1:25" s="33" customFormat="1" ht="18.75" hidden="1" customHeight="1" x14ac:dyDescent="0.25">
      <c r="A366" s="327">
        <v>6</v>
      </c>
      <c r="B366" s="135" t="s">
        <v>413</v>
      </c>
      <c r="C366" s="327" t="s">
        <v>409</v>
      </c>
      <c r="D366" s="22">
        <f t="shared" si="156"/>
        <v>7</v>
      </c>
      <c r="E366" s="327">
        <v>7</v>
      </c>
      <c r="F366" s="327"/>
      <c r="G366" s="22">
        <f t="shared" si="157"/>
        <v>7</v>
      </c>
      <c r="H366" s="327">
        <v>7</v>
      </c>
      <c r="I366" s="327"/>
      <c r="J366" s="22">
        <f t="shared" si="158"/>
        <v>7</v>
      </c>
      <c r="K366" s="327">
        <v>7</v>
      </c>
      <c r="L366" s="327"/>
      <c r="M366" s="22">
        <f t="shared" si="159"/>
        <v>7</v>
      </c>
      <c r="N366" s="327">
        <v>7</v>
      </c>
      <c r="O366" s="327"/>
      <c r="P366" s="32">
        <f t="shared" si="167"/>
        <v>0</v>
      </c>
      <c r="Q366" s="32">
        <f t="shared" si="168"/>
        <v>0</v>
      </c>
      <c r="R366" s="32">
        <f t="shared" si="169"/>
        <v>0</v>
      </c>
      <c r="S366" s="22">
        <f t="shared" si="160"/>
        <v>7</v>
      </c>
      <c r="T366" s="327">
        <v>7</v>
      </c>
      <c r="U366" s="327"/>
      <c r="V366" s="32">
        <f t="shared" si="173"/>
        <v>0</v>
      </c>
      <c r="W366" s="32">
        <f t="shared" si="174"/>
        <v>0</v>
      </c>
      <c r="X366" s="32">
        <f t="shared" si="163"/>
        <v>0</v>
      </c>
      <c r="Y366" s="22"/>
    </row>
    <row r="367" spans="1:25" s="33" customFormat="1" ht="29.25" hidden="1" customHeight="1" x14ac:dyDescent="0.25">
      <c r="A367" s="327">
        <v>7</v>
      </c>
      <c r="B367" s="135" t="s">
        <v>414</v>
      </c>
      <c r="C367" s="327" t="s">
        <v>409</v>
      </c>
      <c r="D367" s="22">
        <f t="shared" si="156"/>
        <v>6</v>
      </c>
      <c r="E367" s="327">
        <v>6</v>
      </c>
      <c r="F367" s="327"/>
      <c r="G367" s="22">
        <f t="shared" si="157"/>
        <v>6</v>
      </c>
      <c r="H367" s="327">
        <v>6</v>
      </c>
      <c r="I367" s="327"/>
      <c r="J367" s="22">
        <f t="shared" si="158"/>
        <v>6</v>
      </c>
      <c r="K367" s="327">
        <v>6</v>
      </c>
      <c r="L367" s="327"/>
      <c r="M367" s="22">
        <f t="shared" si="159"/>
        <v>5</v>
      </c>
      <c r="N367" s="327">
        <v>5</v>
      </c>
      <c r="O367" s="327"/>
      <c r="P367" s="32">
        <f t="shared" si="167"/>
        <v>1</v>
      </c>
      <c r="Q367" s="32">
        <f t="shared" si="168"/>
        <v>1</v>
      </c>
      <c r="R367" s="32">
        <f t="shared" si="169"/>
        <v>0</v>
      </c>
      <c r="S367" s="22">
        <f t="shared" si="160"/>
        <v>6</v>
      </c>
      <c r="T367" s="327">
        <v>6</v>
      </c>
      <c r="U367" s="327"/>
      <c r="V367" s="32">
        <f t="shared" si="173"/>
        <v>0</v>
      </c>
      <c r="W367" s="32">
        <f t="shared" si="174"/>
        <v>0</v>
      </c>
      <c r="X367" s="32">
        <f t="shared" si="163"/>
        <v>0</v>
      </c>
      <c r="Y367" s="22"/>
    </row>
    <row r="368" spans="1:25" s="33" customFormat="1" ht="29.25" hidden="1" customHeight="1" x14ac:dyDescent="0.25">
      <c r="A368" s="327">
        <v>8</v>
      </c>
      <c r="B368" s="135" t="s">
        <v>415</v>
      </c>
      <c r="C368" s="327" t="s">
        <v>409</v>
      </c>
      <c r="D368" s="22">
        <f t="shared" si="156"/>
        <v>6</v>
      </c>
      <c r="E368" s="327">
        <v>6</v>
      </c>
      <c r="F368" s="327"/>
      <c r="G368" s="22">
        <f t="shared" si="157"/>
        <v>5</v>
      </c>
      <c r="H368" s="327">
        <v>5</v>
      </c>
      <c r="I368" s="327"/>
      <c r="J368" s="22">
        <f t="shared" si="158"/>
        <v>6</v>
      </c>
      <c r="K368" s="327">
        <v>6</v>
      </c>
      <c r="L368" s="327"/>
      <c r="M368" s="22">
        <f t="shared" si="159"/>
        <v>4</v>
      </c>
      <c r="N368" s="327">
        <v>4</v>
      </c>
      <c r="O368" s="327"/>
      <c r="P368" s="32">
        <f t="shared" si="167"/>
        <v>2</v>
      </c>
      <c r="Q368" s="32">
        <f t="shared" si="168"/>
        <v>2</v>
      </c>
      <c r="R368" s="32">
        <f t="shared" si="169"/>
        <v>0</v>
      </c>
      <c r="S368" s="22">
        <f t="shared" si="160"/>
        <v>6</v>
      </c>
      <c r="T368" s="327">
        <v>6</v>
      </c>
      <c r="U368" s="327"/>
      <c r="V368" s="32">
        <f t="shared" si="173"/>
        <v>0</v>
      </c>
      <c r="W368" s="32">
        <f t="shared" si="174"/>
        <v>0</v>
      </c>
      <c r="X368" s="32">
        <f t="shared" si="163"/>
        <v>0</v>
      </c>
      <c r="Y368" s="22"/>
    </row>
    <row r="369" spans="1:25" s="33" customFormat="1" ht="20.25" hidden="1" customHeight="1" x14ac:dyDescent="0.25">
      <c r="A369" s="327">
        <v>9</v>
      </c>
      <c r="B369" s="135" t="s">
        <v>416</v>
      </c>
      <c r="C369" s="327" t="s">
        <v>409</v>
      </c>
      <c r="D369" s="22">
        <f t="shared" si="156"/>
        <v>7</v>
      </c>
      <c r="E369" s="327">
        <v>7</v>
      </c>
      <c r="F369" s="327"/>
      <c r="G369" s="22">
        <f t="shared" si="157"/>
        <v>7</v>
      </c>
      <c r="H369" s="327">
        <v>7</v>
      </c>
      <c r="I369" s="327"/>
      <c r="J369" s="22">
        <f t="shared" si="158"/>
        <v>7</v>
      </c>
      <c r="K369" s="327">
        <v>7</v>
      </c>
      <c r="L369" s="327"/>
      <c r="M369" s="22">
        <f t="shared" si="159"/>
        <v>7</v>
      </c>
      <c r="N369" s="327">
        <v>7</v>
      </c>
      <c r="O369" s="327"/>
      <c r="P369" s="32">
        <f t="shared" si="167"/>
        <v>0</v>
      </c>
      <c r="Q369" s="32">
        <f t="shared" si="168"/>
        <v>0</v>
      </c>
      <c r="R369" s="32">
        <f t="shared" si="169"/>
        <v>0</v>
      </c>
      <c r="S369" s="22">
        <f t="shared" si="160"/>
        <v>7</v>
      </c>
      <c r="T369" s="327">
        <v>7</v>
      </c>
      <c r="U369" s="327"/>
      <c r="V369" s="32">
        <f t="shared" si="173"/>
        <v>0</v>
      </c>
      <c r="W369" s="32">
        <f t="shared" si="174"/>
        <v>0</v>
      </c>
      <c r="X369" s="32">
        <f t="shared" si="163"/>
        <v>0</v>
      </c>
      <c r="Y369" s="22"/>
    </row>
    <row r="370" spans="1:25" s="33" customFormat="1" ht="19.5" hidden="1" customHeight="1" x14ac:dyDescent="0.25">
      <c r="A370" s="327">
        <v>10</v>
      </c>
      <c r="B370" s="135" t="s">
        <v>417</v>
      </c>
      <c r="C370" s="327" t="s">
        <v>409</v>
      </c>
      <c r="D370" s="22">
        <f t="shared" si="156"/>
        <v>4</v>
      </c>
      <c r="E370" s="327">
        <v>4</v>
      </c>
      <c r="F370" s="327"/>
      <c r="G370" s="22">
        <f t="shared" si="157"/>
        <v>3</v>
      </c>
      <c r="H370" s="327">
        <v>3</v>
      </c>
      <c r="I370" s="327"/>
      <c r="J370" s="22">
        <f t="shared" si="158"/>
        <v>4</v>
      </c>
      <c r="K370" s="327">
        <v>4</v>
      </c>
      <c r="L370" s="327"/>
      <c r="M370" s="22">
        <f t="shared" si="159"/>
        <v>4</v>
      </c>
      <c r="N370" s="327">
        <v>4</v>
      </c>
      <c r="O370" s="327"/>
      <c r="P370" s="32">
        <f t="shared" si="167"/>
        <v>0</v>
      </c>
      <c r="Q370" s="32">
        <f t="shared" si="168"/>
        <v>0</v>
      </c>
      <c r="R370" s="32">
        <f t="shared" si="169"/>
        <v>0</v>
      </c>
      <c r="S370" s="22">
        <f t="shared" si="160"/>
        <v>4</v>
      </c>
      <c r="T370" s="327">
        <v>4</v>
      </c>
      <c r="U370" s="327"/>
      <c r="V370" s="32">
        <f t="shared" si="173"/>
        <v>0</v>
      </c>
      <c r="W370" s="32">
        <f t="shared" si="174"/>
        <v>0</v>
      </c>
      <c r="X370" s="32">
        <f t="shared" si="163"/>
        <v>0</v>
      </c>
      <c r="Y370" s="22"/>
    </row>
    <row r="371" spans="1:25" s="33" customFormat="1" ht="29.25" hidden="1" customHeight="1" x14ac:dyDescent="0.25">
      <c r="A371" s="327">
        <v>11</v>
      </c>
      <c r="B371" s="135" t="s">
        <v>418</v>
      </c>
      <c r="C371" s="327" t="s">
        <v>409</v>
      </c>
      <c r="D371" s="22">
        <f t="shared" si="156"/>
        <v>2</v>
      </c>
      <c r="E371" s="327">
        <v>2</v>
      </c>
      <c r="F371" s="327"/>
      <c r="G371" s="22">
        <f t="shared" si="157"/>
        <v>1</v>
      </c>
      <c r="H371" s="327">
        <v>1</v>
      </c>
      <c r="I371" s="327"/>
      <c r="J371" s="22">
        <f t="shared" si="158"/>
        <v>0</v>
      </c>
      <c r="K371" s="327">
        <v>0</v>
      </c>
      <c r="L371" s="327"/>
      <c r="M371" s="22">
        <f t="shared" si="159"/>
        <v>0</v>
      </c>
      <c r="N371" s="327">
        <v>0</v>
      </c>
      <c r="O371" s="327"/>
      <c r="P371" s="32">
        <f t="shared" si="167"/>
        <v>0</v>
      </c>
      <c r="Q371" s="32">
        <f t="shared" si="168"/>
        <v>0</v>
      </c>
      <c r="R371" s="32">
        <f t="shared" si="169"/>
        <v>0</v>
      </c>
      <c r="S371" s="22">
        <f t="shared" si="160"/>
        <v>0</v>
      </c>
      <c r="T371" s="327">
        <v>0</v>
      </c>
      <c r="U371" s="327"/>
      <c r="V371" s="32">
        <f t="shared" si="173"/>
        <v>0</v>
      </c>
      <c r="W371" s="32">
        <f t="shared" si="174"/>
        <v>0</v>
      </c>
      <c r="X371" s="32">
        <f t="shared" si="163"/>
        <v>0</v>
      </c>
      <c r="Y371" s="22"/>
    </row>
    <row r="372" spans="1:25" s="33" customFormat="1" ht="29.25" hidden="1" customHeight="1" x14ac:dyDescent="0.25">
      <c r="A372" s="327">
        <v>12</v>
      </c>
      <c r="B372" s="135" t="s">
        <v>419</v>
      </c>
      <c r="C372" s="327" t="s">
        <v>409</v>
      </c>
      <c r="D372" s="22">
        <f t="shared" si="156"/>
        <v>11</v>
      </c>
      <c r="E372" s="327">
        <v>11</v>
      </c>
      <c r="F372" s="327"/>
      <c r="G372" s="22">
        <f t="shared" si="157"/>
        <v>10</v>
      </c>
      <c r="H372" s="327">
        <v>10</v>
      </c>
      <c r="I372" s="327"/>
      <c r="J372" s="22">
        <f t="shared" si="158"/>
        <v>11</v>
      </c>
      <c r="K372" s="327">
        <v>11</v>
      </c>
      <c r="L372" s="327"/>
      <c r="M372" s="22">
        <f t="shared" si="159"/>
        <v>10</v>
      </c>
      <c r="N372" s="327">
        <v>10</v>
      </c>
      <c r="O372" s="327"/>
      <c r="P372" s="32">
        <f t="shared" si="167"/>
        <v>1</v>
      </c>
      <c r="Q372" s="32">
        <f t="shared" si="168"/>
        <v>1</v>
      </c>
      <c r="R372" s="32">
        <f t="shared" si="169"/>
        <v>0</v>
      </c>
      <c r="S372" s="22">
        <f t="shared" si="160"/>
        <v>11</v>
      </c>
      <c r="T372" s="327">
        <v>11</v>
      </c>
      <c r="U372" s="327"/>
      <c r="V372" s="32">
        <f t="shared" si="173"/>
        <v>0</v>
      </c>
      <c r="W372" s="32">
        <f t="shared" si="174"/>
        <v>0</v>
      </c>
      <c r="X372" s="32">
        <f t="shared" si="163"/>
        <v>0</v>
      </c>
      <c r="Y372" s="22"/>
    </row>
    <row r="373" spans="1:25" s="33" customFormat="1" ht="23.25" hidden="1" customHeight="1" x14ac:dyDescent="0.25">
      <c r="A373" s="327">
        <v>13</v>
      </c>
      <c r="B373" s="135" t="s">
        <v>420</v>
      </c>
      <c r="C373" s="327" t="s">
        <v>409</v>
      </c>
      <c r="D373" s="22">
        <f t="shared" si="156"/>
        <v>5</v>
      </c>
      <c r="E373" s="327">
        <v>5</v>
      </c>
      <c r="F373" s="327"/>
      <c r="G373" s="22">
        <f t="shared" si="157"/>
        <v>5</v>
      </c>
      <c r="H373" s="327">
        <v>5</v>
      </c>
      <c r="I373" s="327"/>
      <c r="J373" s="22">
        <f t="shared" si="158"/>
        <v>5</v>
      </c>
      <c r="K373" s="327">
        <v>5</v>
      </c>
      <c r="L373" s="327"/>
      <c r="M373" s="22">
        <f t="shared" si="159"/>
        <v>5</v>
      </c>
      <c r="N373" s="327">
        <v>5</v>
      </c>
      <c r="O373" s="327"/>
      <c r="P373" s="32">
        <f t="shared" si="167"/>
        <v>0</v>
      </c>
      <c r="Q373" s="32">
        <f t="shared" si="168"/>
        <v>0</v>
      </c>
      <c r="R373" s="32">
        <f t="shared" si="169"/>
        <v>0</v>
      </c>
      <c r="S373" s="22">
        <f t="shared" si="160"/>
        <v>5</v>
      </c>
      <c r="T373" s="327">
        <v>5</v>
      </c>
      <c r="U373" s="327"/>
      <c r="V373" s="32">
        <f t="shared" si="173"/>
        <v>0</v>
      </c>
      <c r="W373" s="32">
        <f t="shared" si="174"/>
        <v>0</v>
      </c>
      <c r="X373" s="32">
        <f t="shared" si="163"/>
        <v>0</v>
      </c>
      <c r="Y373" s="22"/>
    </row>
    <row r="374" spans="1:25" s="133" customFormat="1" ht="30.75" customHeight="1" x14ac:dyDescent="0.25">
      <c r="A374" s="22">
        <v>9</v>
      </c>
      <c r="B374" s="119" t="s">
        <v>473</v>
      </c>
      <c r="C374" s="327"/>
      <c r="D374" s="22">
        <f t="shared" si="156"/>
        <v>83</v>
      </c>
      <c r="E374" s="22">
        <f t="shared" ref="E374:I374" si="175">SUM(E375:E387)</f>
        <v>80</v>
      </c>
      <c r="F374" s="22">
        <f t="shared" si="175"/>
        <v>3</v>
      </c>
      <c r="G374" s="22">
        <f t="shared" si="157"/>
        <v>79</v>
      </c>
      <c r="H374" s="22">
        <f t="shared" si="175"/>
        <v>76</v>
      </c>
      <c r="I374" s="22">
        <f t="shared" si="175"/>
        <v>3</v>
      </c>
      <c r="J374" s="22">
        <f t="shared" si="158"/>
        <v>82</v>
      </c>
      <c r="K374" s="22">
        <v>78</v>
      </c>
      <c r="L374" s="22">
        <v>4</v>
      </c>
      <c r="M374" s="22">
        <f t="shared" si="159"/>
        <v>79</v>
      </c>
      <c r="N374" s="22">
        <f>74+1</f>
        <v>75</v>
      </c>
      <c r="O374" s="22">
        <f t="shared" ref="O374" si="176">SUM(O375:O387)</f>
        <v>4</v>
      </c>
      <c r="P374" s="32">
        <f t="shared" si="167"/>
        <v>3</v>
      </c>
      <c r="Q374" s="32">
        <f t="shared" si="168"/>
        <v>3</v>
      </c>
      <c r="R374" s="32">
        <f t="shared" si="169"/>
        <v>0</v>
      </c>
      <c r="S374" s="22">
        <f t="shared" si="160"/>
        <v>82</v>
      </c>
      <c r="T374" s="22">
        <v>78</v>
      </c>
      <c r="U374" s="22">
        <v>4</v>
      </c>
      <c r="V374" s="32">
        <f t="shared" si="173"/>
        <v>0</v>
      </c>
      <c r="W374" s="32">
        <f t="shared" si="174"/>
        <v>0</v>
      </c>
      <c r="X374" s="32">
        <f t="shared" si="163"/>
        <v>0</v>
      </c>
      <c r="Y374" s="22"/>
    </row>
    <row r="375" spans="1:25" s="33" customFormat="1" ht="29.25" hidden="1" customHeight="1" x14ac:dyDescent="0.25">
      <c r="A375" s="327" t="s">
        <v>1</v>
      </c>
      <c r="B375" s="52" t="s">
        <v>397</v>
      </c>
      <c r="C375" s="327"/>
      <c r="D375" s="22">
        <f t="shared" si="156"/>
        <v>6</v>
      </c>
      <c r="E375" s="327">
        <v>6</v>
      </c>
      <c r="F375" s="327"/>
      <c r="G375" s="22">
        <f t="shared" si="157"/>
        <v>6</v>
      </c>
      <c r="H375" s="327">
        <v>6</v>
      </c>
      <c r="I375" s="327"/>
      <c r="J375" s="22">
        <f t="shared" si="158"/>
        <v>6</v>
      </c>
      <c r="K375" s="327">
        <v>6</v>
      </c>
      <c r="L375" s="327"/>
      <c r="M375" s="22">
        <f t="shared" si="159"/>
        <v>5</v>
      </c>
      <c r="N375" s="327">
        <v>5</v>
      </c>
      <c r="O375" s="327"/>
      <c r="P375" s="32">
        <f t="shared" si="167"/>
        <v>1</v>
      </c>
      <c r="Q375" s="32">
        <f t="shared" si="168"/>
        <v>1</v>
      </c>
      <c r="R375" s="32">
        <f t="shared" si="169"/>
        <v>0</v>
      </c>
      <c r="S375" s="22">
        <f t="shared" si="160"/>
        <v>6</v>
      </c>
      <c r="T375" s="327">
        <v>6</v>
      </c>
      <c r="U375" s="327"/>
      <c r="V375" s="32">
        <f t="shared" si="173"/>
        <v>0</v>
      </c>
      <c r="W375" s="32">
        <f t="shared" si="174"/>
        <v>0</v>
      </c>
      <c r="X375" s="32">
        <f t="shared" si="163"/>
        <v>0</v>
      </c>
      <c r="Y375" s="22"/>
    </row>
    <row r="376" spans="1:25" s="33" customFormat="1" ht="29.25" hidden="1" customHeight="1" x14ac:dyDescent="0.25">
      <c r="A376" s="327">
        <v>1</v>
      </c>
      <c r="B376" s="52" t="s">
        <v>398</v>
      </c>
      <c r="C376" s="327"/>
      <c r="D376" s="22">
        <f t="shared" si="156"/>
        <v>10</v>
      </c>
      <c r="E376" s="327">
        <v>7</v>
      </c>
      <c r="F376" s="327">
        <v>3</v>
      </c>
      <c r="G376" s="22">
        <f t="shared" si="157"/>
        <v>10</v>
      </c>
      <c r="H376" s="327">
        <v>7</v>
      </c>
      <c r="I376" s="327">
        <v>3</v>
      </c>
      <c r="J376" s="22">
        <f t="shared" si="158"/>
        <v>10</v>
      </c>
      <c r="K376" s="327">
        <v>7</v>
      </c>
      <c r="L376" s="327">
        <v>3</v>
      </c>
      <c r="M376" s="22">
        <f t="shared" si="159"/>
        <v>10</v>
      </c>
      <c r="N376" s="327">
        <v>6</v>
      </c>
      <c r="O376" s="327">
        <v>4</v>
      </c>
      <c r="P376" s="32">
        <f t="shared" si="167"/>
        <v>0</v>
      </c>
      <c r="Q376" s="32">
        <f t="shared" si="168"/>
        <v>1</v>
      </c>
      <c r="R376" s="32">
        <f t="shared" si="169"/>
        <v>-1</v>
      </c>
      <c r="S376" s="22">
        <f t="shared" si="160"/>
        <v>10</v>
      </c>
      <c r="T376" s="327">
        <v>7</v>
      </c>
      <c r="U376" s="327">
        <v>3</v>
      </c>
      <c r="V376" s="32">
        <f t="shared" si="173"/>
        <v>0</v>
      </c>
      <c r="W376" s="32">
        <f t="shared" si="174"/>
        <v>0</v>
      </c>
      <c r="X376" s="32">
        <f t="shared" si="163"/>
        <v>0</v>
      </c>
      <c r="Y376" s="22"/>
    </row>
    <row r="377" spans="1:25" s="33" customFormat="1" ht="19.5" hidden="1" customHeight="1" x14ac:dyDescent="0.25">
      <c r="A377" s="327">
        <v>2</v>
      </c>
      <c r="B377" s="52" t="s">
        <v>399</v>
      </c>
      <c r="C377" s="327"/>
      <c r="D377" s="22">
        <f t="shared" si="156"/>
        <v>6</v>
      </c>
      <c r="E377" s="327">
        <v>6</v>
      </c>
      <c r="F377" s="327"/>
      <c r="G377" s="22">
        <f t="shared" si="157"/>
        <v>6</v>
      </c>
      <c r="H377" s="327">
        <v>6</v>
      </c>
      <c r="I377" s="327"/>
      <c r="J377" s="22">
        <f t="shared" si="158"/>
        <v>6</v>
      </c>
      <c r="K377" s="327">
        <v>6</v>
      </c>
      <c r="L377" s="327"/>
      <c r="M377" s="22">
        <f t="shared" si="159"/>
        <v>6</v>
      </c>
      <c r="N377" s="327">
        <v>6</v>
      </c>
      <c r="O377" s="327"/>
      <c r="P377" s="32">
        <f t="shared" si="167"/>
        <v>0</v>
      </c>
      <c r="Q377" s="32">
        <f t="shared" si="168"/>
        <v>0</v>
      </c>
      <c r="R377" s="32">
        <f t="shared" si="169"/>
        <v>0</v>
      </c>
      <c r="S377" s="22">
        <f t="shared" si="160"/>
        <v>6</v>
      </c>
      <c r="T377" s="327">
        <v>6</v>
      </c>
      <c r="U377" s="327"/>
      <c r="V377" s="32">
        <f t="shared" si="173"/>
        <v>0</v>
      </c>
      <c r="W377" s="32">
        <f t="shared" si="174"/>
        <v>0</v>
      </c>
      <c r="X377" s="32">
        <f t="shared" si="163"/>
        <v>0</v>
      </c>
      <c r="Y377" s="22"/>
    </row>
    <row r="378" spans="1:25" s="33" customFormat="1" ht="29.25" hidden="1" customHeight="1" x14ac:dyDescent="0.25">
      <c r="A378" s="327">
        <v>3</v>
      </c>
      <c r="B378" s="52" t="s">
        <v>378</v>
      </c>
      <c r="C378" s="327"/>
      <c r="D378" s="22">
        <f t="shared" si="156"/>
        <v>7</v>
      </c>
      <c r="E378" s="327">
        <v>7</v>
      </c>
      <c r="F378" s="327"/>
      <c r="G378" s="22">
        <f t="shared" si="157"/>
        <v>7</v>
      </c>
      <c r="H378" s="327">
        <v>7</v>
      </c>
      <c r="I378" s="327"/>
      <c r="J378" s="22">
        <f t="shared" si="158"/>
        <v>7</v>
      </c>
      <c r="K378" s="327">
        <v>7</v>
      </c>
      <c r="L378" s="327"/>
      <c r="M378" s="22">
        <f t="shared" si="159"/>
        <v>7</v>
      </c>
      <c r="N378" s="327">
        <v>7</v>
      </c>
      <c r="O378" s="327"/>
      <c r="P378" s="32">
        <f t="shared" si="167"/>
        <v>0</v>
      </c>
      <c r="Q378" s="32">
        <f t="shared" si="168"/>
        <v>0</v>
      </c>
      <c r="R378" s="32">
        <f t="shared" si="169"/>
        <v>0</v>
      </c>
      <c r="S378" s="22">
        <f t="shared" si="160"/>
        <v>7</v>
      </c>
      <c r="T378" s="327">
        <v>7</v>
      </c>
      <c r="U378" s="327"/>
      <c r="V378" s="32">
        <f t="shared" si="173"/>
        <v>0</v>
      </c>
      <c r="W378" s="32">
        <f t="shared" si="174"/>
        <v>0</v>
      </c>
      <c r="X378" s="32">
        <f t="shared" si="163"/>
        <v>0</v>
      </c>
      <c r="Y378" s="22"/>
    </row>
    <row r="379" spans="1:25" s="33" customFormat="1" ht="29.25" hidden="1" customHeight="1" x14ac:dyDescent="0.25">
      <c r="A379" s="327">
        <v>4</v>
      </c>
      <c r="B379" s="52" t="s">
        <v>400</v>
      </c>
      <c r="C379" s="327"/>
      <c r="D379" s="22">
        <f t="shared" si="156"/>
        <v>9</v>
      </c>
      <c r="E379" s="327">
        <v>9</v>
      </c>
      <c r="F379" s="327"/>
      <c r="G379" s="22">
        <f t="shared" si="157"/>
        <v>9</v>
      </c>
      <c r="H379" s="327">
        <v>9</v>
      </c>
      <c r="I379" s="327"/>
      <c r="J379" s="22">
        <f t="shared" si="158"/>
        <v>9</v>
      </c>
      <c r="K379" s="327">
        <v>9</v>
      </c>
      <c r="L379" s="327"/>
      <c r="M379" s="22">
        <f t="shared" si="159"/>
        <v>9</v>
      </c>
      <c r="N379" s="327">
        <v>9</v>
      </c>
      <c r="O379" s="327"/>
      <c r="P379" s="32">
        <f t="shared" si="167"/>
        <v>0</v>
      </c>
      <c r="Q379" s="32">
        <f t="shared" si="168"/>
        <v>0</v>
      </c>
      <c r="R379" s="32">
        <f t="shared" si="169"/>
        <v>0</v>
      </c>
      <c r="S379" s="22">
        <f t="shared" si="160"/>
        <v>9</v>
      </c>
      <c r="T379" s="327">
        <v>9</v>
      </c>
      <c r="U379" s="327"/>
      <c r="V379" s="32">
        <f t="shared" si="173"/>
        <v>0</v>
      </c>
      <c r="W379" s="32">
        <f t="shared" si="174"/>
        <v>0</v>
      </c>
      <c r="X379" s="32">
        <f t="shared" si="163"/>
        <v>0</v>
      </c>
      <c r="Y379" s="22"/>
    </row>
    <row r="380" spans="1:25" s="33" customFormat="1" ht="18" hidden="1" customHeight="1" x14ac:dyDescent="0.25">
      <c r="A380" s="327">
        <v>5</v>
      </c>
      <c r="B380" s="52" t="s">
        <v>401</v>
      </c>
      <c r="C380" s="327"/>
      <c r="D380" s="22">
        <f t="shared" si="156"/>
        <v>6</v>
      </c>
      <c r="E380" s="327">
        <v>6</v>
      </c>
      <c r="F380" s="327"/>
      <c r="G380" s="22">
        <f t="shared" si="157"/>
        <v>6</v>
      </c>
      <c r="H380" s="327">
        <v>6</v>
      </c>
      <c r="I380" s="327"/>
      <c r="J380" s="22">
        <f t="shared" si="158"/>
        <v>6</v>
      </c>
      <c r="K380" s="327">
        <v>6</v>
      </c>
      <c r="L380" s="327"/>
      <c r="M380" s="22">
        <f t="shared" si="159"/>
        <v>5</v>
      </c>
      <c r="N380" s="327">
        <v>5</v>
      </c>
      <c r="O380" s="327"/>
      <c r="P380" s="32">
        <f t="shared" si="167"/>
        <v>1</v>
      </c>
      <c r="Q380" s="32">
        <f t="shared" si="168"/>
        <v>1</v>
      </c>
      <c r="R380" s="32">
        <f t="shared" si="169"/>
        <v>0</v>
      </c>
      <c r="S380" s="22">
        <f t="shared" si="160"/>
        <v>6</v>
      </c>
      <c r="T380" s="327">
        <v>6</v>
      </c>
      <c r="U380" s="327"/>
      <c r="V380" s="32">
        <f t="shared" si="173"/>
        <v>0</v>
      </c>
      <c r="W380" s="32">
        <f t="shared" si="174"/>
        <v>0</v>
      </c>
      <c r="X380" s="32">
        <f t="shared" si="163"/>
        <v>0</v>
      </c>
      <c r="Y380" s="22"/>
    </row>
    <row r="381" spans="1:25" s="33" customFormat="1" ht="29.25" hidden="1" customHeight="1" x14ac:dyDescent="0.25">
      <c r="A381" s="327">
        <v>6</v>
      </c>
      <c r="B381" s="52" t="s">
        <v>385</v>
      </c>
      <c r="C381" s="327"/>
      <c r="D381" s="22">
        <f t="shared" si="156"/>
        <v>7</v>
      </c>
      <c r="E381" s="327">
        <v>7</v>
      </c>
      <c r="F381" s="327"/>
      <c r="G381" s="22">
        <f t="shared" si="157"/>
        <v>7</v>
      </c>
      <c r="H381" s="327">
        <v>7</v>
      </c>
      <c r="I381" s="327"/>
      <c r="J381" s="22">
        <f t="shared" si="158"/>
        <v>7</v>
      </c>
      <c r="K381" s="327">
        <v>7</v>
      </c>
      <c r="L381" s="327"/>
      <c r="M381" s="22">
        <f t="shared" si="159"/>
        <v>7</v>
      </c>
      <c r="N381" s="327">
        <v>7</v>
      </c>
      <c r="O381" s="327"/>
      <c r="P381" s="32">
        <f t="shared" si="167"/>
        <v>0</v>
      </c>
      <c r="Q381" s="32">
        <f t="shared" si="168"/>
        <v>0</v>
      </c>
      <c r="R381" s="32">
        <f t="shared" si="169"/>
        <v>0</v>
      </c>
      <c r="S381" s="22">
        <f t="shared" si="160"/>
        <v>7</v>
      </c>
      <c r="T381" s="327">
        <v>7</v>
      </c>
      <c r="U381" s="327"/>
      <c r="V381" s="32">
        <f t="shared" si="173"/>
        <v>0</v>
      </c>
      <c r="W381" s="32">
        <f t="shared" si="174"/>
        <v>0</v>
      </c>
      <c r="X381" s="32">
        <f t="shared" si="163"/>
        <v>0</v>
      </c>
      <c r="Y381" s="22"/>
    </row>
    <row r="382" spans="1:25" s="33" customFormat="1" ht="29.25" hidden="1" customHeight="1" x14ac:dyDescent="0.25">
      <c r="A382" s="327">
        <v>7</v>
      </c>
      <c r="B382" s="52" t="s">
        <v>384</v>
      </c>
      <c r="C382" s="327"/>
      <c r="D382" s="22">
        <f t="shared" si="156"/>
        <v>6</v>
      </c>
      <c r="E382" s="327">
        <v>6</v>
      </c>
      <c r="F382" s="327"/>
      <c r="G382" s="22">
        <f t="shared" si="157"/>
        <v>6</v>
      </c>
      <c r="H382" s="327">
        <v>6</v>
      </c>
      <c r="I382" s="327"/>
      <c r="J382" s="22">
        <f t="shared" si="158"/>
        <v>6</v>
      </c>
      <c r="K382" s="327">
        <v>6</v>
      </c>
      <c r="L382" s="327"/>
      <c r="M382" s="22">
        <f t="shared" si="159"/>
        <v>6</v>
      </c>
      <c r="N382" s="327">
        <v>6</v>
      </c>
      <c r="O382" s="327"/>
      <c r="P382" s="32">
        <f t="shared" si="167"/>
        <v>0</v>
      </c>
      <c r="Q382" s="32">
        <f t="shared" si="168"/>
        <v>0</v>
      </c>
      <c r="R382" s="32">
        <f t="shared" si="169"/>
        <v>0</v>
      </c>
      <c r="S382" s="22">
        <f t="shared" si="160"/>
        <v>6</v>
      </c>
      <c r="T382" s="327">
        <v>6</v>
      </c>
      <c r="U382" s="327"/>
      <c r="V382" s="32">
        <f t="shared" si="173"/>
        <v>0</v>
      </c>
      <c r="W382" s="32">
        <f t="shared" si="174"/>
        <v>0</v>
      </c>
      <c r="X382" s="32">
        <f t="shared" si="163"/>
        <v>0</v>
      </c>
      <c r="Y382" s="22"/>
    </row>
    <row r="383" spans="1:25" s="33" customFormat="1" ht="9.75" hidden="1" customHeight="1" x14ac:dyDescent="0.25">
      <c r="A383" s="327">
        <v>8</v>
      </c>
      <c r="B383" s="52" t="s">
        <v>79</v>
      </c>
      <c r="C383" s="327"/>
      <c r="D383" s="22">
        <f t="shared" si="156"/>
        <v>4</v>
      </c>
      <c r="E383" s="327">
        <v>4</v>
      </c>
      <c r="F383" s="327"/>
      <c r="G383" s="22">
        <f t="shared" si="157"/>
        <v>4</v>
      </c>
      <c r="H383" s="327">
        <v>4</v>
      </c>
      <c r="I383" s="327"/>
      <c r="J383" s="22">
        <f t="shared" si="158"/>
        <v>4</v>
      </c>
      <c r="K383" s="327">
        <v>4</v>
      </c>
      <c r="L383" s="327"/>
      <c r="M383" s="22">
        <f t="shared" si="159"/>
        <v>4</v>
      </c>
      <c r="N383" s="327">
        <v>4</v>
      </c>
      <c r="O383" s="327"/>
      <c r="P383" s="32">
        <f t="shared" si="167"/>
        <v>0</v>
      </c>
      <c r="Q383" s="32">
        <f t="shared" si="168"/>
        <v>0</v>
      </c>
      <c r="R383" s="32">
        <f t="shared" si="169"/>
        <v>0</v>
      </c>
      <c r="S383" s="22">
        <f t="shared" si="160"/>
        <v>4</v>
      </c>
      <c r="T383" s="327">
        <v>4</v>
      </c>
      <c r="U383" s="327"/>
      <c r="V383" s="32">
        <f t="shared" si="173"/>
        <v>0</v>
      </c>
      <c r="W383" s="32">
        <f t="shared" si="174"/>
        <v>0</v>
      </c>
      <c r="X383" s="32">
        <f t="shared" si="163"/>
        <v>0</v>
      </c>
      <c r="Y383" s="22"/>
    </row>
    <row r="384" spans="1:25" s="33" customFormat="1" ht="29.25" hidden="1" customHeight="1" x14ac:dyDescent="0.25">
      <c r="A384" s="327">
        <v>9</v>
      </c>
      <c r="B384" s="52" t="s">
        <v>376</v>
      </c>
      <c r="C384" s="327"/>
      <c r="D384" s="22">
        <f t="shared" si="156"/>
        <v>3</v>
      </c>
      <c r="E384" s="327">
        <v>3</v>
      </c>
      <c r="F384" s="327"/>
      <c r="G384" s="22">
        <f t="shared" si="157"/>
        <v>2</v>
      </c>
      <c r="H384" s="327">
        <v>2</v>
      </c>
      <c r="I384" s="327"/>
      <c r="J384" s="22">
        <f t="shared" si="158"/>
        <v>2</v>
      </c>
      <c r="K384" s="327">
        <v>2</v>
      </c>
      <c r="L384" s="327"/>
      <c r="M384" s="22">
        <f t="shared" si="159"/>
        <v>3</v>
      </c>
      <c r="N384" s="327">
        <v>3</v>
      </c>
      <c r="O384" s="327"/>
      <c r="P384" s="32">
        <f t="shared" si="167"/>
        <v>-1</v>
      </c>
      <c r="Q384" s="32">
        <f t="shared" si="168"/>
        <v>-1</v>
      </c>
      <c r="R384" s="32">
        <f t="shared" si="169"/>
        <v>0</v>
      </c>
      <c r="S384" s="22">
        <f t="shared" si="160"/>
        <v>2</v>
      </c>
      <c r="T384" s="327">
        <v>2</v>
      </c>
      <c r="U384" s="327"/>
      <c r="V384" s="32">
        <f t="shared" si="173"/>
        <v>0</v>
      </c>
      <c r="W384" s="32">
        <f t="shared" si="174"/>
        <v>0</v>
      </c>
      <c r="X384" s="32">
        <f t="shared" si="163"/>
        <v>0</v>
      </c>
      <c r="Y384" s="22"/>
    </row>
    <row r="385" spans="1:25" s="33" customFormat="1" ht="29.25" hidden="1" customHeight="1" x14ac:dyDescent="0.25">
      <c r="A385" s="327">
        <v>10</v>
      </c>
      <c r="B385" s="52" t="s">
        <v>402</v>
      </c>
      <c r="C385" s="327"/>
      <c r="D385" s="22">
        <f t="shared" si="156"/>
        <v>11</v>
      </c>
      <c r="E385" s="327">
        <v>11</v>
      </c>
      <c r="F385" s="327"/>
      <c r="G385" s="22">
        <f t="shared" si="157"/>
        <v>8</v>
      </c>
      <c r="H385" s="327">
        <v>8</v>
      </c>
      <c r="I385" s="327"/>
      <c r="J385" s="22">
        <f t="shared" si="158"/>
        <v>11</v>
      </c>
      <c r="K385" s="327">
        <v>11</v>
      </c>
      <c r="L385" s="327"/>
      <c r="M385" s="22">
        <f t="shared" si="159"/>
        <v>8</v>
      </c>
      <c r="N385" s="327">
        <v>8</v>
      </c>
      <c r="O385" s="327"/>
      <c r="P385" s="32">
        <f t="shared" si="167"/>
        <v>3</v>
      </c>
      <c r="Q385" s="32">
        <f t="shared" si="168"/>
        <v>3</v>
      </c>
      <c r="R385" s="32">
        <f t="shared" si="169"/>
        <v>0</v>
      </c>
      <c r="S385" s="22">
        <f t="shared" si="160"/>
        <v>11</v>
      </c>
      <c r="T385" s="327">
        <v>11</v>
      </c>
      <c r="U385" s="327"/>
      <c r="V385" s="32">
        <f t="shared" si="173"/>
        <v>0</v>
      </c>
      <c r="W385" s="32">
        <f t="shared" si="174"/>
        <v>0</v>
      </c>
      <c r="X385" s="32">
        <f t="shared" si="163"/>
        <v>0</v>
      </c>
      <c r="Y385" s="22"/>
    </row>
    <row r="386" spans="1:25" s="33" customFormat="1" ht="12.75" hidden="1" customHeight="1" x14ac:dyDescent="0.25">
      <c r="A386" s="327">
        <v>11</v>
      </c>
      <c r="B386" s="52" t="s">
        <v>403</v>
      </c>
      <c r="C386" s="327"/>
      <c r="D386" s="22">
        <f t="shared" si="156"/>
        <v>5</v>
      </c>
      <c r="E386" s="327">
        <v>5</v>
      </c>
      <c r="F386" s="327"/>
      <c r="G386" s="22">
        <f t="shared" si="157"/>
        <v>5</v>
      </c>
      <c r="H386" s="327">
        <v>5</v>
      </c>
      <c r="I386" s="327"/>
      <c r="J386" s="22">
        <f t="shared" si="158"/>
        <v>5</v>
      </c>
      <c r="K386" s="327">
        <v>5</v>
      </c>
      <c r="L386" s="327"/>
      <c r="M386" s="22">
        <f t="shared" si="159"/>
        <v>5</v>
      </c>
      <c r="N386" s="327">
        <v>5</v>
      </c>
      <c r="O386" s="327"/>
      <c r="P386" s="32">
        <f t="shared" si="167"/>
        <v>0</v>
      </c>
      <c r="Q386" s="32">
        <f t="shared" si="168"/>
        <v>0</v>
      </c>
      <c r="R386" s="32">
        <f t="shared" si="169"/>
        <v>0</v>
      </c>
      <c r="S386" s="22">
        <f t="shared" si="160"/>
        <v>5</v>
      </c>
      <c r="T386" s="327">
        <v>5</v>
      </c>
      <c r="U386" s="327"/>
      <c r="V386" s="32">
        <f t="shared" si="173"/>
        <v>0</v>
      </c>
      <c r="W386" s="32">
        <f t="shared" si="174"/>
        <v>0</v>
      </c>
      <c r="X386" s="32">
        <f t="shared" si="163"/>
        <v>0</v>
      </c>
      <c r="Y386" s="22"/>
    </row>
    <row r="387" spans="1:25" s="33" customFormat="1" ht="29.25" hidden="1" customHeight="1" x14ac:dyDescent="0.25">
      <c r="A387" s="327">
        <v>12</v>
      </c>
      <c r="B387" s="52" t="s">
        <v>381</v>
      </c>
      <c r="C387" s="327"/>
      <c r="D387" s="22">
        <f t="shared" si="156"/>
        <v>3</v>
      </c>
      <c r="E387" s="327">
        <v>3</v>
      </c>
      <c r="F387" s="327"/>
      <c r="G387" s="22">
        <f t="shared" si="157"/>
        <v>3</v>
      </c>
      <c r="H387" s="327">
        <v>3</v>
      </c>
      <c r="I387" s="327"/>
      <c r="J387" s="22">
        <f t="shared" si="158"/>
        <v>3</v>
      </c>
      <c r="K387" s="327">
        <v>3</v>
      </c>
      <c r="L387" s="327"/>
      <c r="M387" s="22">
        <f t="shared" si="159"/>
        <v>3</v>
      </c>
      <c r="N387" s="327">
        <v>3</v>
      </c>
      <c r="O387" s="327"/>
      <c r="P387" s="32">
        <f t="shared" si="167"/>
        <v>0</v>
      </c>
      <c r="Q387" s="32">
        <f t="shared" si="168"/>
        <v>0</v>
      </c>
      <c r="R387" s="32">
        <f t="shared" si="169"/>
        <v>0</v>
      </c>
      <c r="S387" s="22">
        <f t="shared" si="160"/>
        <v>3</v>
      </c>
      <c r="T387" s="327">
        <v>3</v>
      </c>
      <c r="U387" s="327"/>
      <c r="V387" s="32">
        <f t="shared" si="173"/>
        <v>0</v>
      </c>
      <c r="W387" s="32">
        <f t="shared" si="174"/>
        <v>0</v>
      </c>
      <c r="X387" s="32">
        <f t="shared" si="163"/>
        <v>0</v>
      </c>
      <c r="Y387" s="22"/>
    </row>
    <row r="388" spans="1:25" s="118" customFormat="1" ht="29.25" customHeight="1" x14ac:dyDescent="0.25">
      <c r="A388" s="22">
        <v>10</v>
      </c>
      <c r="B388" s="119" t="s">
        <v>474</v>
      </c>
      <c r="C388" s="22"/>
      <c r="D388" s="22">
        <f t="shared" si="156"/>
        <v>94</v>
      </c>
      <c r="E388" s="22">
        <f>SUM(E389:E401)</f>
        <v>90</v>
      </c>
      <c r="F388" s="22">
        <f t="shared" ref="F388:L388" si="177">SUM(F389:F401)</f>
        <v>4</v>
      </c>
      <c r="G388" s="22">
        <f t="shared" si="157"/>
        <v>82</v>
      </c>
      <c r="H388" s="22">
        <f t="shared" si="177"/>
        <v>78</v>
      </c>
      <c r="I388" s="22">
        <f t="shared" si="177"/>
        <v>4</v>
      </c>
      <c r="J388" s="22">
        <f t="shared" si="158"/>
        <v>93</v>
      </c>
      <c r="K388" s="22">
        <f t="shared" si="177"/>
        <v>89</v>
      </c>
      <c r="L388" s="22">
        <f t="shared" si="177"/>
        <v>4</v>
      </c>
      <c r="M388" s="22">
        <f t="shared" si="159"/>
        <v>83</v>
      </c>
      <c r="N388" s="22">
        <f>72+1+6</f>
        <v>79</v>
      </c>
      <c r="O388" s="22">
        <f t="shared" ref="O388" si="178">SUM(O389:O401)</f>
        <v>4</v>
      </c>
      <c r="P388" s="32">
        <f t="shared" si="167"/>
        <v>10</v>
      </c>
      <c r="Q388" s="32">
        <f t="shared" si="168"/>
        <v>10</v>
      </c>
      <c r="R388" s="32">
        <f t="shared" si="169"/>
        <v>0</v>
      </c>
      <c r="S388" s="22">
        <f t="shared" si="160"/>
        <v>92</v>
      </c>
      <c r="T388" s="22">
        <v>88</v>
      </c>
      <c r="U388" s="22">
        <f t="shared" ref="U388" si="179">SUM(U389:U401)</f>
        <v>4</v>
      </c>
      <c r="V388" s="32">
        <f t="shared" si="173"/>
        <v>-1</v>
      </c>
      <c r="W388" s="32">
        <f t="shared" si="174"/>
        <v>-1</v>
      </c>
      <c r="X388" s="32">
        <f t="shared" si="163"/>
        <v>0</v>
      </c>
      <c r="Y388" s="22"/>
    </row>
    <row r="389" spans="1:25" s="33" customFormat="1" ht="26.25" hidden="1" customHeight="1" x14ac:dyDescent="0.25">
      <c r="A389" s="327">
        <v>1</v>
      </c>
      <c r="B389" s="135" t="s">
        <v>408</v>
      </c>
      <c r="C389" s="327"/>
      <c r="D389" s="22">
        <f t="shared" si="156"/>
        <v>8</v>
      </c>
      <c r="E389" s="327">
        <v>8</v>
      </c>
      <c r="F389" s="327"/>
      <c r="G389" s="22">
        <f t="shared" si="157"/>
        <v>7</v>
      </c>
      <c r="H389" s="327">
        <v>7</v>
      </c>
      <c r="I389" s="327"/>
      <c r="J389" s="22">
        <f t="shared" si="158"/>
        <v>8</v>
      </c>
      <c r="K389" s="327">
        <v>8</v>
      </c>
      <c r="L389" s="327"/>
      <c r="M389" s="22">
        <f t="shared" si="159"/>
        <v>7</v>
      </c>
      <c r="N389" s="327">
        <v>7</v>
      </c>
      <c r="O389" s="327"/>
      <c r="P389" s="32">
        <f t="shared" si="167"/>
        <v>1</v>
      </c>
      <c r="Q389" s="32">
        <f t="shared" si="168"/>
        <v>1</v>
      </c>
      <c r="R389" s="32">
        <f t="shared" si="169"/>
        <v>0</v>
      </c>
      <c r="S389" s="22">
        <f t="shared" si="160"/>
        <v>8</v>
      </c>
      <c r="T389" s="327">
        <v>8</v>
      </c>
      <c r="U389" s="327"/>
      <c r="V389" s="32">
        <f t="shared" si="173"/>
        <v>0</v>
      </c>
      <c r="W389" s="32">
        <f t="shared" si="174"/>
        <v>0</v>
      </c>
      <c r="X389" s="32">
        <f t="shared" si="163"/>
        <v>0</v>
      </c>
      <c r="Y389" s="22"/>
    </row>
    <row r="390" spans="1:25" s="33" customFormat="1" ht="29.25" hidden="1" customHeight="1" x14ac:dyDescent="0.25">
      <c r="A390" s="327">
        <v>2</v>
      </c>
      <c r="B390" s="135" t="s">
        <v>389</v>
      </c>
      <c r="C390" s="327" t="s">
        <v>409</v>
      </c>
      <c r="D390" s="22">
        <f t="shared" si="156"/>
        <v>12</v>
      </c>
      <c r="E390" s="327">
        <v>8</v>
      </c>
      <c r="F390" s="327">
        <v>4</v>
      </c>
      <c r="G390" s="22">
        <f t="shared" si="157"/>
        <v>15</v>
      </c>
      <c r="H390" s="327">
        <v>11</v>
      </c>
      <c r="I390" s="327">
        <v>4</v>
      </c>
      <c r="J390" s="22">
        <f t="shared" si="158"/>
        <v>14</v>
      </c>
      <c r="K390" s="327">
        <v>10</v>
      </c>
      <c r="L390" s="327">
        <v>4</v>
      </c>
      <c r="M390" s="22">
        <f t="shared" si="159"/>
        <v>15</v>
      </c>
      <c r="N390" s="327">
        <v>11</v>
      </c>
      <c r="O390" s="327">
        <v>4</v>
      </c>
      <c r="P390" s="32">
        <f t="shared" si="167"/>
        <v>-1</v>
      </c>
      <c r="Q390" s="32">
        <f t="shared" si="168"/>
        <v>-1</v>
      </c>
      <c r="R390" s="32">
        <f t="shared" si="169"/>
        <v>0</v>
      </c>
      <c r="S390" s="22">
        <f t="shared" si="160"/>
        <v>14</v>
      </c>
      <c r="T390" s="327">
        <v>10</v>
      </c>
      <c r="U390" s="327">
        <v>4</v>
      </c>
      <c r="V390" s="32">
        <f t="shared" si="173"/>
        <v>0</v>
      </c>
      <c r="W390" s="32">
        <f t="shared" si="174"/>
        <v>0</v>
      </c>
      <c r="X390" s="32">
        <f t="shared" si="163"/>
        <v>0</v>
      </c>
      <c r="Y390" s="22"/>
    </row>
    <row r="391" spans="1:25" s="33" customFormat="1" ht="19.5" hidden="1" customHeight="1" x14ac:dyDescent="0.25">
      <c r="A391" s="327">
        <v>3</v>
      </c>
      <c r="B391" s="135" t="s">
        <v>410</v>
      </c>
      <c r="C391" s="327" t="s">
        <v>409</v>
      </c>
      <c r="D391" s="22">
        <f t="shared" si="156"/>
        <v>5</v>
      </c>
      <c r="E391" s="327">
        <v>5</v>
      </c>
      <c r="F391" s="327"/>
      <c r="G391" s="22">
        <f t="shared" si="157"/>
        <v>3</v>
      </c>
      <c r="H391" s="327">
        <v>3</v>
      </c>
      <c r="I391" s="327"/>
      <c r="J391" s="22">
        <f t="shared" si="158"/>
        <v>5</v>
      </c>
      <c r="K391" s="327">
        <v>5</v>
      </c>
      <c r="L391" s="327"/>
      <c r="M391" s="22">
        <f t="shared" si="159"/>
        <v>3</v>
      </c>
      <c r="N391" s="327">
        <v>3</v>
      </c>
      <c r="O391" s="327"/>
      <c r="P391" s="32">
        <f t="shared" si="167"/>
        <v>2</v>
      </c>
      <c r="Q391" s="32">
        <f t="shared" si="168"/>
        <v>2</v>
      </c>
      <c r="R391" s="32">
        <f t="shared" si="169"/>
        <v>0</v>
      </c>
      <c r="S391" s="22">
        <f t="shared" si="160"/>
        <v>5</v>
      </c>
      <c r="T391" s="327">
        <v>5</v>
      </c>
      <c r="U391" s="327"/>
      <c r="V391" s="32">
        <f t="shared" si="173"/>
        <v>0</v>
      </c>
      <c r="W391" s="32">
        <f t="shared" si="174"/>
        <v>0</v>
      </c>
      <c r="X391" s="32">
        <f t="shared" si="163"/>
        <v>0</v>
      </c>
      <c r="Y391" s="22"/>
    </row>
    <row r="392" spans="1:25" s="33" customFormat="1" ht="29.25" hidden="1" customHeight="1" x14ac:dyDescent="0.25">
      <c r="A392" s="327">
        <v>4</v>
      </c>
      <c r="B392" s="135" t="s">
        <v>411</v>
      </c>
      <c r="C392" s="327" t="s">
        <v>409</v>
      </c>
      <c r="D392" s="22">
        <f t="shared" si="156"/>
        <v>6</v>
      </c>
      <c r="E392" s="327">
        <v>6</v>
      </c>
      <c r="F392" s="327"/>
      <c r="G392" s="22">
        <f t="shared" si="157"/>
        <v>5</v>
      </c>
      <c r="H392" s="327">
        <v>5</v>
      </c>
      <c r="I392" s="327"/>
      <c r="J392" s="22">
        <f t="shared" si="158"/>
        <v>6</v>
      </c>
      <c r="K392" s="327">
        <v>6</v>
      </c>
      <c r="L392" s="327"/>
      <c r="M392" s="22">
        <f t="shared" si="159"/>
        <v>5</v>
      </c>
      <c r="N392" s="327">
        <v>5</v>
      </c>
      <c r="O392" s="327"/>
      <c r="P392" s="32">
        <f t="shared" si="167"/>
        <v>1</v>
      </c>
      <c r="Q392" s="32">
        <f t="shared" si="168"/>
        <v>1</v>
      </c>
      <c r="R392" s="32">
        <f t="shared" si="169"/>
        <v>0</v>
      </c>
      <c r="S392" s="22">
        <f t="shared" si="160"/>
        <v>6</v>
      </c>
      <c r="T392" s="327">
        <v>6</v>
      </c>
      <c r="U392" s="327"/>
      <c r="V392" s="32">
        <f t="shared" si="173"/>
        <v>0</v>
      </c>
      <c r="W392" s="32">
        <f t="shared" si="174"/>
        <v>0</v>
      </c>
      <c r="X392" s="32">
        <f t="shared" si="163"/>
        <v>0</v>
      </c>
      <c r="Y392" s="22"/>
    </row>
    <row r="393" spans="1:25" s="33" customFormat="1" ht="29.25" hidden="1" customHeight="1" x14ac:dyDescent="0.25">
      <c r="A393" s="327">
        <v>5</v>
      </c>
      <c r="B393" s="135" t="s">
        <v>412</v>
      </c>
      <c r="C393" s="327" t="s">
        <v>409</v>
      </c>
      <c r="D393" s="22">
        <f t="shared" si="156"/>
        <v>4</v>
      </c>
      <c r="E393" s="327">
        <v>4</v>
      </c>
      <c r="F393" s="327"/>
      <c r="G393" s="22">
        <f t="shared" si="157"/>
        <v>2</v>
      </c>
      <c r="H393" s="327">
        <v>2</v>
      </c>
      <c r="I393" s="327"/>
      <c r="J393" s="22">
        <f t="shared" si="158"/>
        <v>4</v>
      </c>
      <c r="K393" s="327">
        <v>4</v>
      </c>
      <c r="L393" s="327"/>
      <c r="M393" s="22">
        <f t="shared" si="159"/>
        <v>2</v>
      </c>
      <c r="N393" s="327">
        <v>2</v>
      </c>
      <c r="O393" s="327"/>
      <c r="P393" s="32">
        <f t="shared" si="167"/>
        <v>2</v>
      </c>
      <c r="Q393" s="32">
        <f t="shared" si="168"/>
        <v>2</v>
      </c>
      <c r="R393" s="32">
        <f t="shared" si="169"/>
        <v>0</v>
      </c>
      <c r="S393" s="22">
        <f t="shared" si="160"/>
        <v>4</v>
      </c>
      <c r="T393" s="327">
        <v>4</v>
      </c>
      <c r="U393" s="327"/>
      <c r="V393" s="32">
        <f t="shared" si="173"/>
        <v>0</v>
      </c>
      <c r="W393" s="32">
        <f t="shared" si="174"/>
        <v>0</v>
      </c>
      <c r="X393" s="32">
        <f t="shared" si="163"/>
        <v>0</v>
      </c>
      <c r="Y393" s="22"/>
    </row>
    <row r="394" spans="1:25" s="33" customFormat="1" ht="19.5" hidden="1" customHeight="1" x14ac:dyDescent="0.25">
      <c r="A394" s="327">
        <v>6</v>
      </c>
      <c r="B394" s="135" t="s">
        <v>413</v>
      </c>
      <c r="C394" s="327" t="s">
        <v>409</v>
      </c>
      <c r="D394" s="22">
        <f t="shared" si="156"/>
        <v>8</v>
      </c>
      <c r="E394" s="327">
        <v>8</v>
      </c>
      <c r="F394" s="327"/>
      <c r="G394" s="22">
        <f t="shared" si="157"/>
        <v>7</v>
      </c>
      <c r="H394" s="327">
        <v>7</v>
      </c>
      <c r="I394" s="327"/>
      <c r="J394" s="22">
        <f t="shared" si="158"/>
        <v>7</v>
      </c>
      <c r="K394" s="327">
        <v>7</v>
      </c>
      <c r="L394" s="327"/>
      <c r="M394" s="22">
        <f t="shared" si="159"/>
        <v>7</v>
      </c>
      <c r="N394" s="327">
        <v>7</v>
      </c>
      <c r="O394" s="327"/>
      <c r="P394" s="32">
        <f t="shared" si="167"/>
        <v>0</v>
      </c>
      <c r="Q394" s="32">
        <f t="shared" si="168"/>
        <v>0</v>
      </c>
      <c r="R394" s="32">
        <f t="shared" si="169"/>
        <v>0</v>
      </c>
      <c r="S394" s="22">
        <f t="shared" si="160"/>
        <v>7</v>
      </c>
      <c r="T394" s="327">
        <v>7</v>
      </c>
      <c r="U394" s="327"/>
      <c r="V394" s="32">
        <f t="shared" si="173"/>
        <v>0</v>
      </c>
      <c r="W394" s="32">
        <f t="shared" si="174"/>
        <v>0</v>
      </c>
      <c r="X394" s="32">
        <f t="shared" si="163"/>
        <v>0</v>
      </c>
      <c r="Y394" s="22"/>
    </row>
    <row r="395" spans="1:25" s="33" customFormat="1" ht="29.25" hidden="1" customHeight="1" x14ac:dyDescent="0.25">
      <c r="A395" s="327">
        <v>7</v>
      </c>
      <c r="B395" s="135" t="s">
        <v>414</v>
      </c>
      <c r="C395" s="327" t="s">
        <v>409</v>
      </c>
      <c r="D395" s="22">
        <f t="shared" si="156"/>
        <v>7</v>
      </c>
      <c r="E395" s="327">
        <v>7</v>
      </c>
      <c r="F395" s="327"/>
      <c r="G395" s="22">
        <f t="shared" si="157"/>
        <v>7</v>
      </c>
      <c r="H395" s="327">
        <v>7</v>
      </c>
      <c r="I395" s="327"/>
      <c r="J395" s="22">
        <f t="shared" si="158"/>
        <v>7</v>
      </c>
      <c r="K395" s="327">
        <v>7</v>
      </c>
      <c r="L395" s="327"/>
      <c r="M395" s="22">
        <f t="shared" si="159"/>
        <v>7</v>
      </c>
      <c r="N395" s="327">
        <v>7</v>
      </c>
      <c r="O395" s="327"/>
      <c r="P395" s="32">
        <f t="shared" si="167"/>
        <v>0</v>
      </c>
      <c r="Q395" s="32">
        <f t="shared" si="168"/>
        <v>0</v>
      </c>
      <c r="R395" s="32">
        <f t="shared" si="169"/>
        <v>0</v>
      </c>
      <c r="S395" s="22">
        <f t="shared" si="160"/>
        <v>7</v>
      </c>
      <c r="T395" s="327">
        <v>7</v>
      </c>
      <c r="U395" s="327"/>
      <c r="V395" s="32">
        <f t="shared" si="173"/>
        <v>0</v>
      </c>
      <c r="W395" s="32">
        <f t="shared" si="174"/>
        <v>0</v>
      </c>
      <c r="X395" s="32">
        <f t="shared" si="163"/>
        <v>0</v>
      </c>
      <c r="Y395" s="22"/>
    </row>
    <row r="396" spans="1:25" s="33" customFormat="1" ht="29.25" hidden="1" customHeight="1" x14ac:dyDescent="0.25">
      <c r="A396" s="327">
        <v>8</v>
      </c>
      <c r="B396" s="135" t="s">
        <v>415</v>
      </c>
      <c r="C396" s="327" t="s">
        <v>409</v>
      </c>
      <c r="D396" s="22">
        <f t="shared" si="156"/>
        <v>11</v>
      </c>
      <c r="E396" s="327">
        <v>11</v>
      </c>
      <c r="F396" s="327"/>
      <c r="G396" s="22">
        <f t="shared" si="157"/>
        <v>9</v>
      </c>
      <c r="H396" s="327">
        <v>9</v>
      </c>
      <c r="I396" s="327"/>
      <c r="J396" s="22">
        <f t="shared" si="158"/>
        <v>12</v>
      </c>
      <c r="K396" s="327">
        <v>12</v>
      </c>
      <c r="L396" s="327"/>
      <c r="M396" s="22">
        <f t="shared" si="159"/>
        <v>9</v>
      </c>
      <c r="N396" s="327">
        <v>9</v>
      </c>
      <c r="O396" s="327"/>
      <c r="P396" s="32">
        <f t="shared" si="167"/>
        <v>3</v>
      </c>
      <c r="Q396" s="32">
        <f t="shared" si="168"/>
        <v>3</v>
      </c>
      <c r="R396" s="32">
        <f t="shared" si="169"/>
        <v>0</v>
      </c>
      <c r="S396" s="22">
        <f t="shared" si="160"/>
        <v>12</v>
      </c>
      <c r="T396" s="327">
        <v>12</v>
      </c>
      <c r="U396" s="327"/>
      <c r="V396" s="32">
        <f t="shared" si="173"/>
        <v>0</v>
      </c>
      <c r="W396" s="32">
        <f t="shared" si="174"/>
        <v>0</v>
      </c>
      <c r="X396" s="32">
        <f t="shared" si="163"/>
        <v>0</v>
      </c>
      <c r="Y396" s="22"/>
    </row>
    <row r="397" spans="1:25" s="33" customFormat="1" ht="15" hidden="1" customHeight="1" x14ac:dyDescent="0.25">
      <c r="A397" s="327">
        <v>9</v>
      </c>
      <c r="B397" s="135" t="s">
        <v>416</v>
      </c>
      <c r="C397" s="327" t="s">
        <v>409</v>
      </c>
      <c r="D397" s="22">
        <f t="shared" si="156"/>
        <v>8</v>
      </c>
      <c r="E397" s="327">
        <v>8</v>
      </c>
      <c r="F397" s="327"/>
      <c r="G397" s="22">
        <f t="shared" si="157"/>
        <v>6</v>
      </c>
      <c r="H397" s="327">
        <v>6</v>
      </c>
      <c r="I397" s="327"/>
      <c r="J397" s="22">
        <f t="shared" si="158"/>
        <v>7</v>
      </c>
      <c r="K397" s="327">
        <v>7</v>
      </c>
      <c r="L397" s="327"/>
      <c r="M397" s="22">
        <f t="shared" si="159"/>
        <v>6</v>
      </c>
      <c r="N397" s="327">
        <v>6</v>
      </c>
      <c r="O397" s="327"/>
      <c r="P397" s="32">
        <f t="shared" si="167"/>
        <v>1</v>
      </c>
      <c r="Q397" s="32">
        <f t="shared" si="168"/>
        <v>1</v>
      </c>
      <c r="R397" s="32">
        <f t="shared" si="169"/>
        <v>0</v>
      </c>
      <c r="S397" s="22">
        <f t="shared" si="160"/>
        <v>7</v>
      </c>
      <c r="T397" s="327">
        <v>7</v>
      </c>
      <c r="U397" s="327"/>
      <c r="V397" s="32">
        <f t="shared" si="173"/>
        <v>0</v>
      </c>
      <c r="W397" s="32">
        <f t="shared" si="174"/>
        <v>0</v>
      </c>
      <c r="X397" s="32">
        <f t="shared" si="163"/>
        <v>0</v>
      </c>
      <c r="Y397" s="22"/>
    </row>
    <row r="398" spans="1:25" s="33" customFormat="1" ht="29.25" hidden="1" customHeight="1" x14ac:dyDescent="0.25">
      <c r="A398" s="327">
        <v>10</v>
      </c>
      <c r="B398" s="135" t="s">
        <v>417</v>
      </c>
      <c r="C398" s="327" t="s">
        <v>409</v>
      </c>
      <c r="D398" s="22">
        <f t="shared" ref="D398:D446" si="180">SUM(E398:F398)</f>
        <v>4</v>
      </c>
      <c r="E398" s="327">
        <v>4</v>
      </c>
      <c r="F398" s="327"/>
      <c r="G398" s="22">
        <f t="shared" ref="G398:G446" si="181">SUM(H398:I398)</f>
        <v>4</v>
      </c>
      <c r="H398" s="327">
        <v>4</v>
      </c>
      <c r="I398" s="327"/>
      <c r="J398" s="22">
        <f t="shared" ref="J398:J446" si="182">SUM(K398:L398)</f>
        <v>4</v>
      </c>
      <c r="K398" s="327">
        <v>4</v>
      </c>
      <c r="L398" s="327"/>
      <c r="M398" s="22">
        <f t="shared" ref="M398:M416" si="183">SUM(N398:O398)</f>
        <v>4</v>
      </c>
      <c r="N398" s="327">
        <v>4</v>
      </c>
      <c r="O398" s="327"/>
      <c r="P398" s="32">
        <f t="shared" si="167"/>
        <v>0</v>
      </c>
      <c r="Q398" s="32">
        <f t="shared" si="168"/>
        <v>0</v>
      </c>
      <c r="R398" s="32">
        <f t="shared" si="169"/>
        <v>0</v>
      </c>
      <c r="S398" s="22">
        <f t="shared" ref="S398:S446" si="184">SUM(T398:U398)</f>
        <v>4</v>
      </c>
      <c r="T398" s="327">
        <v>4</v>
      </c>
      <c r="U398" s="327"/>
      <c r="V398" s="32">
        <f t="shared" si="173"/>
        <v>0</v>
      </c>
      <c r="W398" s="32">
        <f t="shared" si="174"/>
        <v>0</v>
      </c>
      <c r="X398" s="32">
        <f t="shared" si="163"/>
        <v>0</v>
      </c>
      <c r="Y398" s="22"/>
    </row>
    <row r="399" spans="1:25" s="33" customFormat="1" ht="29.25" hidden="1" customHeight="1" x14ac:dyDescent="0.25">
      <c r="A399" s="327">
        <v>11</v>
      </c>
      <c r="B399" s="135" t="s">
        <v>418</v>
      </c>
      <c r="C399" s="327" t="s">
        <v>409</v>
      </c>
      <c r="D399" s="22">
        <f t="shared" si="180"/>
        <v>3</v>
      </c>
      <c r="E399" s="327">
        <v>3</v>
      </c>
      <c r="F399" s="327"/>
      <c r="G399" s="22">
        <f t="shared" si="181"/>
        <v>2</v>
      </c>
      <c r="H399" s="327">
        <v>2</v>
      </c>
      <c r="I399" s="327"/>
      <c r="J399" s="22">
        <f t="shared" si="182"/>
        <v>2</v>
      </c>
      <c r="K399" s="327">
        <v>2</v>
      </c>
      <c r="L399" s="327"/>
      <c r="M399" s="22">
        <f t="shared" si="183"/>
        <v>2</v>
      </c>
      <c r="N399" s="327">
        <v>2</v>
      </c>
      <c r="O399" s="327"/>
      <c r="P399" s="32">
        <f t="shared" si="167"/>
        <v>0</v>
      </c>
      <c r="Q399" s="32">
        <f t="shared" si="168"/>
        <v>0</v>
      </c>
      <c r="R399" s="32">
        <f t="shared" si="169"/>
        <v>0</v>
      </c>
      <c r="S399" s="22">
        <f t="shared" si="184"/>
        <v>2</v>
      </c>
      <c r="T399" s="327">
        <v>2</v>
      </c>
      <c r="U399" s="327"/>
      <c r="V399" s="32">
        <f t="shared" si="173"/>
        <v>0</v>
      </c>
      <c r="W399" s="32">
        <f t="shared" si="174"/>
        <v>0</v>
      </c>
      <c r="X399" s="32">
        <f t="shared" si="163"/>
        <v>0</v>
      </c>
      <c r="Y399" s="22"/>
    </row>
    <row r="400" spans="1:25" s="33" customFormat="1" ht="29.25" hidden="1" customHeight="1" x14ac:dyDescent="0.25">
      <c r="A400" s="327">
        <v>12</v>
      </c>
      <c r="B400" s="135" t="s">
        <v>419</v>
      </c>
      <c r="C400" s="327" t="s">
        <v>409</v>
      </c>
      <c r="D400" s="22">
        <f t="shared" si="180"/>
        <v>11</v>
      </c>
      <c r="E400" s="327">
        <v>11</v>
      </c>
      <c r="F400" s="327"/>
      <c r="G400" s="22">
        <f t="shared" si="181"/>
        <v>10</v>
      </c>
      <c r="H400" s="327">
        <v>10</v>
      </c>
      <c r="I400" s="327"/>
      <c r="J400" s="22">
        <f t="shared" si="182"/>
        <v>11</v>
      </c>
      <c r="K400" s="327">
        <v>11</v>
      </c>
      <c r="L400" s="327"/>
      <c r="M400" s="22">
        <f t="shared" si="183"/>
        <v>10</v>
      </c>
      <c r="N400" s="327">
        <v>10</v>
      </c>
      <c r="O400" s="327"/>
      <c r="P400" s="32">
        <f t="shared" si="167"/>
        <v>1</v>
      </c>
      <c r="Q400" s="32">
        <f t="shared" si="168"/>
        <v>1</v>
      </c>
      <c r="R400" s="32">
        <f t="shared" si="169"/>
        <v>0</v>
      </c>
      <c r="S400" s="22">
        <f t="shared" si="184"/>
        <v>11</v>
      </c>
      <c r="T400" s="327">
        <v>11</v>
      </c>
      <c r="U400" s="327"/>
      <c r="V400" s="32">
        <f t="shared" si="173"/>
        <v>0</v>
      </c>
      <c r="W400" s="32">
        <f t="shared" si="174"/>
        <v>0</v>
      </c>
      <c r="X400" s="32">
        <f t="shared" si="163"/>
        <v>0</v>
      </c>
      <c r="Y400" s="22"/>
    </row>
    <row r="401" spans="1:25" s="33" customFormat="1" ht="29.25" hidden="1" customHeight="1" x14ac:dyDescent="0.25">
      <c r="A401" s="327">
        <v>13</v>
      </c>
      <c r="B401" s="135" t="s">
        <v>420</v>
      </c>
      <c r="C401" s="327" t="s">
        <v>409</v>
      </c>
      <c r="D401" s="22">
        <f t="shared" si="180"/>
        <v>7</v>
      </c>
      <c r="E401" s="327">
        <v>7</v>
      </c>
      <c r="F401" s="327"/>
      <c r="G401" s="22">
        <f t="shared" si="181"/>
        <v>5</v>
      </c>
      <c r="H401" s="327">
        <v>5</v>
      </c>
      <c r="I401" s="327"/>
      <c r="J401" s="22">
        <f t="shared" si="182"/>
        <v>6</v>
      </c>
      <c r="K401" s="327">
        <v>6</v>
      </c>
      <c r="L401" s="327"/>
      <c r="M401" s="22">
        <f t="shared" si="183"/>
        <v>5</v>
      </c>
      <c r="N401" s="327">
        <v>5</v>
      </c>
      <c r="O401" s="327"/>
      <c r="P401" s="32">
        <f t="shared" si="167"/>
        <v>1</v>
      </c>
      <c r="Q401" s="32">
        <f t="shared" si="168"/>
        <v>1</v>
      </c>
      <c r="R401" s="32">
        <f t="shared" si="169"/>
        <v>0</v>
      </c>
      <c r="S401" s="22">
        <f t="shared" si="184"/>
        <v>6</v>
      </c>
      <c r="T401" s="327">
        <v>6</v>
      </c>
      <c r="U401" s="327"/>
      <c r="V401" s="32">
        <f t="shared" si="173"/>
        <v>0</v>
      </c>
      <c r="W401" s="32">
        <f t="shared" si="174"/>
        <v>0</v>
      </c>
      <c r="X401" s="32">
        <f t="shared" si="163"/>
        <v>0</v>
      </c>
      <c r="Y401" s="22"/>
    </row>
    <row r="402" spans="1:25" s="118" customFormat="1" ht="27" customHeight="1" x14ac:dyDescent="0.25">
      <c r="A402" s="22">
        <v>11</v>
      </c>
      <c r="B402" s="119" t="s">
        <v>475</v>
      </c>
      <c r="C402" s="22"/>
      <c r="D402" s="22">
        <f t="shared" si="180"/>
        <v>75</v>
      </c>
      <c r="E402" s="22">
        <f t="shared" ref="E402:L402" si="185">SUM(E403:E416)</f>
        <v>70</v>
      </c>
      <c r="F402" s="22">
        <f>SUM(F403:F416)</f>
        <v>5</v>
      </c>
      <c r="G402" s="22">
        <f t="shared" si="181"/>
        <v>68</v>
      </c>
      <c r="H402" s="22">
        <f t="shared" si="185"/>
        <v>63</v>
      </c>
      <c r="I402" s="22">
        <f t="shared" si="185"/>
        <v>5</v>
      </c>
      <c r="J402" s="22">
        <f t="shared" si="182"/>
        <v>75</v>
      </c>
      <c r="K402" s="22">
        <v>70</v>
      </c>
      <c r="L402" s="22">
        <f t="shared" si="185"/>
        <v>5</v>
      </c>
      <c r="M402" s="22">
        <f t="shared" si="183"/>
        <v>72</v>
      </c>
      <c r="N402" s="22">
        <f>61+6</f>
        <v>67</v>
      </c>
      <c r="O402" s="22">
        <f t="shared" ref="O402" si="186">SUM(O403:O416)</f>
        <v>5</v>
      </c>
      <c r="P402" s="32">
        <f t="shared" si="167"/>
        <v>3</v>
      </c>
      <c r="Q402" s="32">
        <f t="shared" si="168"/>
        <v>3</v>
      </c>
      <c r="R402" s="32">
        <f t="shared" si="169"/>
        <v>0</v>
      </c>
      <c r="S402" s="22">
        <f t="shared" si="184"/>
        <v>74</v>
      </c>
      <c r="T402" s="22">
        <v>69</v>
      </c>
      <c r="U402" s="22">
        <f t="shared" ref="U402" si="187">SUM(U403:U416)</f>
        <v>5</v>
      </c>
      <c r="V402" s="32">
        <f t="shared" si="173"/>
        <v>-1</v>
      </c>
      <c r="W402" s="32">
        <f t="shared" si="174"/>
        <v>-1</v>
      </c>
      <c r="X402" s="32">
        <f t="shared" ref="X402:X447" si="188">U402-L402</f>
        <v>0</v>
      </c>
      <c r="Y402" s="22"/>
    </row>
    <row r="403" spans="1:25" s="25" customFormat="1" ht="29.25" hidden="1" customHeight="1" x14ac:dyDescent="0.2">
      <c r="A403" s="27">
        <v>1</v>
      </c>
      <c r="B403" s="54" t="s">
        <v>421</v>
      </c>
      <c r="C403" s="327" t="s">
        <v>422</v>
      </c>
      <c r="D403" s="22">
        <f t="shared" si="180"/>
        <v>5</v>
      </c>
      <c r="E403" s="327">
        <v>5</v>
      </c>
      <c r="F403" s="327"/>
      <c r="G403" s="22">
        <f t="shared" si="181"/>
        <v>4</v>
      </c>
      <c r="H403" s="327">
        <v>4</v>
      </c>
      <c r="I403" s="327"/>
      <c r="J403" s="22">
        <f t="shared" si="182"/>
        <v>4</v>
      </c>
      <c r="K403" s="327">
        <v>4</v>
      </c>
      <c r="L403" s="327"/>
      <c r="M403" s="22">
        <f t="shared" si="183"/>
        <v>4</v>
      </c>
      <c r="N403" s="327">
        <v>4</v>
      </c>
      <c r="O403" s="327"/>
      <c r="P403" s="32">
        <f t="shared" si="167"/>
        <v>0</v>
      </c>
      <c r="Q403" s="32">
        <f t="shared" si="168"/>
        <v>0</v>
      </c>
      <c r="R403" s="32">
        <f t="shared" si="169"/>
        <v>0</v>
      </c>
      <c r="S403" s="22">
        <f t="shared" si="184"/>
        <v>4</v>
      </c>
      <c r="T403" s="327">
        <v>4</v>
      </c>
      <c r="U403" s="327"/>
      <c r="V403" s="32">
        <f t="shared" si="173"/>
        <v>0</v>
      </c>
      <c r="W403" s="32">
        <f t="shared" si="174"/>
        <v>0</v>
      </c>
      <c r="X403" s="32">
        <f t="shared" si="188"/>
        <v>0</v>
      </c>
      <c r="Y403" s="22"/>
    </row>
    <row r="404" spans="1:25" s="25" customFormat="1" ht="29.25" hidden="1" customHeight="1" x14ac:dyDescent="0.2">
      <c r="A404" s="27">
        <v>2</v>
      </c>
      <c r="B404" s="54" t="s">
        <v>423</v>
      </c>
      <c r="C404" s="327" t="s">
        <v>422</v>
      </c>
      <c r="D404" s="22">
        <f t="shared" si="180"/>
        <v>2</v>
      </c>
      <c r="E404" s="327">
        <v>2</v>
      </c>
      <c r="F404" s="327"/>
      <c r="G404" s="22">
        <f t="shared" si="181"/>
        <v>2</v>
      </c>
      <c r="H404" s="327">
        <v>2</v>
      </c>
      <c r="I404" s="327"/>
      <c r="J404" s="22">
        <f t="shared" si="182"/>
        <v>2</v>
      </c>
      <c r="K404" s="327">
        <v>2</v>
      </c>
      <c r="L404" s="327"/>
      <c r="M404" s="22">
        <f t="shared" si="183"/>
        <v>2</v>
      </c>
      <c r="N404" s="327">
        <v>2</v>
      </c>
      <c r="O404" s="327"/>
      <c r="P404" s="32">
        <f t="shared" si="167"/>
        <v>0</v>
      </c>
      <c r="Q404" s="32">
        <f t="shared" si="168"/>
        <v>0</v>
      </c>
      <c r="R404" s="32">
        <f t="shared" si="169"/>
        <v>0</v>
      </c>
      <c r="S404" s="22">
        <f t="shared" si="184"/>
        <v>2</v>
      </c>
      <c r="T404" s="327">
        <v>2</v>
      </c>
      <c r="U404" s="327"/>
      <c r="V404" s="32">
        <f t="shared" si="173"/>
        <v>0</v>
      </c>
      <c r="W404" s="32">
        <f t="shared" si="174"/>
        <v>0</v>
      </c>
      <c r="X404" s="32">
        <f t="shared" si="188"/>
        <v>0</v>
      </c>
      <c r="Y404" s="22"/>
    </row>
    <row r="405" spans="1:25" s="25" customFormat="1" ht="21" hidden="1" customHeight="1" x14ac:dyDescent="0.2">
      <c r="A405" s="27">
        <v>3</v>
      </c>
      <c r="B405" s="54" t="s">
        <v>424</v>
      </c>
      <c r="C405" s="327" t="s">
        <v>422</v>
      </c>
      <c r="D405" s="22">
        <f t="shared" si="180"/>
        <v>11</v>
      </c>
      <c r="E405" s="327">
        <v>6</v>
      </c>
      <c r="F405" s="327">
        <v>5</v>
      </c>
      <c r="G405" s="22">
        <f t="shared" si="181"/>
        <v>8</v>
      </c>
      <c r="H405" s="327">
        <v>3</v>
      </c>
      <c r="I405" s="327">
        <v>5</v>
      </c>
      <c r="J405" s="22">
        <f t="shared" si="182"/>
        <v>12</v>
      </c>
      <c r="K405" s="327">
        <v>7</v>
      </c>
      <c r="L405" s="327">
        <v>5</v>
      </c>
      <c r="M405" s="22">
        <f t="shared" si="183"/>
        <v>8</v>
      </c>
      <c r="N405" s="327">
        <v>3</v>
      </c>
      <c r="O405" s="327">
        <v>5</v>
      </c>
      <c r="P405" s="32">
        <f t="shared" si="167"/>
        <v>4</v>
      </c>
      <c r="Q405" s="32">
        <f t="shared" si="168"/>
        <v>4</v>
      </c>
      <c r="R405" s="32">
        <f t="shared" si="169"/>
        <v>0</v>
      </c>
      <c r="S405" s="22">
        <f t="shared" si="184"/>
        <v>12</v>
      </c>
      <c r="T405" s="327">
        <v>7</v>
      </c>
      <c r="U405" s="327">
        <v>5</v>
      </c>
      <c r="V405" s="32">
        <f t="shared" si="173"/>
        <v>0</v>
      </c>
      <c r="W405" s="32">
        <f t="shared" si="174"/>
        <v>0</v>
      </c>
      <c r="X405" s="32">
        <f t="shared" si="188"/>
        <v>0</v>
      </c>
      <c r="Y405" s="22"/>
    </row>
    <row r="406" spans="1:25" s="25" customFormat="1" ht="29.25" hidden="1" customHeight="1" x14ac:dyDescent="0.2">
      <c r="A406" s="27">
        <v>4</v>
      </c>
      <c r="B406" s="54" t="s">
        <v>383</v>
      </c>
      <c r="C406" s="327" t="s">
        <v>422</v>
      </c>
      <c r="D406" s="22">
        <f t="shared" si="180"/>
        <v>6</v>
      </c>
      <c r="E406" s="327">
        <v>6</v>
      </c>
      <c r="F406" s="327"/>
      <c r="G406" s="22">
        <f t="shared" si="181"/>
        <v>7</v>
      </c>
      <c r="H406" s="327">
        <v>7</v>
      </c>
      <c r="I406" s="327"/>
      <c r="J406" s="22">
        <f t="shared" si="182"/>
        <v>6</v>
      </c>
      <c r="K406" s="327">
        <v>6</v>
      </c>
      <c r="L406" s="327"/>
      <c r="M406" s="22">
        <f t="shared" si="183"/>
        <v>7</v>
      </c>
      <c r="N406" s="327">
        <v>7</v>
      </c>
      <c r="O406" s="327"/>
      <c r="P406" s="32">
        <f t="shared" si="167"/>
        <v>-1</v>
      </c>
      <c r="Q406" s="32">
        <f t="shared" si="168"/>
        <v>-1</v>
      </c>
      <c r="R406" s="32">
        <f t="shared" si="169"/>
        <v>0</v>
      </c>
      <c r="S406" s="22">
        <f t="shared" si="184"/>
        <v>6</v>
      </c>
      <c r="T406" s="327">
        <v>6</v>
      </c>
      <c r="U406" s="327"/>
      <c r="V406" s="32">
        <f t="shared" si="173"/>
        <v>0</v>
      </c>
      <c r="W406" s="32">
        <f t="shared" si="174"/>
        <v>0</v>
      </c>
      <c r="X406" s="32">
        <f t="shared" si="188"/>
        <v>0</v>
      </c>
      <c r="Y406" s="22"/>
    </row>
    <row r="407" spans="1:25" s="25" customFormat="1" ht="29.25" hidden="1" customHeight="1" x14ac:dyDescent="0.2">
      <c r="A407" s="27">
        <v>5</v>
      </c>
      <c r="B407" s="54" t="s">
        <v>425</v>
      </c>
      <c r="C407" s="327" t="s">
        <v>422</v>
      </c>
      <c r="D407" s="22">
        <f t="shared" si="180"/>
        <v>6</v>
      </c>
      <c r="E407" s="327">
        <v>6</v>
      </c>
      <c r="F407" s="327"/>
      <c r="G407" s="22">
        <f t="shared" si="181"/>
        <v>5</v>
      </c>
      <c r="H407" s="327">
        <v>5</v>
      </c>
      <c r="I407" s="327"/>
      <c r="J407" s="22">
        <f t="shared" si="182"/>
        <v>6</v>
      </c>
      <c r="K407" s="327">
        <v>6</v>
      </c>
      <c r="L407" s="327"/>
      <c r="M407" s="22">
        <f t="shared" si="183"/>
        <v>5</v>
      </c>
      <c r="N407" s="327">
        <v>5</v>
      </c>
      <c r="O407" s="327"/>
      <c r="P407" s="32">
        <f t="shared" si="167"/>
        <v>1</v>
      </c>
      <c r="Q407" s="32">
        <f t="shared" si="168"/>
        <v>1</v>
      </c>
      <c r="R407" s="32">
        <f t="shared" si="169"/>
        <v>0</v>
      </c>
      <c r="S407" s="22">
        <f t="shared" si="184"/>
        <v>6</v>
      </c>
      <c r="T407" s="327">
        <v>6</v>
      </c>
      <c r="U407" s="327"/>
      <c r="V407" s="32">
        <f t="shared" si="173"/>
        <v>0</v>
      </c>
      <c r="W407" s="32">
        <f t="shared" si="174"/>
        <v>0</v>
      </c>
      <c r="X407" s="32">
        <f t="shared" si="188"/>
        <v>0</v>
      </c>
      <c r="Y407" s="22"/>
    </row>
    <row r="408" spans="1:25" s="25" customFormat="1" ht="29.25" hidden="1" customHeight="1" x14ac:dyDescent="0.2">
      <c r="A408" s="27">
        <v>6</v>
      </c>
      <c r="B408" s="54" t="s">
        <v>426</v>
      </c>
      <c r="C408" s="327" t="s">
        <v>422</v>
      </c>
      <c r="D408" s="22">
        <f t="shared" si="180"/>
        <v>7</v>
      </c>
      <c r="E408" s="327">
        <v>7</v>
      </c>
      <c r="F408" s="327"/>
      <c r="G408" s="22">
        <f t="shared" si="181"/>
        <v>5</v>
      </c>
      <c r="H408" s="327">
        <v>5</v>
      </c>
      <c r="I408" s="327"/>
      <c r="J408" s="22">
        <f t="shared" si="182"/>
        <v>6</v>
      </c>
      <c r="K408" s="327">
        <v>6</v>
      </c>
      <c r="L408" s="327"/>
      <c r="M408" s="22">
        <f t="shared" si="183"/>
        <v>5</v>
      </c>
      <c r="N408" s="327">
        <v>5</v>
      </c>
      <c r="O408" s="327"/>
      <c r="P408" s="32">
        <f t="shared" si="167"/>
        <v>1</v>
      </c>
      <c r="Q408" s="32">
        <f t="shared" si="168"/>
        <v>1</v>
      </c>
      <c r="R408" s="32">
        <f t="shared" si="169"/>
        <v>0</v>
      </c>
      <c r="S408" s="22">
        <f t="shared" si="184"/>
        <v>6</v>
      </c>
      <c r="T408" s="327">
        <v>6</v>
      </c>
      <c r="U408" s="327"/>
      <c r="V408" s="32">
        <f t="shared" si="173"/>
        <v>0</v>
      </c>
      <c r="W408" s="32">
        <f t="shared" si="174"/>
        <v>0</v>
      </c>
      <c r="X408" s="32">
        <f t="shared" si="188"/>
        <v>0</v>
      </c>
      <c r="Y408" s="22"/>
    </row>
    <row r="409" spans="1:25" s="25" customFormat="1" ht="29.25" hidden="1" customHeight="1" x14ac:dyDescent="0.2">
      <c r="A409" s="27">
        <v>7</v>
      </c>
      <c r="B409" s="54" t="s">
        <v>427</v>
      </c>
      <c r="C409" s="327" t="s">
        <v>422</v>
      </c>
      <c r="D409" s="22">
        <f t="shared" si="180"/>
        <v>6</v>
      </c>
      <c r="E409" s="327">
        <v>6</v>
      </c>
      <c r="F409" s="327"/>
      <c r="G409" s="22">
        <f t="shared" si="181"/>
        <v>7</v>
      </c>
      <c r="H409" s="327">
        <v>7</v>
      </c>
      <c r="I409" s="327"/>
      <c r="J409" s="22">
        <f t="shared" si="182"/>
        <v>6</v>
      </c>
      <c r="K409" s="327">
        <v>6</v>
      </c>
      <c r="L409" s="327"/>
      <c r="M409" s="22">
        <f t="shared" si="183"/>
        <v>7</v>
      </c>
      <c r="N409" s="327">
        <v>7</v>
      </c>
      <c r="O409" s="327"/>
      <c r="P409" s="32">
        <f t="shared" si="167"/>
        <v>-1</v>
      </c>
      <c r="Q409" s="32">
        <f t="shared" si="168"/>
        <v>-1</v>
      </c>
      <c r="R409" s="32">
        <f t="shared" si="169"/>
        <v>0</v>
      </c>
      <c r="S409" s="22">
        <f t="shared" si="184"/>
        <v>6</v>
      </c>
      <c r="T409" s="327">
        <v>6</v>
      </c>
      <c r="U409" s="327"/>
      <c r="V409" s="32">
        <f t="shared" si="173"/>
        <v>0</v>
      </c>
      <c r="W409" s="32">
        <f t="shared" si="174"/>
        <v>0</v>
      </c>
      <c r="X409" s="32">
        <f t="shared" si="188"/>
        <v>0</v>
      </c>
      <c r="Y409" s="22"/>
    </row>
    <row r="410" spans="1:25" s="25" customFormat="1" ht="29.25" hidden="1" customHeight="1" x14ac:dyDescent="0.2">
      <c r="A410" s="27">
        <v>8</v>
      </c>
      <c r="B410" s="54" t="s">
        <v>410</v>
      </c>
      <c r="C410" s="327" t="s">
        <v>422</v>
      </c>
      <c r="D410" s="22">
        <f t="shared" si="180"/>
        <v>4</v>
      </c>
      <c r="E410" s="327">
        <v>4</v>
      </c>
      <c r="F410" s="327"/>
      <c r="G410" s="22">
        <f t="shared" si="181"/>
        <v>2</v>
      </c>
      <c r="H410" s="327">
        <v>2</v>
      </c>
      <c r="I410" s="327"/>
      <c r="J410" s="22">
        <f t="shared" si="182"/>
        <v>4</v>
      </c>
      <c r="K410" s="327">
        <v>4</v>
      </c>
      <c r="L410" s="327"/>
      <c r="M410" s="22">
        <f t="shared" si="183"/>
        <v>2</v>
      </c>
      <c r="N410" s="327">
        <v>2</v>
      </c>
      <c r="O410" s="327"/>
      <c r="P410" s="32">
        <f t="shared" si="167"/>
        <v>2</v>
      </c>
      <c r="Q410" s="32">
        <f t="shared" si="168"/>
        <v>2</v>
      </c>
      <c r="R410" s="32">
        <f t="shared" si="169"/>
        <v>0</v>
      </c>
      <c r="S410" s="22">
        <f t="shared" si="184"/>
        <v>4</v>
      </c>
      <c r="T410" s="327">
        <v>4</v>
      </c>
      <c r="U410" s="327"/>
      <c r="V410" s="32">
        <f t="shared" si="173"/>
        <v>0</v>
      </c>
      <c r="W410" s="32">
        <f t="shared" si="174"/>
        <v>0</v>
      </c>
      <c r="X410" s="32">
        <f t="shared" si="188"/>
        <v>0</v>
      </c>
      <c r="Y410" s="22"/>
    </row>
    <row r="411" spans="1:25" s="43" customFormat="1" ht="29.25" hidden="1" customHeight="1" x14ac:dyDescent="0.2">
      <c r="A411" s="27">
        <v>9</v>
      </c>
      <c r="B411" s="54" t="s">
        <v>376</v>
      </c>
      <c r="C411" s="327" t="s">
        <v>422</v>
      </c>
      <c r="D411" s="22">
        <f t="shared" si="180"/>
        <v>2</v>
      </c>
      <c r="E411" s="327">
        <v>2</v>
      </c>
      <c r="F411" s="327"/>
      <c r="G411" s="22">
        <f t="shared" si="181"/>
        <v>2</v>
      </c>
      <c r="H411" s="327">
        <v>2</v>
      </c>
      <c r="I411" s="327"/>
      <c r="J411" s="22">
        <f t="shared" si="182"/>
        <v>2</v>
      </c>
      <c r="K411" s="327">
        <v>2</v>
      </c>
      <c r="L411" s="327"/>
      <c r="M411" s="22">
        <f t="shared" si="183"/>
        <v>2</v>
      </c>
      <c r="N411" s="327">
        <v>2</v>
      </c>
      <c r="O411" s="327"/>
      <c r="P411" s="32">
        <f t="shared" si="167"/>
        <v>0</v>
      </c>
      <c r="Q411" s="32">
        <f t="shared" si="168"/>
        <v>0</v>
      </c>
      <c r="R411" s="32">
        <f t="shared" si="169"/>
        <v>0</v>
      </c>
      <c r="S411" s="22">
        <f t="shared" si="184"/>
        <v>2</v>
      </c>
      <c r="T411" s="327">
        <v>2</v>
      </c>
      <c r="U411" s="327"/>
      <c r="V411" s="32">
        <f t="shared" si="173"/>
        <v>0</v>
      </c>
      <c r="W411" s="32">
        <f t="shared" si="174"/>
        <v>0</v>
      </c>
      <c r="X411" s="32">
        <f t="shared" si="188"/>
        <v>0</v>
      </c>
      <c r="Y411" s="22"/>
    </row>
    <row r="412" spans="1:25" s="43" customFormat="1" ht="29.25" hidden="1" customHeight="1" x14ac:dyDescent="0.2">
      <c r="A412" s="27">
        <v>10</v>
      </c>
      <c r="B412" s="54" t="s">
        <v>428</v>
      </c>
      <c r="C412" s="327" t="s">
        <v>422</v>
      </c>
      <c r="D412" s="22">
        <f t="shared" si="180"/>
        <v>6</v>
      </c>
      <c r="E412" s="327">
        <v>6</v>
      </c>
      <c r="F412" s="327"/>
      <c r="G412" s="22">
        <f t="shared" si="181"/>
        <v>7</v>
      </c>
      <c r="H412" s="327">
        <v>7</v>
      </c>
      <c r="I412" s="327"/>
      <c r="J412" s="22">
        <f t="shared" si="182"/>
        <v>6</v>
      </c>
      <c r="K412" s="327">
        <v>6</v>
      </c>
      <c r="L412" s="327"/>
      <c r="M412" s="22">
        <f t="shared" si="183"/>
        <v>7</v>
      </c>
      <c r="N412" s="327">
        <v>7</v>
      </c>
      <c r="O412" s="327"/>
      <c r="P412" s="32">
        <f t="shared" si="167"/>
        <v>-1</v>
      </c>
      <c r="Q412" s="32">
        <f t="shared" si="168"/>
        <v>-1</v>
      </c>
      <c r="R412" s="32">
        <f t="shared" si="169"/>
        <v>0</v>
      </c>
      <c r="S412" s="22">
        <f t="shared" si="184"/>
        <v>6</v>
      </c>
      <c r="T412" s="327">
        <v>6</v>
      </c>
      <c r="U412" s="327"/>
      <c r="V412" s="32">
        <f t="shared" si="173"/>
        <v>0</v>
      </c>
      <c r="W412" s="32">
        <f t="shared" si="174"/>
        <v>0</v>
      </c>
      <c r="X412" s="32">
        <f t="shared" si="188"/>
        <v>0</v>
      </c>
      <c r="Y412" s="22"/>
    </row>
    <row r="413" spans="1:25" s="43" customFormat="1" ht="0.75" hidden="1" customHeight="1" x14ac:dyDescent="0.2">
      <c r="A413" s="27">
        <v>11</v>
      </c>
      <c r="B413" s="54" t="s">
        <v>429</v>
      </c>
      <c r="C413" s="327" t="s">
        <v>422</v>
      </c>
      <c r="D413" s="22">
        <f t="shared" si="180"/>
        <v>5</v>
      </c>
      <c r="E413" s="327">
        <v>5</v>
      </c>
      <c r="F413" s="327"/>
      <c r="G413" s="22">
        <f t="shared" si="181"/>
        <v>4</v>
      </c>
      <c r="H413" s="327">
        <v>4</v>
      </c>
      <c r="I413" s="327"/>
      <c r="J413" s="22">
        <f t="shared" si="182"/>
        <v>5</v>
      </c>
      <c r="K413" s="327">
        <v>5</v>
      </c>
      <c r="L413" s="327"/>
      <c r="M413" s="22">
        <f t="shared" si="183"/>
        <v>4</v>
      </c>
      <c r="N413" s="327">
        <v>4</v>
      </c>
      <c r="O413" s="327"/>
      <c r="P413" s="32">
        <f t="shared" si="167"/>
        <v>1</v>
      </c>
      <c r="Q413" s="32">
        <f t="shared" si="168"/>
        <v>1</v>
      </c>
      <c r="R413" s="32">
        <f t="shared" si="169"/>
        <v>0</v>
      </c>
      <c r="S413" s="22">
        <f t="shared" si="184"/>
        <v>5</v>
      </c>
      <c r="T413" s="327">
        <v>5</v>
      </c>
      <c r="U413" s="327"/>
      <c r="V413" s="32">
        <f t="shared" si="173"/>
        <v>0</v>
      </c>
      <c r="W413" s="32">
        <f t="shared" si="174"/>
        <v>0</v>
      </c>
      <c r="X413" s="32">
        <f t="shared" si="188"/>
        <v>0</v>
      </c>
      <c r="Y413" s="22"/>
    </row>
    <row r="414" spans="1:25" s="43" customFormat="1" ht="29.25" hidden="1" customHeight="1" x14ac:dyDescent="0.2">
      <c r="A414" s="27">
        <v>12</v>
      </c>
      <c r="B414" s="54" t="s">
        <v>430</v>
      </c>
      <c r="C414" s="327" t="s">
        <v>422</v>
      </c>
      <c r="D414" s="22">
        <f t="shared" si="180"/>
        <v>3</v>
      </c>
      <c r="E414" s="327">
        <v>3</v>
      </c>
      <c r="F414" s="327"/>
      <c r="G414" s="22">
        <f t="shared" si="181"/>
        <v>3</v>
      </c>
      <c r="H414" s="327">
        <v>3</v>
      </c>
      <c r="I414" s="327"/>
      <c r="J414" s="22">
        <f t="shared" si="182"/>
        <v>3</v>
      </c>
      <c r="K414" s="327">
        <v>3</v>
      </c>
      <c r="L414" s="327"/>
      <c r="M414" s="22">
        <f t="shared" si="183"/>
        <v>3</v>
      </c>
      <c r="N414" s="327">
        <v>3</v>
      </c>
      <c r="O414" s="327"/>
      <c r="P414" s="32">
        <f t="shared" si="167"/>
        <v>0</v>
      </c>
      <c r="Q414" s="32">
        <f t="shared" si="168"/>
        <v>0</v>
      </c>
      <c r="R414" s="32">
        <f t="shared" si="169"/>
        <v>0</v>
      </c>
      <c r="S414" s="22">
        <f t="shared" si="184"/>
        <v>3</v>
      </c>
      <c r="T414" s="327">
        <v>3</v>
      </c>
      <c r="U414" s="327"/>
      <c r="V414" s="32">
        <f t="shared" si="173"/>
        <v>0</v>
      </c>
      <c r="W414" s="32">
        <f t="shared" si="174"/>
        <v>0</v>
      </c>
      <c r="X414" s="32">
        <f t="shared" si="188"/>
        <v>0</v>
      </c>
      <c r="Y414" s="22"/>
    </row>
    <row r="415" spans="1:25" s="55" customFormat="1" ht="29.25" hidden="1" customHeight="1" x14ac:dyDescent="0.25">
      <c r="A415" s="27">
        <v>13</v>
      </c>
      <c r="B415" s="54" t="s">
        <v>381</v>
      </c>
      <c r="C415" s="327" t="s">
        <v>422</v>
      </c>
      <c r="D415" s="22">
        <f t="shared" si="180"/>
        <v>3</v>
      </c>
      <c r="E415" s="22">
        <v>3</v>
      </c>
      <c r="F415" s="22"/>
      <c r="G415" s="22">
        <f t="shared" si="181"/>
        <v>3</v>
      </c>
      <c r="H415" s="22">
        <v>3</v>
      </c>
      <c r="I415" s="22"/>
      <c r="J415" s="22">
        <f t="shared" si="182"/>
        <v>3</v>
      </c>
      <c r="K415" s="22">
        <v>3</v>
      </c>
      <c r="L415" s="22"/>
      <c r="M415" s="22">
        <f t="shared" si="183"/>
        <v>3</v>
      </c>
      <c r="N415" s="22">
        <v>3</v>
      </c>
      <c r="O415" s="22"/>
      <c r="P415" s="32">
        <f t="shared" si="167"/>
        <v>0</v>
      </c>
      <c r="Q415" s="32">
        <f t="shared" si="168"/>
        <v>0</v>
      </c>
      <c r="R415" s="32">
        <f t="shared" si="169"/>
        <v>0</v>
      </c>
      <c r="S415" s="22">
        <f t="shared" si="184"/>
        <v>3</v>
      </c>
      <c r="T415" s="22">
        <v>3</v>
      </c>
      <c r="U415" s="22"/>
      <c r="V415" s="32">
        <f t="shared" si="173"/>
        <v>0</v>
      </c>
      <c r="W415" s="32">
        <f t="shared" si="174"/>
        <v>0</v>
      </c>
      <c r="X415" s="32">
        <f t="shared" si="188"/>
        <v>0</v>
      </c>
      <c r="Y415" s="22"/>
    </row>
    <row r="416" spans="1:25" s="33" customFormat="1" ht="29.25" hidden="1" customHeight="1" x14ac:dyDescent="0.25">
      <c r="A416" s="27">
        <v>14</v>
      </c>
      <c r="B416" s="54" t="s">
        <v>431</v>
      </c>
      <c r="C416" s="327" t="s">
        <v>422</v>
      </c>
      <c r="D416" s="22">
        <f t="shared" si="180"/>
        <v>9</v>
      </c>
      <c r="E416" s="327">
        <v>9</v>
      </c>
      <c r="F416" s="327"/>
      <c r="G416" s="22">
        <f t="shared" si="181"/>
        <v>9</v>
      </c>
      <c r="H416" s="327">
        <v>9</v>
      </c>
      <c r="I416" s="327"/>
      <c r="J416" s="22">
        <f t="shared" si="182"/>
        <v>9</v>
      </c>
      <c r="K416" s="327">
        <v>9</v>
      </c>
      <c r="L416" s="327"/>
      <c r="M416" s="22">
        <f t="shared" si="183"/>
        <v>9</v>
      </c>
      <c r="N416" s="327">
        <v>9</v>
      </c>
      <c r="O416" s="327"/>
      <c r="P416" s="32">
        <f t="shared" si="167"/>
        <v>0</v>
      </c>
      <c r="Q416" s="32">
        <f t="shared" si="168"/>
        <v>0</v>
      </c>
      <c r="R416" s="32">
        <f t="shared" si="169"/>
        <v>0</v>
      </c>
      <c r="S416" s="22">
        <f t="shared" si="184"/>
        <v>9</v>
      </c>
      <c r="T416" s="327">
        <v>9</v>
      </c>
      <c r="U416" s="327"/>
      <c r="V416" s="32">
        <f t="shared" si="173"/>
        <v>0</v>
      </c>
      <c r="W416" s="32">
        <f t="shared" si="174"/>
        <v>0</v>
      </c>
      <c r="X416" s="32">
        <f t="shared" si="188"/>
        <v>0</v>
      </c>
      <c r="Y416" s="22"/>
    </row>
    <row r="417" spans="1:27" s="131" customFormat="1" ht="28.5" customHeight="1" x14ac:dyDescent="0.25">
      <c r="A417" s="373">
        <v>12</v>
      </c>
      <c r="B417" s="280" t="s">
        <v>471</v>
      </c>
      <c r="C417" s="22"/>
      <c r="D417" s="22">
        <f>SUM(D418:D430)</f>
        <v>90</v>
      </c>
      <c r="E417" s="22">
        <f t="shared" ref="E417:L417" si="189">SUM(E418:E430)</f>
        <v>86</v>
      </c>
      <c r="F417" s="22">
        <f t="shared" si="189"/>
        <v>4</v>
      </c>
      <c r="G417" s="22">
        <f t="shared" si="189"/>
        <v>75</v>
      </c>
      <c r="H417" s="22">
        <f t="shared" si="189"/>
        <v>71</v>
      </c>
      <c r="I417" s="22">
        <f t="shared" si="189"/>
        <v>4</v>
      </c>
      <c r="J417" s="22">
        <f t="shared" si="182"/>
        <v>90</v>
      </c>
      <c r="K417" s="22">
        <v>86</v>
      </c>
      <c r="L417" s="22">
        <f t="shared" si="189"/>
        <v>4</v>
      </c>
      <c r="M417" s="22">
        <f t="shared" ref="M417:O417" si="190">SUM(M418:M430)</f>
        <v>75</v>
      </c>
      <c r="N417" s="22">
        <f>69+1+10</f>
        <v>80</v>
      </c>
      <c r="O417" s="22">
        <f t="shared" si="190"/>
        <v>4</v>
      </c>
      <c r="P417" s="32">
        <f t="shared" si="167"/>
        <v>15</v>
      </c>
      <c r="Q417" s="32">
        <f t="shared" si="168"/>
        <v>6</v>
      </c>
      <c r="R417" s="32">
        <f t="shared" si="169"/>
        <v>0</v>
      </c>
      <c r="S417" s="22">
        <f t="shared" si="184"/>
        <v>90</v>
      </c>
      <c r="T417" s="22">
        <v>86</v>
      </c>
      <c r="U417" s="22">
        <f t="shared" ref="U417" si="191">SUM(U418:U430)</f>
        <v>4</v>
      </c>
      <c r="V417" s="32">
        <f t="shared" si="173"/>
        <v>0</v>
      </c>
      <c r="W417" s="32">
        <f t="shared" si="174"/>
        <v>0</v>
      </c>
      <c r="X417" s="32">
        <f t="shared" si="188"/>
        <v>0</v>
      </c>
      <c r="Y417" s="22"/>
    </row>
    <row r="418" spans="1:27" s="137" customFormat="1" ht="27" hidden="1" customHeight="1" x14ac:dyDescent="0.25">
      <c r="A418" s="41">
        <v>1</v>
      </c>
      <c r="B418" s="136" t="s">
        <v>482</v>
      </c>
      <c r="C418" s="22"/>
      <c r="D418" s="22">
        <v>7</v>
      </c>
      <c r="E418" s="41">
        <v>7</v>
      </c>
      <c r="F418" s="41"/>
      <c r="G418" s="22">
        <f>H418+I418</f>
        <v>7</v>
      </c>
      <c r="H418" s="41">
        <v>7</v>
      </c>
      <c r="I418" s="41"/>
      <c r="J418" s="22">
        <f t="shared" si="182"/>
        <v>7</v>
      </c>
      <c r="K418" s="41">
        <f>E418</f>
        <v>7</v>
      </c>
      <c r="L418" s="41"/>
      <c r="M418" s="22">
        <f>N418+O418</f>
        <v>7</v>
      </c>
      <c r="N418" s="41">
        <v>7</v>
      </c>
      <c r="O418" s="41"/>
      <c r="P418" s="32">
        <f t="shared" si="167"/>
        <v>0</v>
      </c>
      <c r="Q418" s="32">
        <f t="shared" si="168"/>
        <v>0</v>
      </c>
      <c r="R418" s="32">
        <f t="shared" si="169"/>
        <v>0</v>
      </c>
      <c r="S418" s="22">
        <f t="shared" si="184"/>
        <v>7</v>
      </c>
      <c r="T418" s="41">
        <f>H418</f>
        <v>7</v>
      </c>
      <c r="U418" s="41"/>
      <c r="V418" s="32">
        <f t="shared" si="173"/>
        <v>0</v>
      </c>
      <c r="W418" s="32">
        <f t="shared" si="174"/>
        <v>0</v>
      </c>
      <c r="X418" s="32">
        <f t="shared" si="188"/>
        <v>0</v>
      </c>
      <c r="Y418" s="41"/>
      <c r="AA418" s="137">
        <f t="shared" ref="AA418:AA430" si="192">G418-D418</f>
        <v>0</v>
      </c>
    </row>
    <row r="419" spans="1:27" s="137" customFormat="1" ht="27.75" hidden="1" customHeight="1" x14ac:dyDescent="0.25">
      <c r="A419" s="41">
        <v>2</v>
      </c>
      <c r="B419" s="136" t="s">
        <v>483</v>
      </c>
      <c r="C419" s="138" t="s">
        <v>409</v>
      </c>
      <c r="D419" s="22">
        <v>11</v>
      </c>
      <c r="E419" s="41">
        <v>7</v>
      </c>
      <c r="F419" s="41">
        <v>4</v>
      </c>
      <c r="G419" s="22">
        <f t="shared" ref="G419:G430" si="193">H419+I419</f>
        <v>9</v>
      </c>
      <c r="H419" s="41">
        <v>5</v>
      </c>
      <c r="I419" s="41">
        <v>4</v>
      </c>
      <c r="J419" s="22">
        <f t="shared" si="182"/>
        <v>11</v>
      </c>
      <c r="K419" s="41">
        <f t="shared" ref="K419:K428" si="194">E419</f>
        <v>7</v>
      </c>
      <c r="L419" s="41">
        <f>F419</f>
        <v>4</v>
      </c>
      <c r="M419" s="22">
        <f t="shared" ref="M419:M430" si="195">N419+O419</f>
        <v>9</v>
      </c>
      <c r="N419" s="41">
        <v>5</v>
      </c>
      <c r="O419" s="41">
        <v>4</v>
      </c>
      <c r="P419" s="32">
        <f t="shared" si="167"/>
        <v>2</v>
      </c>
      <c r="Q419" s="32">
        <f t="shared" si="168"/>
        <v>2</v>
      </c>
      <c r="R419" s="32">
        <f t="shared" si="169"/>
        <v>0</v>
      </c>
      <c r="S419" s="22">
        <f t="shared" si="184"/>
        <v>9</v>
      </c>
      <c r="T419" s="41">
        <f t="shared" ref="T419:T428" si="196">H419</f>
        <v>5</v>
      </c>
      <c r="U419" s="41">
        <f>I419</f>
        <v>4</v>
      </c>
      <c r="V419" s="32">
        <f t="shared" ref="V419:V446" si="197">S419-J419</f>
        <v>-2</v>
      </c>
      <c r="W419" s="32">
        <f t="shared" ref="W419:W446" si="198">T419-K419</f>
        <v>-2</v>
      </c>
      <c r="X419" s="32">
        <f t="shared" si="188"/>
        <v>0</v>
      </c>
      <c r="Y419" s="41"/>
      <c r="AA419" s="137">
        <f t="shared" si="192"/>
        <v>-2</v>
      </c>
    </row>
    <row r="420" spans="1:27" s="137" customFormat="1" ht="13.5" hidden="1" customHeight="1" x14ac:dyDescent="0.25">
      <c r="A420" s="41">
        <v>3</v>
      </c>
      <c r="B420" s="136" t="s">
        <v>383</v>
      </c>
      <c r="C420" s="138" t="s">
        <v>409</v>
      </c>
      <c r="D420" s="22">
        <v>7</v>
      </c>
      <c r="E420" s="41">
        <v>7</v>
      </c>
      <c r="F420" s="41"/>
      <c r="G420" s="22">
        <f t="shared" si="193"/>
        <v>5</v>
      </c>
      <c r="H420" s="41">
        <v>5</v>
      </c>
      <c r="I420" s="41"/>
      <c r="J420" s="22">
        <f t="shared" si="182"/>
        <v>7</v>
      </c>
      <c r="K420" s="41">
        <f t="shared" si="194"/>
        <v>7</v>
      </c>
      <c r="L420" s="41"/>
      <c r="M420" s="22">
        <f t="shared" si="195"/>
        <v>5</v>
      </c>
      <c r="N420" s="41">
        <v>5</v>
      </c>
      <c r="O420" s="41"/>
      <c r="P420" s="32">
        <f t="shared" si="167"/>
        <v>2</v>
      </c>
      <c r="Q420" s="32">
        <f t="shared" si="168"/>
        <v>2</v>
      </c>
      <c r="R420" s="32">
        <f t="shared" si="169"/>
        <v>0</v>
      </c>
      <c r="S420" s="22">
        <f t="shared" si="184"/>
        <v>5</v>
      </c>
      <c r="T420" s="41">
        <f t="shared" si="196"/>
        <v>5</v>
      </c>
      <c r="U420" s="41"/>
      <c r="V420" s="32">
        <f t="shared" si="197"/>
        <v>-2</v>
      </c>
      <c r="W420" s="32">
        <f t="shared" si="198"/>
        <v>-2</v>
      </c>
      <c r="X420" s="32">
        <f t="shared" si="188"/>
        <v>0</v>
      </c>
      <c r="Y420" s="41"/>
      <c r="AA420" s="137">
        <f t="shared" si="192"/>
        <v>-2</v>
      </c>
    </row>
    <row r="421" spans="1:27" s="137" customFormat="1" ht="18.75" hidden="1" customHeight="1" x14ac:dyDescent="0.25">
      <c r="A421" s="41">
        <v>4</v>
      </c>
      <c r="B421" s="136" t="s">
        <v>484</v>
      </c>
      <c r="C421" s="138" t="s">
        <v>409</v>
      </c>
      <c r="D421" s="22">
        <v>9</v>
      </c>
      <c r="E421" s="41">
        <v>9</v>
      </c>
      <c r="F421" s="41"/>
      <c r="G421" s="22">
        <f t="shared" si="193"/>
        <v>8</v>
      </c>
      <c r="H421" s="41">
        <v>8</v>
      </c>
      <c r="I421" s="41"/>
      <c r="J421" s="22">
        <f t="shared" si="182"/>
        <v>9</v>
      </c>
      <c r="K421" s="41">
        <f t="shared" si="194"/>
        <v>9</v>
      </c>
      <c r="L421" s="41"/>
      <c r="M421" s="22">
        <f t="shared" si="195"/>
        <v>8</v>
      </c>
      <c r="N421" s="41">
        <v>8</v>
      </c>
      <c r="O421" s="41"/>
      <c r="P421" s="32">
        <f t="shared" si="167"/>
        <v>1</v>
      </c>
      <c r="Q421" s="32">
        <f t="shared" si="168"/>
        <v>1</v>
      </c>
      <c r="R421" s="32">
        <f t="shared" si="169"/>
        <v>0</v>
      </c>
      <c r="S421" s="22">
        <f t="shared" si="184"/>
        <v>8</v>
      </c>
      <c r="T421" s="41">
        <f t="shared" si="196"/>
        <v>8</v>
      </c>
      <c r="U421" s="41"/>
      <c r="V421" s="32">
        <f t="shared" si="197"/>
        <v>-1</v>
      </c>
      <c r="W421" s="32">
        <f t="shared" si="198"/>
        <v>-1</v>
      </c>
      <c r="X421" s="32">
        <f t="shared" si="188"/>
        <v>0</v>
      </c>
      <c r="Y421" s="41"/>
      <c r="AA421" s="137">
        <f t="shared" si="192"/>
        <v>-1</v>
      </c>
    </row>
    <row r="422" spans="1:27" s="137" customFormat="1" ht="27.75" hidden="1" customHeight="1" x14ac:dyDescent="0.25">
      <c r="A422" s="41">
        <v>5</v>
      </c>
      <c r="B422" s="136" t="s">
        <v>376</v>
      </c>
      <c r="C422" s="138" t="s">
        <v>409</v>
      </c>
      <c r="D422" s="22">
        <v>3</v>
      </c>
      <c r="E422" s="41">
        <v>3</v>
      </c>
      <c r="F422" s="41"/>
      <c r="G422" s="22">
        <f t="shared" si="193"/>
        <v>2</v>
      </c>
      <c r="H422" s="41">
        <v>2</v>
      </c>
      <c r="I422" s="41"/>
      <c r="J422" s="22">
        <f t="shared" si="182"/>
        <v>3</v>
      </c>
      <c r="K422" s="41">
        <f t="shared" si="194"/>
        <v>3</v>
      </c>
      <c r="L422" s="41"/>
      <c r="M422" s="22">
        <f t="shared" si="195"/>
        <v>2</v>
      </c>
      <c r="N422" s="41">
        <v>2</v>
      </c>
      <c r="O422" s="41"/>
      <c r="P422" s="32">
        <f t="shared" ref="P422:P447" si="199">J422-M422</f>
        <v>1</v>
      </c>
      <c r="Q422" s="32">
        <f t="shared" ref="Q422:Q447" si="200">K422-N422</f>
        <v>1</v>
      </c>
      <c r="R422" s="32">
        <f t="shared" ref="R422:R447" si="201">L422-O422</f>
        <v>0</v>
      </c>
      <c r="S422" s="22">
        <f t="shared" si="184"/>
        <v>2</v>
      </c>
      <c r="T422" s="41">
        <f t="shared" si="196"/>
        <v>2</v>
      </c>
      <c r="U422" s="41"/>
      <c r="V422" s="32">
        <f t="shared" si="197"/>
        <v>-1</v>
      </c>
      <c r="W422" s="32">
        <f t="shared" si="198"/>
        <v>-1</v>
      </c>
      <c r="X422" s="32">
        <f t="shared" si="188"/>
        <v>0</v>
      </c>
      <c r="Y422" s="41"/>
      <c r="AA422" s="137">
        <f t="shared" si="192"/>
        <v>-1</v>
      </c>
    </row>
    <row r="423" spans="1:27" s="137" customFormat="1" ht="14.25" hidden="1" customHeight="1" x14ac:dyDescent="0.25">
      <c r="A423" s="41">
        <v>6</v>
      </c>
      <c r="B423" s="136" t="s">
        <v>79</v>
      </c>
      <c r="C423" s="138" t="s">
        <v>409</v>
      </c>
      <c r="D423" s="22">
        <v>5</v>
      </c>
      <c r="E423" s="41">
        <v>5</v>
      </c>
      <c r="F423" s="41"/>
      <c r="G423" s="22">
        <f t="shared" si="193"/>
        <v>4</v>
      </c>
      <c r="H423" s="41">
        <v>4</v>
      </c>
      <c r="I423" s="41"/>
      <c r="J423" s="22">
        <f t="shared" si="182"/>
        <v>5</v>
      </c>
      <c r="K423" s="41">
        <f t="shared" si="194"/>
        <v>5</v>
      </c>
      <c r="L423" s="41"/>
      <c r="M423" s="22">
        <f t="shared" si="195"/>
        <v>4</v>
      </c>
      <c r="N423" s="41">
        <v>4</v>
      </c>
      <c r="O423" s="41"/>
      <c r="P423" s="32">
        <f t="shared" si="199"/>
        <v>1</v>
      </c>
      <c r="Q423" s="32">
        <f t="shared" si="200"/>
        <v>1</v>
      </c>
      <c r="R423" s="32">
        <f t="shared" si="201"/>
        <v>0</v>
      </c>
      <c r="S423" s="22">
        <f t="shared" si="184"/>
        <v>4</v>
      </c>
      <c r="T423" s="41">
        <f t="shared" si="196"/>
        <v>4</v>
      </c>
      <c r="U423" s="41"/>
      <c r="V423" s="32">
        <f t="shared" si="197"/>
        <v>-1</v>
      </c>
      <c r="W423" s="32">
        <f t="shared" si="198"/>
        <v>-1</v>
      </c>
      <c r="X423" s="32">
        <f t="shared" si="188"/>
        <v>0</v>
      </c>
      <c r="Y423" s="41"/>
      <c r="AA423" s="137">
        <f t="shared" si="192"/>
        <v>-1</v>
      </c>
    </row>
    <row r="424" spans="1:27" s="137" customFormat="1" ht="15.75" hidden="1" customHeight="1" x14ac:dyDescent="0.25">
      <c r="A424" s="41">
        <v>7</v>
      </c>
      <c r="B424" s="136" t="s">
        <v>485</v>
      </c>
      <c r="C424" s="138" t="s">
        <v>409</v>
      </c>
      <c r="D424" s="22">
        <v>8</v>
      </c>
      <c r="E424" s="41">
        <v>8</v>
      </c>
      <c r="F424" s="41"/>
      <c r="G424" s="22">
        <f t="shared" si="193"/>
        <v>6</v>
      </c>
      <c r="H424" s="41">
        <v>6</v>
      </c>
      <c r="I424" s="41"/>
      <c r="J424" s="22">
        <f t="shared" si="182"/>
        <v>8</v>
      </c>
      <c r="K424" s="41">
        <f t="shared" si="194"/>
        <v>8</v>
      </c>
      <c r="L424" s="41"/>
      <c r="M424" s="22">
        <f t="shared" si="195"/>
        <v>6</v>
      </c>
      <c r="N424" s="41">
        <v>6</v>
      </c>
      <c r="O424" s="41"/>
      <c r="P424" s="32">
        <f t="shared" si="199"/>
        <v>2</v>
      </c>
      <c r="Q424" s="32">
        <f t="shared" si="200"/>
        <v>2</v>
      </c>
      <c r="R424" s="32">
        <f t="shared" si="201"/>
        <v>0</v>
      </c>
      <c r="S424" s="22">
        <f t="shared" si="184"/>
        <v>6</v>
      </c>
      <c r="T424" s="41">
        <f t="shared" si="196"/>
        <v>6</v>
      </c>
      <c r="U424" s="41"/>
      <c r="V424" s="32">
        <f t="shared" si="197"/>
        <v>-2</v>
      </c>
      <c r="W424" s="32">
        <f t="shared" si="198"/>
        <v>-2</v>
      </c>
      <c r="X424" s="32">
        <f t="shared" si="188"/>
        <v>0</v>
      </c>
      <c r="Y424" s="41"/>
      <c r="AA424" s="137">
        <f t="shared" si="192"/>
        <v>-2</v>
      </c>
    </row>
    <row r="425" spans="1:27" s="137" customFormat="1" ht="27.75" hidden="1" customHeight="1" x14ac:dyDescent="0.25">
      <c r="A425" s="41">
        <v>8</v>
      </c>
      <c r="B425" s="136" t="s">
        <v>486</v>
      </c>
      <c r="C425" s="138" t="s">
        <v>409</v>
      </c>
      <c r="D425" s="22">
        <v>8</v>
      </c>
      <c r="E425" s="41">
        <v>8</v>
      </c>
      <c r="F425" s="41"/>
      <c r="G425" s="22">
        <f t="shared" si="193"/>
        <v>6</v>
      </c>
      <c r="H425" s="41">
        <v>6</v>
      </c>
      <c r="I425" s="41"/>
      <c r="J425" s="22">
        <f t="shared" si="182"/>
        <v>8</v>
      </c>
      <c r="K425" s="41">
        <f t="shared" si="194"/>
        <v>8</v>
      </c>
      <c r="L425" s="41"/>
      <c r="M425" s="22">
        <f t="shared" si="195"/>
        <v>6</v>
      </c>
      <c r="N425" s="41">
        <v>6</v>
      </c>
      <c r="O425" s="41"/>
      <c r="P425" s="32">
        <f t="shared" si="199"/>
        <v>2</v>
      </c>
      <c r="Q425" s="32">
        <f t="shared" si="200"/>
        <v>2</v>
      </c>
      <c r="R425" s="32">
        <f t="shared" si="201"/>
        <v>0</v>
      </c>
      <c r="S425" s="22">
        <f t="shared" si="184"/>
        <v>6</v>
      </c>
      <c r="T425" s="41">
        <f t="shared" si="196"/>
        <v>6</v>
      </c>
      <c r="U425" s="41"/>
      <c r="V425" s="32">
        <f t="shared" si="197"/>
        <v>-2</v>
      </c>
      <c r="W425" s="32">
        <f t="shared" si="198"/>
        <v>-2</v>
      </c>
      <c r="X425" s="32">
        <f t="shared" si="188"/>
        <v>0</v>
      </c>
      <c r="Y425" s="41"/>
      <c r="AA425" s="137">
        <f t="shared" si="192"/>
        <v>-2</v>
      </c>
    </row>
    <row r="426" spans="1:27" s="137" customFormat="1" ht="18" hidden="1" customHeight="1" x14ac:dyDescent="0.25">
      <c r="A426" s="41">
        <v>9</v>
      </c>
      <c r="B426" s="136" t="s">
        <v>453</v>
      </c>
      <c r="C426" s="138" t="s">
        <v>409</v>
      </c>
      <c r="D426" s="22">
        <v>8</v>
      </c>
      <c r="E426" s="41">
        <v>8</v>
      </c>
      <c r="F426" s="41"/>
      <c r="G426" s="22">
        <f t="shared" si="193"/>
        <v>7</v>
      </c>
      <c r="H426" s="41">
        <v>7</v>
      </c>
      <c r="I426" s="41"/>
      <c r="J426" s="22">
        <f t="shared" si="182"/>
        <v>8</v>
      </c>
      <c r="K426" s="41">
        <f t="shared" si="194"/>
        <v>8</v>
      </c>
      <c r="L426" s="41"/>
      <c r="M426" s="22">
        <f t="shared" si="195"/>
        <v>7</v>
      </c>
      <c r="N426" s="41">
        <v>7</v>
      </c>
      <c r="O426" s="41"/>
      <c r="P426" s="32">
        <f t="shared" si="199"/>
        <v>1</v>
      </c>
      <c r="Q426" s="32">
        <f t="shared" si="200"/>
        <v>1</v>
      </c>
      <c r="R426" s="32">
        <f t="shared" si="201"/>
        <v>0</v>
      </c>
      <c r="S426" s="22">
        <f t="shared" si="184"/>
        <v>7</v>
      </c>
      <c r="T426" s="41">
        <f t="shared" si="196"/>
        <v>7</v>
      </c>
      <c r="U426" s="41"/>
      <c r="V426" s="32">
        <f t="shared" si="197"/>
        <v>-1</v>
      </c>
      <c r="W426" s="32">
        <f t="shared" si="198"/>
        <v>-1</v>
      </c>
      <c r="X426" s="32">
        <f t="shared" si="188"/>
        <v>0</v>
      </c>
      <c r="Y426" s="41"/>
      <c r="AA426" s="137">
        <f t="shared" si="192"/>
        <v>-1</v>
      </c>
    </row>
    <row r="427" spans="1:27" s="137" customFormat="1" ht="27.75" hidden="1" customHeight="1" x14ac:dyDescent="0.25">
      <c r="A427" s="41">
        <v>10</v>
      </c>
      <c r="B427" s="136" t="s">
        <v>487</v>
      </c>
      <c r="C427" s="138" t="s">
        <v>409</v>
      </c>
      <c r="D427" s="22">
        <v>7</v>
      </c>
      <c r="E427" s="41">
        <v>7</v>
      </c>
      <c r="F427" s="41"/>
      <c r="G427" s="22">
        <f t="shared" si="193"/>
        <v>6</v>
      </c>
      <c r="H427" s="41">
        <v>6</v>
      </c>
      <c r="I427" s="41"/>
      <c r="J427" s="22">
        <f t="shared" si="182"/>
        <v>7</v>
      </c>
      <c r="K427" s="41">
        <f t="shared" si="194"/>
        <v>7</v>
      </c>
      <c r="L427" s="41"/>
      <c r="M427" s="22">
        <f t="shared" si="195"/>
        <v>6</v>
      </c>
      <c r="N427" s="41">
        <v>6</v>
      </c>
      <c r="O427" s="41"/>
      <c r="P427" s="32">
        <f t="shared" si="199"/>
        <v>1</v>
      </c>
      <c r="Q427" s="32">
        <f t="shared" si="200"/>
        <v>1</v>
      </c>
      <c r="R427" s="32">
        <f t="shared" si="201"/>
        <v>0</v>
      </c>
      <c r="S427" s="22">
        <f t="shared" si="184"/>
        <v>6</v>
      </c>
      <c r="T427" s="41">
        <f t="shared" si="196"/>
        <v>6</v>
      </c>
      <c r="U427" s="41"/>
      <c r="V427" s="32">
        <f t="shared" si="197"/>
        <v>-1</v>
      </c>
      <c r="W427" s="32">
        <f t="shared" si="198"/>
        <v>-1</v>
      </c>
      <c r="X427" s="32">
        <f t="shared" si="188"/>
        <v>0</v>
      </c>
      <c r="Y427" s="41"/>
      <c r="AA427" s="137">
        <f t="shared" si="192"/>
        <v>-1</v>
      </c>
    </row>
    <row r="428" spans="1:27" s="137" customFormat="1" ht="1.5" hidden="1" customHeight="1" x14ac:dyDescent="0.25">
      <c r="A428" s="41">
        <v>11</v>
      </c>
      <c r="B428" s="136" t="s">
        <v>457</v>
      </c>
      <c r="C428" s="138" t="s">
        <v>409</v>
      </c>
      <c r="D428" s="22">
        <v>4</v>
      </c>
      <c r="E428" s="41">
        <v>4</v>
      </c>
      <c r="F428" s="41"/>
      <c r="G428" s="22">
        <f t="shared" si="193"/>
        <v>4</v>
      </c>
      <c r="H428" s="41">
        <v>4</v>
      </c>
      <c r="I428" s="41"/>
      <c r="J428" s="22">
        <f t="shared" si="182"/>
        <v>4</v>
      </c>
      <c r="K428" s="41">
        <f t="shared" si="194"/>
        <v>4</v>
      </c>
      <c r="L428" s="41"/>
      <c r="M428" s="22">
        <f t="shared" si="195"/>
        <v>4</v>
      </c>
      <c r="N428" s="41">
        <v>4</v>
      </c>
      <c r="O428" s="41"/>
      <c r="P428" s="32">
        <f t="shared" si="199"/>
        <v>0</v>
      </c>
      <c r="Q428" s="32">
        <f t="shared" si="200"/>
        <v>0</v>
      </c>
      <c r="R428" s="32">
        <f t="shared" si="201"/>
        <v>0</v>
      </c>
      <c r="S428" s="22">
        <f t="shared" si="184"/>
        <v>4</v>
      </c>
      <c r="T428" s="41">
        <f t="shared" si="196"/>
        <v>4</v>
      </c>
      <c r="U428" s="41"/>
      <c r="V428" s="32">
        <f t="shared" si="197"/>
        <v>0</v>
      </c>
      <c r="W428" s="32">
        <f t="shared" si="198"/>
        <v>0</v>
      </c>
      <c r="X428" s="32">
        <f t="shared" si="188"/>
        <v>0</v>
      </c>
      <c r="Y428" s="41"/>
      <c r="AA428" s="137">
        <f t="shared" si="192"/>
        <v>0</v>
      </c>
    </row>
    <row r="429" spans="1:27" s="137" customFormat="1" ht="27.75" hidden="1" customHeight="1" x14ac:dyDescent="0.25">
      <c r="A429" s="41">
        <v>12</v>
      </c>
      <c r="B429" s="136" t="s">
        <v>381</v>
      </c>
      <c r="C429" s="138" t="s">
        <v>409</v>
      </c>
      <c r="D429" s="22">
        <v>3</v>
      </c>
      <c r="E429" s="41">
        <v>3</v>
      </c>
      <c r="F429" s="41"/>
      <c r="G429" s="22">
        <f t="shared" si="193"/>
        <v>2</v>
      </c>
      <c r="H429" s="41">
        <v>2</v>
      </c>
      <c r="I429" s="41"/>
      <c r="J429" s="22">
        <f t="shared" si="182"/>
        <v>3</v>
      </c>
      <c r="K429" s="41">
        <f>E429</f>
        <v>3</v>
      </c>
      <c r="L429" s="41"/>
      <c r="M429" s="22">
        <f t="shared" si="195"/>
        <v>2</v>
      </c>
      <c r="N429" s="41">
        <v>2</v>
      </c>
      <c r="O429" s="41"/>
      <c r="P429" s="32">
        <f t="shared" si="199"/>
        <v>1</v>
      </c>
      <c r="Q429" s="32">
        <f t="shared" si="200"/>
        <v>1</v>
      </c>
      <c r="R429" s="32">
        <f t="shared" si="201"/>
        <v>0</v>
      </c>
      <c r="S429" s="22">
        <f t="shared" si="184"/>
        <v>2</v>
      </c>
      <c r="T429" s="41">
        <f>H429</f>
        <v>2</v>
      </c>
      <c r="U429" s="41"/>
      <c r="V429" s="32">
        <f t="shared" si="197"/>
        <v>-1</v>
      </c>
      <c r="W429" s="32">
        <f t="shared" si="198"/>
        <v>-1</v>
      </c>
      <c r="X429" s="32">
        <f t="shared" si="188"/>
        <v>0</v>
      </c>
      <c r="Y429" s="41"/>
      <c r="AA429" s="137">
        <f t="shared" si="192"/>
        <v>-1</v>
      </c>
    </row>
    <row r="430" spans="1:27" s="137" customFormat="1" ht="27.75" hidden="1" customHeight="1" x14ac:dyDescent="0.25">
      <c r="A430" s="41">
        <v>13</v>
      </c>
      <c r="B430" s="136" t="s">
        <v>402</v>
      </c>
      <c r="C430" s="138" t="s">
        <v>409</v>
      </c>
      <c r="D430" s="22">
        <v>10</v>
      </c>
      <c r="E430" s="41">
        <v>10</v>
      </c>
      <c r="F430" s="41"/>
      <c r="G430" s="22">
        <f t="shared" si="193"/>
        <v>9</v>
      </c>
      <c r="H430" s="41">
        <v>9</v>
      </c>
      <c r="I430" s="41"/>
      <c r="J430" s="22">
        <f t="shared" si="182"/>
        <v>10</v>
      </c>
      <c r="K430" s="41">
        <f>E430</f>
        <v>10</v>
      </c>
      <c r="L430" s="41"/>
      <c r="M430" s="22">
        <f t="shared" si="195"/>
        <v>9</v>
      </c>
      <c r="N430" s="41">
        <v>9</v>
      </c>
      <c r="O430" s="41"/>
      <c r="P430" s="32">
        <f t="shared" si="199"/>
        <v>1</v>
      </c>
      <c r="Q430" s="32">
        <f t="shared" si="200"/>
        <v>1</v>
      </c>
      <c r="R430" s="32">
        <f t="shared" si="201"/>
        <v>0</v>
      </c>
      <c r="S430" s="22">
        <f t="shared" si="184"/>
        <v>9</v>
      </c>
      <c r="T430" s="41">
        <f>H430</f>
        <v>9</v>
      </c>
      <c r="U430" s="41"/>
      <c r="V430" s="32">
        <f t="shared" si="197"/>
        <v>-1</v>
      </c>
      <c r="W430" s="32">
        <f t="shared" si="198"/>
        <v>-1</v>
      </c>
      <c r="X430" s="32">
        <f t="shared" si="188"/>
        <v>0</v>
      </c>
      <c r="Y430" s="41"/>
      <c r="AA430" s="137">
        <f t="shared" si="192"/>
        <v>-1</v>
      </c>
    </row>
    <row r="431" spans="1:27" s="328" customFormat="1" ht="27.75" customHeight="1" x14ac:dyDescent="0.25">
      <c r="A431" s="22">
        <v>13</v>
      </c>
      <c r="B431" s="119" t="s">
        <v>404</v>
      </c>
      <c r="C431" s="22"/>
      <c r="D431" s="22">
        <f t="shared" si="180"/>
        <v>78</v>
      </c>
      <c r="E431" s="22">
        <f>SUM(E432:E446)</f>
        <v>74</v>
      </c>
      <c r="F431" s="22">
        <f>SUM(F432:F446)</f>
        <v>4</v>
      </c>
      <c r="G431" s="22">
        <f t="shared" si="181"/>
        <v>77</v>
      </c>
      <c r="H431" s="22">
        <f t="shared" ref="H431:I431" si="202">SUM(H432:H446)</f>
        <v>73</v>
      </c>
      <c r="I431" s="22">
        <f t="shared" si="202"/>
        <v>4</v>
      </c>
      <c r="J431" s="22">
        <f t="shared" si="182"/>
        <v>77</v>
      </c>
      <c r="K431" s="22">
        <f>SUM(K432:K446)</f>
        <v>73</v>
      </c>
      <c r="L431" s="22">
        <f t="shared" ref="L431" si="203">SUM(L432:L446)</f>
        <v>4</v>
      </c>
      <c r="M431" s="22">
        <f t="shared" ref="M431:M446" si="204">SUM(N431:O431)</f>
        <v>74</v>
      </c>
      <c r="N431" s="22">
        <v>70</v>
      </c>
      <c r="O431" s="22">
        <f t="shared" ref="O431" si="205">SUM(O432:O446)</f>
        <v>4</v>
      </c>
      <c r="P431" s="32">
        <f t="shared" si="199"/>
        <v>3</v>
      </c>
      <c r="Q431" s="32">
        <f t="shared" si="200"/>
        <v>3</v>
      </c>
      <c r="R431" s="32">
        <f t="shared" si="201"/>
        <v>0</v>
      </c>
      <c r="S431" s="22">
        <f t="shared" si="184"/>
        <v>75</v>
      </c>
      <c r="T431" s="22">
        <f>SUM(T432:T446)</f>
        <v>71</v>
      </c>
      <c r="U431" s="22">
        <f t="shared" ref="U431" si="206">SUM(U432:U446)</f>
        <v>4</v>
      </c>
      <c r="V431" s="32">
        <f t="shared" si="197"/>
        <v>-2</v>
      </c>
      <c r="W431" s="32">
        <f t="shared" si="198"/>
        <v>-2</v>
      </c>
      <c r="X431" s="32">
        <f t="shared" si="188"/>
        <v>0</v>
      </c>
      <c r="Y431" s="22"/>
    </row>
    <row r="432" spans="1:27" s="33" customFormat="1" ht="29.25" hidden="1" customHeight="1" x14ac:dyDescent="0.25">
      <c r="A432" s="327">
        <v>1</v>
      </c>
      <c r="B432" s="52" t="s">
        <v>397</v>
      </c>
      <c r="C432" s="327"/>
      <c r="D432" s="22">
        <f t="shared" si="180"/>
        <v>5</v>
      </c>
      <c r="E432" s="327">
        <v>5</v>
      </c>
      <c r="F432" s="327"/>
      <c r="G432" s="22">
        <f t="shared" si="181"/>
        <v>5</v>
      </c>
      <c r="H432" s="327">
        <v>5</v>
      </c>
      <c r="I432" s="327"/>
      <c r="J432" s="22">
        <f t="shared" si="182"/>
        <v>5</v>
      </c>
      <c r="K432" s="327">
        <v>5</v>
      </c>
      <c r="L432" s="327"/>
      <c r="M432" s="22">
        <f t="shared" si="204"/>
        <v>5</v>
      </c>
      <c r="N432" s="327">
        <v>5</v>
      </c>
      <c r="O432" s="327"/>
      <c r="P432" s="32">
        <f t="shared" si="199"/>
        <v>0</v>
      </c>
      <c r="Q432" s="32">
        <f t="shared" si="200"/>
        <v>0</v>
      </c>
      <c r="R432" s="32">
        <f t="shared" si="201"/>
        <v>0</v>
      </c>
      <c r="S432" s="22">
        <f t="shared" si="184"/>
        <v>5</v>
      </c>
      <c r="T432" s="327">
        <v>5</v>
      </c>
      <c r="U432" s="327"/>
      <c r="V432" s="32">
        <f t="shared" si="197"/>
        <v>0</v>
      </c>
      <c r="W432" s="32">
        <f t="shared" si="198"/>
        <v>0</v>
      </c>
      <c r="X432" s="32">
        <f t="shared" si="188"/>
        <v>0</v>
      </c>
      <c r="Y432" s="22"/>
    </row>
    <row r="433" spans="1:25" s="33" customFormat="1" ht="28.5" hidden="1" customHeight="1" x14ac:dyDescent="0.25">
      <c r="A433" s="327">
        <v>2</v>
      </c>
      <c r="B433" s="52" t="s">
        <v>398</v>
      </c>
      <c r="C433" s="327"/>
      <c r="D433" s="22">
        <f t="shared" si="180"/>
        <v>12</v>
      </c>
      <c r="E433" s="327">
        <v>8</v>
      </c>
      <c r="F433" s="327">
        <v>4</v>
      </c>
      <c r="G433" s="22">
        <f t="shared" si="181"/>
        <v>13</v>
      </c>
      <c r="H433" s="327">
        <v>9</v>
      </c>
      <c r="I433" s="327">
        <v>4</v>
      </c>
      <c r="J433" s="22">
        <f t="shared" si="182"/>
        <v>12</v>
      </c>
      <c r="K433" s="327">
        <v>8</v>
      </c>
      <c r="L433" s="327">
        <v>4</v>
      </c>
      <c r="M433" s="22">
        <f t="shared" si="204"/>
        <v>13</v>
      </c>
      <c r="N433" s="327">
        <v>9</v>
      </c>
      <c r="O433" s="327">
        <v>4</v>
      </c>
      <c r="P433" s="32">
        <f t="shared" si="199"/>
        <v>-1</v>
      </c>
      <c r="Q433" s="32">
        <f t="shared" si="200"/>
        <v>-1</v>
      </c>
      <c r="R433" s="32">
        <f t="shared" si="201"/>
        <v>0</v>
      </c>
      <c r="S433" s="22">
        <f t="shared" si="184"/>
        <v>12</v>
      </c>
      <c r="T433" s="327">
        <v>8</v>
      </c>
      <c r="U433" s="327">
        <v>4</v>
      </c>
      <c r="V433" s="32">
        <f t="shared" si="197"/>
        <v>0</v>
      </c>
      <c r="W433" s="32">
        <f t="shared" si="198"/>
        <v>0</v>
      </c>
      <c r="X433" s="32">
        <f t="shared" si="188"/>
        <v>0</v>
      </c>
      <c r="Y433" s="22"/>
    </row>
    <row r="434" spans="1:25" s="33" customFormat="1" ht="29.25" hidden="1" customHeight="1" x14ac:dyDescent="0.25">
      <c r="A434" s="327">
        <v>3</v>
      </c>
      <c r="B434" s="52" t="s">
        <v>399</v>
      </c>
      <c r="C434" s="327"/>
      <c r="D434" s="22">
        <f t="shared" si="180"/>
        <v>6</v>
      </c>
      <c r="E434" s="327">
        <v>6</v>
      </c>
      <c r="F434" s="327"/>
      <c r="G434" s="22">
        <f t="shared" si="181"/>
        <v>4</v>
      </c>
      <c r="H434" s="327">
        <v>4</v>
      </c>
      <c r="I434" s="327"/>
      <c r="J434" s="22">
        <f t="shared" si="182"/>
        <v>6</v>
      </c>
      <c r="K434" s="327">
        <v>6</v>
      </c>
      <c r="L434" s="327"/>
      <c r="M434" s="22">
        <f t="shared" si="204"/>
        <v>5</v>
      </c>
      <c r="N434" s="327">
        <v>5</v>
      </c>
      <c r="O434" s="327"/>
      <c r="P434" s="32">
        <f t="shared" si="199"/>
        <v>1</v>
      </c>
      <c r="Q434" s="32">
        <f t="shared" si="200"/>
        <v>1</v>
      </c>
      <c r="R434" s="32">
        <f t="shared" si="201"/>
        <v>0</v>
      </c>
      <c r="S434" s="22">
        <f t="shared" si="184"/>
        <v>5</v>
      </c>
      <c r="T434" s="327">
        <v>5</v>
      </c>
      <c r="U434" s="327"/>
      <c r="V434" s="32">
        <f t="shared" si="197"/>
        <v>-1</v>
      </c>
      <c r="W434" s="32">
        <f t="shared" si="198"/>
        <v>-1</v>
      </c>
      <c r="X434" s="32">
        <f t="shared" si="188"/>
        <v>0</v>
      </c>
      <c r="Y434" s="22"/>
    </row>
    <row r="435" spans="1:25" s="33" customFormat="1" ht="29.25" hidden="1" customHeight="1" x14ac:dyDescent="0.25">
      <c r="A435" s="327">
        <v>4</v>
      </c>
      <c r="B435" s="52" t="s">
        <v>378</v>
      </c>
      <c r="C435" s="327"/>
      <c r="D435" s="22">
        <f t="shared" si="180"/>
        <v>7</v>
      </c>
      <c r="E435" s="327">
        <v>7</v>
      </c>
      <c r="F435" s="327"/>
      <c r="G435" s="22">
        <f t="shared" si="181"/>
        <v>7</v>
      </c>
      <c r="H435" s="327">
        <v>7</v>
      </c>
      <c r="I435" s="327"/>
      <c r="J435" s="22">
        <f t="shared" si="182"/>
        <v>7</v>
      </c>
      <c r="K435" s="327">
        <v>7</v>
      </c>
      <c r="L435" s="327"/>
      <c r="M435" s="22">
        <f t="shared" si="204"/>
        <v>7</v>
      </c>
      <c r="N435" s="327">
        <v>7</v>
      </c>
      <c r="O435" s="327"/>
      <c r="P435" s="32">
        <f t="shared" si="199"/>
        <v>0</v>
      </c>
      <c r="Q435" s="32">
        <f t="shared" si="200"/>
        <v>0</v>
      </c>
      <c r="R435" s="32">
        <f t="shared" si="201"/>
        <v>0</v>
      </c>
      <c r="S435" s="22">
        <f t="shared" si="184"/>
        <v>7</v>
      </c>
      <c r="T435" s="327">
        <v>7</v>
      </c>
      <c r="U435" s="327"/>
      <c r="V435" s="32">
        <f t="shared" si="197"/>
        <v>0</v>
      </c>
      <c r="W435" s="32">
        <f t="shared" si="198"/>
        <v>0</v>
      </c>
      <c r="X435" s="32">
        <f t="shared" si="188"/>
        <v>0</v>
      </c>
      <c r="Y435" s="22"/>
    </row>
    <row r="436" spans="1:25" s="33" customFormat="1" ht="28.5" hidden="1" customHeight="1" x14ac:dyDescent="0.25">
      <c r="A436" s="327">
        <v>5</v>
      </c>
      <c r="B436" s="52" t="s">
        <v>400</v>
      </c>
      <c r="C436" s="327"/>
      <c r="D436" s="22">
        <f t="shared" si="180"/>
        <v>7</v>
      </c>
      <c r="E436" s="327">
        <v>7</v>
      </c>
      <c r="F436" s="327"/>
      <c r="G436" s="22">
        <f t="shared" si="181"/>
        <v>7</v>
      </c>
      <c r="H436" s="327">
        <v>7</v>
      </c>
      <c r="I436" s="327"/>
      <c r="J436" s="22">
        <f t="shared" si="182"/>
        <v>7</v>
      </c>
      <c r="K436" s="327">
        <v>7</v>
      </c>
      <c r="L436" s="327"/>
      <c r="M436" s="22">
        <f t="shared" si="204"/>
        <v>7</v>
      </c>
      <c r="N436" s="327">
        <v>7</v>
      </c>
      <c r="O436" s="327"/>
      <c r="P436" s="32">
        <f t="shared" si="199"/>
        <v>0</v>
      </c>
      <c r="Q436" s="32">
        <f t="shared" si="200"/>
        <v>0</v>
      </c>
      <c r="R436" s="32">
        <f t="shared" si="201"/>
        <v>0</v>
      </c>
      <c r="S436" s="22">
        <f t="shared" si="184"/>
        <v>7</v>
      </c>
      <c r="T436" s="327">
        <v>7</v>
      </c>
      <c r="U436" s="327"/>
      <c r="V436" s="32">
        <f t="shared" si="197"/>
        <v>0</v>
      </c>
      <c r="W436" s="32">
        <f t="shared" si="198"/>
        <v>0</v>
      </c>
      <c r="X436" s="32">
        <f t="shared" si="188"/>
        <v>0</v>
      </c>
      <c r="Y436" s="22"/>
    </row>
    <row r="437" spans="1:25" s="33" customFormat="1" ht="29.25" hidden="1" customHeight="1" x14ac:dyDescent="0.25">
      <c r="A437" s="327">
        <v>6</v>
      </c>
      <c r="B437" s="52" t="s">
        <v>377</v>
      </c>
      <c r="C437" s="327"/>
      <c r="D437" s="22">
        <f t="shared" si="180"/>
        <v>7</v>
      </c>
      <c r="E437" s="327">
        <v>7</v>
      </c>
      <c r="F437" s="327"/>
      <c r="G437" s="22">
        <f t="shared" si="181"/>
        <v>8</v>
      </c>
      <c r="H437" s="327">
        <v>8</v>
      </c>
      <c r="I437" s="327"/>
      <c r="J437" s="22">
        <f t="shared" si="182"/>
        <v>7</v>
      </c>
      <c r="K437" s="327">
        <v>7</v>
      </c>
      <c r="L437" s="327"/>
      <c r="M437" s="22">
        <f t="shared" si="204"/>
        <v>7</v>
      </c>
      <c r="N437" s="327">
        <v>7</v>
      </c>
      <c r="O437" s="327"/>
      <c r="P437" s="32">
        <f t="shared" si="199"/>
        <v>0</v>
      </c>
      <c r="Q437" s="32">
        <f t="shared" si="200"/>
        <v>0</v>
      </c>
      <c r="R437" s="32">
        <f t="shared" si="201"/>
        <v>0</v>
      </c>
      <c r="S437" s="22">
        <f t="shared" si="184"/>
        <v>7</v>
      </c>
      <c r="T437" s="327">
        <v>7</v>
      </c>
      <c r="U437" s="327"/>
      <c r="V437" s="32">
        <f t="shared" si="197"/>
        <v>0</v>
      </c>
      <c r="W437" s="32">
        <f t="shared" si="198"/>
        <v>0</v>
      </c>
      <c r="X437" s="32">
        <f t="shared" si="188"/>
        <v>0</v>
      </c>
      <c r="Y437" s="22"/>
    </row>
    <row r="438" spans="1:25" s="33" customFormat="1" ht="29.25" hidden="1" customHeight="1" x14ac:dyDescent="0.25">
      <c r="A438" s="327">
        <v>7</v>
      </c>
      <c r="B438" s="52" t="s">
        <v>385</v>
      </c>
      <c r="C438" s="327"/>
      <c r="D438" s="22">
        <f t="shared" si="180"/>
        <v>7</v>
      </c>
      <c r="E438" s="327">
        <v>7</v>
      </c>
      <c r="F438" s="327"/>
      <c r="G438" s="22">
        <f t="shared" si="181"/>
        <v>8</v>
      </c>
      <c r="H438" s="327">
        <v>8</v>
      </c>
      <c r="I438" s="327"/>
      <c r="J438" s="22">
        <f t="shared" si="182"/>
        <v>7</v>
      </c>
      <c r="K438" s="327">
        <v>7</v>
      </c>
      <c r="L438" s="327"/>
      <c r="M438" s="22">
        <f t="shared" si="204"/>
        <v>8</v>
      </c>
      <c r="N438" s="327">
        <v>8</v>
      </c>
      <c r="O438" s="327"/>
      <c r="P438" s="32">
        <f t="shared" si="199"/>
        <v>-1</v>
      </c>
      <c r="Q438" s="32">
        <f t="shared" si="200"/>
        <v>-1</v>
      </c>
      <c r="R438" s="32">
        <f t="shared" si="201"/>
        <v>0</v>
      </c>
      <c r="S438" s="22">
        <f t="shared" si="184"/>
        <v>7</v>
      </c>
      <c r="T438" s="327">
        <v>7</v>
      </c>
      <c r="U438" s="327"/>
      <c r="V438" s="32">
        <f t="shared" si="197"/>
        <v>0</v>
      </c>
      <c r="W438" s="32">
        <f t="shared" si="198"/>
        <v>0</v>
      </c>
      <c r="X438" s="32">
        <f t="shared" si="188"/>
        <v>0</v>
      </c>
      <c r="Y438" s="22"/>
    </row>
    <row r="439" spans="1:25" s="33" customFormat="1" ht="29.25" hidden="1" customHeight="1" x14ac:dyDescent="0.25">
      <c r="A439" s="327">
        <v>8</v>
      </c>
      <c r="B439" s="52" t="s">
        <v>384</v>
      </c>
      <c r="C439" s="327"/>
      <c r="D439" s="22">
        <f t="shared" si="180"/>
        <v>6</v>
      </c>
      <c r="E439" s="327">
        <v>6</v>
      </c>
      <c r="F439" s="327"/>
      <c r="G439" s="22">
        <f t="shared" si="181"/>
        <v>6</v>
      </c>
      <c r="H439" s="327">
        <v>6</v>
      </c>
      <c r="I439" s="327"/>
      <c r="J439" s="22">
        <f t="shared" si="182"/>
        <v>6</v>
      </c>
      <c r="K439" s="327">
        <v>6</v>
      </c>
      <c r="L439" s="327"/>
      <c r="M439" s="22">
        <f t="shared" si="204"/>
        <v>5</v>
      </c>
      <c r="N439" s="327">
        <v>5</v>
      </c>
      <c r="O439" s="327"/>
      <c r="P439" s="32">
        <f t="shared" si="199"/>
        <v>1</v>
      </c>
      <c r="Q439" s="32">
        <f t="shared" si="200"/>
        <v>1</v>
      </c>
      <c r="R439" s="32">
        <f t="shared" si="201"/>
        <v>0</v>
      </c>
      <c r="S439" s="22">
        <f t="shared" si="184"/>
        <v>6</v>
      </c>
      <c r="T439" s="327">
        <v>6</v>
      </c>
      <c r="U439" s="327"/>
      <c r="V439" s="32">
        <f t="shared" si="197"/>
        <v>0</v>
      </c>
      <c r="W439" s="32">
        <f t="shared" si="198"/>
        <v>0</v>
      </c>
      <c r="X439" s="32">
        <f t="shared" si="188"/>
        <v>0</v>
      </c>
      <c r="Y439" s="22"/>
    </row>
    <row r="440" spans="1:25" s="33" customFormat="1" ht="0.75" hidden="1" customHeight="1" x14ac:dyDescent="0.25">
      <c r="A440" s="327">
        <v>9</v>
      </c>
      <c r="B440" s="52" t="s">
        <v>79</v>
      </c>
      <c r="C440" s="327"/>
      <c r="D440" s="22">
        <f t="shared" si="180"/>
        <v>3</v>
      </c>
      <c r="E440" s="327">
        <v>3</v>
      </c>
      <c r="F440" s="327"/>
      <c r="G440" s="22">
        <f t="shared" si="181"/>
        <v>3</v>
      </c>
      <c r="H440" s="327">
        <v>3</v>
      </c>
      <c r="I440" s="327"/>
      <c r="J440" s="22">
        <f t="shared" si="182"/>
        <v>3</v>
      </c>
      <c r="K440" s="327">
        <v>3</v>
      </c>
      <c r="L440" s="327"/>
      <c r="M440" s="22">
        <f t="shared" si="204"/>
        <v>3</v>
      </c>
      <c r="N440" s="327">
        <v>3</v>
      </c>
      <c r="O440" s="327"/>
      <c r="P440" s="32">
        <f t="shared" si="199"/>
        <v>0</v>
      </c>
      <c r="Q440" s="32">
        <f t="shared" si="200"/>
        <v>0</v>
      </c>
      <c r="R440" s="32">
        <f t="shared" si="201"/>
        <v>0</v>
      </c>
      <c r="S440" s="22">
        <f t="shared" si="184"/>
        <v>3</v>
      </c>
      <c r="T440" s="327">
        <v>3</v>
      </c>
      <c r="U440" s="327"/>
      <c r="V440" s="32">
        <f t="shared" si="197"/>
        <v>0</v>
      </c>
      <c r="W440" s="32">
        <f t="shared" si="198"/>
        <v>0</v>
      </c>
      <c r="X440" s="32">
        <f t="shared" si="188"/>
        <v>0</v>
      </c>
      <c r="Y440" s="22"/>
    </row>
    <row r="441" spans="1:25" s="33" customFormat="1" ht="29.25" hidden="1" customHeight="1" x14ac:dyDescent="0.25">
      <c r="A441" s="327">
        <v>10</v>
      </c>
      <c r="B441" s="52" t="s">
        <v>376</v>
      </c>
      <c r="C441" s="327"/>
      <c r="D441" s="22">
        <f t="shared" si="180"/>
        <v>3</v>
      </c>
      <c r="E441" s="327">
        <v>3</v>
      </c>
      <c r="F441" s="327"/>
      <c r="G441" s="22">
        <f t="shared" si="181"/>
        <v>2</v>
      </c>
      <c r="H441" s="327">
        <v>2</v>
      </c>
      <c r="I441" s="327"/>
      <c r="J441" s="22">
        <f t="shared" si="182"/>
        <v>2</v>
      </c>
      <c r="K441" s="327">
        <v>2</v>
      </c>
      <c r="L441" s="327"/>
      <c r="M441" s="22">
        <f t="shared" si="204"/>
        <v>2</v>
      </c>
      <c r="N441" s="327">
        <v>2</v>
      </c>
      <c r="O441" s="327"/>
      <c r="P441" s="32">
        <f t="shared" si="199"/>
        <v>0</v>
      </c>
      <c r="Q441" s="32">
        <f t="shared" si="200"/>
        <v>0</v>
      </c>
      <c r="R441" s="32">
        <f t="shared" si="201"/>
        <v>0</v>
      </c>
      <c r="S441" s="22">
        <f t="shared" si="184"/>
        <v>2</v>
      </c>
      <c r="T441" s="327">
        <v>2</v>
      </c>
      <c r="U441" s="327"/>
      <c r="V441" s="32">
        <f t="shared" si="197"/>
        <v>0</v>
      </c>
      <c r="W441" s="32">
        <f t="shared" si="198"/>
        <v>0</v>
      </c>
      <c r="X441" s="32">
        <f t="shared" si="188"/>
        <v>0</v>
      </c>
      <c r="Y441" s="22"/>
    </row>
    <row r="442" spans="1:25" s="33" customFormat="1" ht="23.25" hidden="1" customHeight="1" x14ac:dyDescent="0.25">
      <c r="A442" s="327">
        <v>11</v>
      </c>
      <c r="B442" s="52" t="s">
        <v>402</v>
      </c>
      <c r="C442" s="327"/>
      <c r="D442" s="22">
        <f t="shared" si="180"/>
        <v>8</v>
      </c>
      <c r="E442" s="327">
        <v>8</v>
      </c>
      <c r="F442" s="327"/>
      <c r="G442" s="22">
        <f t="shared" si="181"/>
        <v>7</v>
      </c>
      <c r="H442" s="327">
        <v>7</v>
      </c>
      <c r="I442" s="327"/>
      <c r="J442" s="22">
        <f t="shared" si="182"/>
        <v>8</v>
      </c>
      <c r="K442" s="327">
        <v>8</v>
      </c>
      <c r="L442" s="327"/>
      <c r="M442" s="22">
        <f t="shared" si="204"/>
        <v>7</v>
      </c>
      <c r="N442" s="327">
        <v>7</v>
      </c>
      <c r="O442" s="327"/>
      <c r="P442" s="32">
        <f t="shared" si="199"/>
        <v>1</v>
      </c>
      <c r="Q442" s="32">
        <f t="shared" si="200"/>
        <v>1</v>
      </c>
      <c r="R442" s="32">
        <f t="shared" si="201"/>
        <v>0</v>
      </c>
      <c r="S442" s="22">
        <f t="shared" si="184"/>
        <v>8</v>
      </c>
      <c r="T442" s="327">
        <v>8</v>
      </c>
      <c r="U442" s="327"/>
      <c r="V442" s="32">
        <f t="shared" si="197"/>
        <v>0</v>
      </c>
      <c r="W442" s="32">
        <f t="shared" si="198"/>
        <v>0</v>
      </c>
      <c r="X442" s="32">
        <f t="shared" si="188"/>
        <v>0</v>
      </c>
      <c r="Y442" s="22"/>
    </row>
    <row r="443" spans="1:25" s="33" customFormat="1" ht="29.25" hidden="1" customHeight="1" x14ac:dyDescent="0.25">
      <c r="A443" s="327">
        <v>12</v>
      </c>
      <c r="B443" s="52" t="s">
        <v>405</v>
      </c>
      <c r="C443" s="327"/>
      <c r="D443" s="22">
        <f t="shared" si="180"/>
        <v>3</v>
      </c>
      <c r="E443" s="327">
        <v>3</v>
      </c>
      <c r="F443" s="327"/>
      <c r="G443" s="22">
        <f t="shared" si="181"/>
        <v>4</v>
      </c>
      <c r="H443" s="327">
        <v>4</v>
      </c>
      <c r="I443" s="327"/>
      <c r="J443" s="22">
        <f t="shared" si="182"/>
        <v>3</v>
      </c>
      <c r="K443" s="327">
        <v>3</v>
      </c>
      <c r="L443" s="327"/>
      <c r="M443" s="22">
        <f t="shared" si="204"/>
        <v>4</v>
      </c>
      <c r="N443" s="327">
        <v>4</v>
      </c>
      <c r="O443" s="327"/>
      <c r="P443" s="32">
        <f t="shared" si="199"/>
        <v>-1</v>
      </c>
      <c r="Q443" s="32">
        <f t="shared" si="200"/>
        <v>-1</v>
      </c>
      <c r="R443" s="32">
        <f t="shared" si="201"/>
        <v>0</v>
      </c>
      <c r="S443" s="22">
        <f t="shared" si="184"/>
        <v>3</v>
      </c>
      <c r="T443" s="327">
        <v>3</v>
      </c>
      <c r="U443" s="327"/>
      <c r="V443" s="32">
        <f t="shared" si="197"/>
        <v>0</v>
      </c>
      <c r="W443" s="32">
        <f t="shared" si="198"/>
        <v>0</v>
      </c>
      <c r="X443" s="32">
        <f t="shared" si="188"/>
        <v>0</v>
      </c>
      <c r="Y443" s="22"/>
    </row>
    <row r="444" spans="1:25" s="33" customFormat="1" ht="29.25" hidden="1" customHeight="1" x14ac:dyDescent="0.25">
      <c r="A444" s="327">
        <v>13</v>
      </c>
      <c r="B444" s="52" t="s">
        <v>381</v>
      </c>
      <c r="C444" s="327"/>
      <c r="D444" s="22">
        <f t="shared" si="180"/>
        <v>2</v>
      </c>
      <c r="E444" s="327">
        <v>2</v>
      </c>
      <c r="F444" s="327"/>
      <c r="G444" s="22">
        <f t="shared" si="181"/>
        <v>1</v>
      </c>
      <c r="H444" s="327">
        <v>1</v>
      </c>
      <c r="I444" s="327"/>
      <c r="J444" s="22">
        <f t="shared" si="182"/>
        <v>2</v>
      </c>
      <c r="K444" s="327">
        <v>2</v>
      </c>
      <c r="L444" s="327"/>
      <c r="M444" s="22">
        <f t="shared" si="204"/>
        <v>1</v>
      </c>
      <c r="N444" s="327">
        <v>1</v>
      </c>
      <c r="O444" s="327"/>
      <c r="P444" s="32">
        <f t="shared" si="199"/>
        <v>1</v>
      </c>
      <c r="Q444" s="32">
        <f t="shared" si="200"/>
        <v>1</v>
      </c>
      <c r="R444" s="32">
        <f t="shared" si="201"/>
        <v>0</v>
      </c>
      <c r="S444" s="22">
        <f t="shared" si="184"/>
        <v>2</v>
      </c>
      <c r="T444" s="327">
        <v>2</v>
      </c>
      <c r="U444" s="327"/>
      <c r="V444" s="32">
        <f t="shared" si="197"/>
        <v>0</v>
      </c>
      <c r="W444" s="32">
        <f t="shared" si="198"/>
        <v>0</v>
      </c>
      <c r="X444" s="32">
        <f t="shared" si="188"/>
        <v>0</v>
      </c>
      <c r="Y444" s="22"/>
    </row>
    <row r="445" spans="1:25" s="33" customFormat="1" ht="29.25" hidden="1" customHeight="1" x14ac:dyDescent="0.25">
      <c r="A445" s="327">
        <v>14</v>
      </c>
      <c r="B445" s="52" t="s">
        <v>406</v>
      </c>
      <c r="C445" s="327"/>
      <c r="D445" s="22">
        <f t="shared" si="180"/>
        <v>1</v>
      </c>
      <c r="E445" s="327">
        <v>1</v>
      </c>
      <c r="F445" s="327"/>
      <c r="G445" s="22">
        <f t="shared" si="181"/>
        <v>1</v>
      </c>
      <c r="H445" s="327">
        <v>1</v>
      </c>
      <c r="I445" s="327"/>
      <c r="J445" s="22">
        <f t="shared" si="182"/>
        <v>1</v>
      </c>
      <c r="K445" s="327">
        <v>1</v>
      </c>
      <c r="L445" s="327"/>
      <c r="M445" s="22">
        <f t="shared" si="204"/>
        <v>1</v>
      </c>
      <c r="N445" s="327">
        <v>1</v>
      </c>
      <c r="O445" s="327"/>
      <c r="P445" s="32">
        <f t="shared" si="199"/>
        <v>0</v>
      </c>
      <c r="Q445" s="32">
        <f t="shared" si="200"/>
        <v>0</v>
      </c>
      <c r="R445" s="32">
        <f t="shared" si="201"/>
        <v>0</v>
      </c>
      <c r="S445" s="22">
        <f t="shared" si="184"/>
        <v>1</v>
      </c>
      <c r="T445" s="327">
        <v>1</v>
      </c>
      <c r="U445" s="327"/>
      <c r="V445" s="32">
        <f t="shared" si="197"/>
        <v>0</v>
      </c>
      <c r="W445" s="32">
        <f t="shared" si="198"/>
        <v>0</v>
      </c>
      <c r="X445" s="32">
        <f t="shared" si="188"/>
        <v>0</v>
      </c>
      <c r="Y445" s="22"/>
    </row>
    <row r="446" spans="1:25" s="33" customFormat="1" ht="2.25" hidden="1" customHeight="1" x14ac:dyDescent="0.25">
      <c r="A446" s="327">
        <v>15</v>
      </c>
      <c r="B446" s="52" t="s">
        <v>407</v>
      </c>
      <c r="C446" s="327"/>
      <c r="D446" s="22">
        <f t="shared" si="180"/>
        <v>1</v>
      </c>
      <c r="E446" s="327">
        <v>1</v>
      </c>
      <c r="F446" s="327"/>
      <c r="G446" s="22">
        <f t="shared" si="181"/>
        <v>1</v>
      </c>
      <c r="H446" s="327">
        <v>1</v>
      </c>
      <c r="I446" s="327"/>
      <c r="J446" s="22">
        <f t="shared" si="182"/>
        <v>1</v>
      </c>
      <c r="K446" s="327">
        <v>1</v>
      </c>
      <c r="L446" s="327"/>
      <c r="M446" s="22">
        <f t="shared" si="204"/>
        <v>0</v>
      </c>
      <c r="N446" s="327">
        <v>0</v>
      </c>
      <c r="O446" s="327"/>
      <c r="P446" s="32">
        <f t="shared" si="199"/>
        <v>1</v>
      </c>
      <c r="Q446" s="32">
        <f t="shared" si="200"/>
        <v>1</v>
      </c>
      <c r="R446" s="32">
        <f t="shared" si="201"/>
        <v>0</v>
      </c>
      <c r="S446" s="22">
        <f t="shared" si="184"/>
        <v>0</v>
      </c>
      <c r="T446" s="327">
        <v>0</v>
      </c>
      <c r="U446" s="327"/>
      <c r="V446" s="32">
        <f t="shared" si="197"/>
        <v>-1</v>
      </c>
      <c r="W446" s="32">
        <f t="shared" si="198"/>
        <v>-1</v>
      </c>
      <c r="X446" s="32">
        <f t="shared" si="188"/>
        <v>0</v>
      </c>
      <c r="Y446" s="22"/>
    </row>
    <row r="447" spans="1:25" s="131" customFormat="1" ht="29.25" customHeight="1" x14ac:dyDescent="0.25">
      <c r="A447" s="22" t="s">
        <v>4</v>
      </c>
      <c r="B447" s="119" t="s">
        <v>476</v>
      </c>
      <c r="C447" s="22"/>
      <c r="D447" s="22">
        <v>64</v>
      </c>
      <c r="E447" s="22">
        <v>64</v>
      </c>
      <c r="F447" s="22"/>
      <c r="G447" s="22"/>
      <c r="H447" s="22"/>
      <c r="I447" s="22"/>
      <c r="J447" s="22">
        <f>SUM(K447:L447)</f>
        <v>42</v>
      </c>
      <c r="K447" s="22">
        <v>42</v>
      </c>
      <c r="L447" s="22"/>
      <c r="M447" s="22"/>
      <c r="N447" s="22"/>
      <c r="O447" s="22"/>
      <c r="P447" s="32">
        <f t="shared" si="199"/>
        <v>42</v>
      </c>
      <c r="Q447" s="32">
        <f t="shared" si="200"/>
        <v>42</v>
      </c>
      <c r="R447" s="32">
        <f t="shared" si="201"/>
        <v>0</v>
      </c>
      <c r="S447" s="22">
        <f>SUM(T447:U447)</f>
        <v>0</v>
      </c>
      <c r="T447" s="22">
        <v>0</v>
      </c>
      <c r="U447" s="22"/>
      <c r="V447" s="32">
        <f t="shared" ref="V447" si="207">S447-J447</f>
        <v>-42</v>
      </c>
      <c r="W447" s="32">
        <f t="shared" ref="W447" si="208">T447-K447</f>
        <v>-42</v>
      </c>
      <c r="X447" s="32">
        <f t="shared" si="188"/>
        <v>0</v>
      </c>
      <c r="Y447" s="22"/>
    </row>
    <row r="448" spans="1:25" ht="15" customHeight="1" x14ac:dyDescent="0.2">
      <c r="A448" s="18"/>
      <c r="B448" s="30"/>
      <c r="C448" s="19"/>
      <c r="D448" s="42"/>
      <c r="E448" s="42"/>
      <c r="F448" s="42"/>
      <c r="G448" s="42"/>
      <c r="H448" s="42"/>
      <c r="I448" s="42"/>
      <c r="J448" s="42"/>
      <c r="K448" s="42"/>
      <c r="L448" s="42"/>
      <c r="M448" s="42"/>
      <c r="N448" s="42"/>
      <c r="O448" s="42"/>
      <c r="P448" s="42"/>
      <c r="Q448" s="42"/>
      <c r="R448" s="42"/>
      <c r="S448" s="42"/>
      <c r="T448" s="42"/>
      <c r="U448" s="42"/>
      <c r="V448" s="42"/>
      <c r="W448" s="42"/>
      <c r="X448" s="42"/>
      <c r="Y448" s="42"/>
    </row>
  </sheetData>
  <mergeCells count="47">
    <mergeCell ref="A7:Y7"/>
    <mergeCell ref="JG305:JU305"/>
    <mergeCell ref="JM307:JU307"/>
    <mergeCell ref="Z290:AD290"/>
    <mergeCell ref="Z294:AB294"/>
    <mergeCell ref="Z296:AB296"/>
    <mergeCell ref="C192:C194"/>
    <mergeCell ref="X10:X13"/>
    <mergeCell ref="V9:X9"/>
    <mergeCell ref="Y9:Y13"/>
    <mergeCell ref="JG304:JU304"/>
    <mergeCell ref="V10:V13"/>
    <mergeCell ref="L10:L13"/>
    <mergeCell ref="K10:K13"/>
    <mergeCell ref="J10:J13"/>
    <mergeCell ref="W10:W13"/>
    <mergeCell ref="J9:L9"/>
    <mergeCell ref="F10:F13"/>
    <mergeCell ref="G10:G13"/>
    <mergeCell ref="H10:H13"/>
    <mergeCell ref="I10:I13"/>
    <mergeCell ref="A9:A13"/>
    <mergeCell ref="B9:B13"/>
    <mergeCell ref="C9:C13"/>
    <mergeCell ref="D9:F9"/>
    <mergeCell ref="G9:I9"/>
    <mergeCell ref="D10:D13"/>
    <mergeCell ref="E10:E13"/>
    <mergeCell ref="A6:Y6"/>
    <mergeCell ref="A1:C1"/>
    <mergeCell ref="D1:Y1"/>
    <mergeCell ref="A2:C2"/>
    <mergeCell ref="D2:Y2"/>
    <mergeCell ref="B3:D3"/>
    <mergeCell ref="A5:Y5"/>
    <mergeCell ref="S9:U9"/>
    <mergeCell ref="S10:S13"/>
    <mergeCell ref="T10:T13"/>
    <mergeCell ref="U10:U13"/>
    <mergeCell ref="M9:O9"/>
    <mergeCell ref="M10:M13"/>
    <mergeCell ref="N10:N13"/>
    <mergeCell ref="O10:O13"/>
    <mergeCell ref="P9:R9"/>
    <mergeCell ref="P10:P13"/>
    <mergeCell ref="Q10:Q13"/>
    <mergeCell ref="R10:R13"/>
  </mergeCells>
  <pageMargins left="0.5" right="0.25" top="0.25" bottom="0.25" header="0.25" footer="0.2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AV195"/>
  <sheetViews>
    <sheetView view="pageBreakPreview" topLeftCell="A22" zoomScale="85" zoomScaleSheetLayoutView="85" workbookViewId="0">
      <selection activeCell="AT30" sqref="AT24:AT30"/>
    </sheetView>
  </sheetViews>
  <sheetFormatPr defaultColWidth="9.140625" defaultRowHeight="15.75" x14ac:dyDescent="0.25"/>
  <cols>
    <col min="1" max="1" width="3.7109375" style="73" customWidth="1"/>
    <col min="2" max="2" width="21.28515625" style="12" customWidth="1"/>
    <col min="3" max="3" width="5.5703125" style="7" hidden="1" customWidth="1"/>
    <col min="4" max="4" width="5.28515625" style="7" hidden="1" customWidth="1"/>
    <col min="5" max="5" width="7" style="7" hidden="1" customWidth="1"/>
    <col min="6" max="6" width="7.140625" style="7" hidden="1" customWidth="1"/>
    <col min="7" max="7" width="6.7109375" style="7" hidden="1" customWidth="1"/>
    <col min="8" max="8" width="5.28515625" style="7" hidden="1" customWidth="1"/>
    <col min="9" max="9" width="5.5703125" style="7" hidden="1" customWidth="1"/>
    <col min="10" max="10" width="5.140625" style="7" hidden="1" customWidth="1"/>
    <col min="11" max="11" width="4.5703125" style="7" hidden="1" customWidth="1"/>
    <col min="12" max="12" width="4.28515625" style="7" hidden="1" customWidth="1"/>
    <col min="13" max="13" width="6.7109375" style="7" hidden="1" customWidth="1"/>
    <col min="14" max="14" width="7.5703125" style="7" hidden="1" customWidth="1"/>
    <col min="15" max="15" width="5.42578125" style="7" hidden="1" customWidth="1"/>
    <col min="16" max="16" width="5.7109375" style="7" hidden="1" customWidth="1"/>
    <col min="17" max="17" width="5.28515625" style="7" hidden="1" customWidth="1"/>
    <col min="18" max="18" width="4.42578125" style="7" hidden="1" customWidth="1"/>
    <col min="19" max="19" width="3.7109375" style="7" hidden="1" customWidth="1"/>
    <col min="20" max="20" width="7.28515625" style="7" customWidth="1"/>
    <col min="21" max="21" width="7" style="7" customWidth="1"/>
    <col min="22" max="22" width="4.85546875" style="7" customWidth="1"/>
    <col min="23" max="23" width="5" style="7" customWidth="1"/>
    <col min="24" max="24" width="6" style="7" customWidth="1"/>
    <col min="25" max="25" width="5.85546875" style="7" customWidth="1"/>
    <col min="26" max="26" width="3.85546875" style="7" customWidth="1"/>
    <col min="27" max="27" width="6.7109375" style="7" customWidth="1"/>
    <col min="28" max="28" width="7.5703125" style="7" customWidth="1"/>
    <col min="29" max="29" width="5.42578125" style="7" customWidth="1"/>
    <col min="30" max="30" width="5.7109375" style="7" customWidth="1"/>
    <col min="31" max="31" width="5.5703125" style="7" customWidth="1"/>
    <col min="32" max="32" width="5.28515625" style="7" customWidth="1"/>
    <col min="33" max="33" width="3.7109375" style="7" customWidth="1"/>
    <col min="34" max="34" width="7.28515625" style="7" customWidth="1"/>
    <col min="35" max="35" width="7" style="7" customWidth="1"/>
    <col min="36" max="36" width="5" style="7" customWidth="1"/>
    <col min="37" max="37" width="6" style="7" customWidth="1"/>
    <col min="38" max="38" width="5.85546875" style="7" customWidth="1"/>
    <col min="39" max="39" width="3.85546875" style="7" customWidth="1"/>
    <col min="40" max="40" width="6.5703125" style="7" customWidth="1"/>
    <col min="41" max="41" width="8" style="7" customWidth="1"/>
    <col min="42" max="42" width="4.28515625" style="11" customWidth="1"/>
    <col min="43" max="43" width="5.85546875" style="11" customWidth="1"/>
    <col min="44" max="44" width="9" style="180" customWidth="1"/>
    <col min="45" max="47" width="9.140625" style="9"/>
    <col min="48" max="48" width="13.140625" style="7" bestFit="1" customWidth="1"/>
    <col min="49" max="16384" width="9.140625" style="7"/>
  </cols>
  <sheetData>
    <row r="1" spans="1:48" x14ac:dyDescent="0.25">
      <c r="A1" s="470" t="s">
        <v>723</v>
      </c>
      <c r="B1" s="470"/>
      <c r="C1" s="470"/>
      <c r="D1" s="470"/>
      <c r="E1" s="470"/>
      <c r="F1" s="470"/>
      <c r="G1" s="470"/>
      <c r="H1" s="470"/>
      <c r="K1" s="236"/>
      <c r="L1" s="236"/>
      <c r="M1" s="236"/>
      <c r="N1" s="236"/>
      <c r="O1" s="236"/>
      <c r="P1" s="236"/>
      <c r="Q1" s="236"/>
      <c r="R1" s="236"/>
      <c r="S1" s="450" t="s">
        <v>14</v>
      </c>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row>
    <row r="2" spans="1:48" x14ac:dyDescent="0.25">
      <c r="A2" s="470" t="s">
        <v>596</v>
      </c>
      <c r="B2" s="470"/>
      <c r="C2" s="470"/>
      <c r="D2" s="470"/>
      <c r="E2" s="470"/>
      <c r="F2" s="470"/>
      <c r="G2" s="470"/>
      <c r="H2" s="470"/>
      <c r="K2" s="236"/>
      <c r="L2" s="236"/>
      <c r="M2" s="236"/>
      <c r="N2" s="236"/>
      <c r="O2" s="236"/>
      <c r="P2" s="236"/>
      <c r="Q2" s="236"/>
      <c r="R2" s="236"/>
      <c r="S2" s="450" t="s">
        <v>15</v>
      </c>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row>
    <row r="3" spans="1:48" ht="22.5" customHeight="1" x14ac:dyDescent="0.25">
      <c r="A3" s="470" t="s">
        <v>718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row>
    <row r="4" spans="1:48" x14ac:dyDescent="0.25">
      <c r="A4" s="470" t="s">
        <v>755</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row>
    <row r="5" spans="1:48" ht="18" customHeight="1" x14ac:dyDescent="0.25">
      <c r="A5" s="471" t="s">
        <v>756</v>
      </c>
      <c r="B5" s="472"/>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row>
    <row r="6" spans="1:48" s="259" customFormat="1" ht="18" customHeight="1" x14ac:dyDescent="0.25">
      <c r="A6" s="240"/>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67"/>
      <c r="AB6" s="267"/>
      <c r="AC6" s="267"/>
      <c r="AD6" s="267"/>
      <c r="AE6" s="267"/>
      <c r="AF6" s="267"/>
      <c r="AG6" s="267"/>
      <c r="AH6" s="267"/>
      <c r="AI6" s="267"/>
      <c r="AJ6" s="267"/>
      <c r="AK6" s="267"/>
      <c r="AL6" s="267"/>
      <c r="AM6" s="267"/>
      <c r="AN6" s="241"/>
      <c r="AO6" s="241"/>
      <c r="AP6" s="241"/>
      <c r="AQ6" s="241"/>
      <c r="AR6" s="241"/>
      <c r="AS6" s="310"/>
      <c r="AT6" s="310"/>
      <c r="AU6" s="310"/>
    </row>
    <row r="7" spans="1:48" s="260" customFormat="1" ht="50.25" customHeight="1" x14ac:dyDescent="0.25">
      <c r="A7" s="475" t="s">
        <v>0</v>
      </c>
      <c r="B7" s="468" t="s">
        <v>6</v>
      </c>
      <c r="C7" s="467" t="s">
        <v>7</v>
      </c>
      <c r="D7" s="467" t="s">
        <v>8</v>
      </c>
      <c r="E7" s="467" t="s">
        <v>9</v>
      </c>
      <c r="F7" s="468" t="s">
        <v>489</v>
      </c>
      <c r="G7" s="468"/>
      <c r="H7" s="468"/>
      <c r="I7" s="468"/>
      <c r="J7" s="468"/>
      <c r="K7" s="468"/>
      <c r="L7" s="468"/>
      <c r="M7" s="468" t="s">
        <v>490</v>
      </c>
      <c r="N7" s="468"/>
      <c r="O7" s="468"/>
      <c r="P7" s="468"/>
      <c r="Q7" s="468"/>
      <c r="R7" s="468"/>
      <c r="S7" s="468"/>
      <c r="T7" s="468" t="s">
        <v>491</v>
      </c>
      <c r="U7" s="468"/>
      <c r="V7" s="468"/>
      <c r="W7" s="468"/>
      <c r="X7" s="468"/>
      <c r="Y7" s="468"/>
      <c r="Z7" s="468"/>
      <c r="AA7" s="468" t="s">
        <v>754</v>
      </c>
      <c r="AB7" s="468"/>
      <c r="AC7" s="468"/>
      <c r="AD7" s="468"/>
      <c r="AE7" s="468"/>
      <c r="AF7" s="468"/>
      <c r="AG7" s="468"/>
      <c r="AH7" s="468" t="s">
        <v>752</v>
      </c>
      <c r="AI7" s="468"/>
      <c r="AJ7" s="468"/>
      <c r="AK7" s="468"/>
      <c r="AL7" s="468"/>
      <c r="AM7" s="468"/>
      <c r="AN7" s="468" t="s">
        <v>753</v>
      </c>
      <c r="AO7" s="468"/>
      <c r="AP7" s="469"/>
      <c r="AQ7" s="469"/>
      <c r="AR7" s="473" t="s">
        <v>46</v>
      </c>
      <c r="AS7" s="311"/>
      <c r="AT7" s="311"/>
      <c r="AU7" s="311"/>
    </row>
    <row r="8" spans="1:48" s="261" customFormat="1" ht="45.75" customHeight="1" x14ac:dyDescent="0.25">
      <c r="A8" s="476"/>
      <c r="B8" s="469"/>
      <c r="C8" s="467"/>
      <c r="D8" s="467"/>
      <c r="E8" s="467"/>
      <c r="F8" s="467" t="s">
        <v>492</v>
      </c>
      <c r="G8" s="467"/>
      <c r="H8" s="467"/>
      <c r="I8" s="467"/>
      <c r="J8" s="474" t="s">
        <v>115</v>
      </c>
      <c r="K8" s="474"/>
      <c r="L8" s="474"/>
      <c r="M8" s="467" t="s">
        <v>492</v>
      </c>
      <c r="N8" s="467"/>
      <c r="O8" s="467"/>
      <c r="P8" s="467"/>
      <c r="Q8" s="467" t="s">
        <v>115</v>
      </c>
      <c r="R8" s="467"/>
      <c r="S8" s="467"/>
      <c r="T8" s="467" t="s">
        <v>492</v>
      </c>
      <c r="U8" s="467"/>
      <c r="V8" s="467"/>
      <c r="W8" s="467"/>
      <c r="X8" s="467" t="s">
        <v>115</v>
      </c>
      <c r="Y8" s="467"/>
      <c r="Z8" s="467"/>
      <c r="AA8" s="467" t="s">
        <v>492</v>
      </c>
      <c r="AB8" s="467"/>
      <c r="AC8" s="467"/>
      <c r="AD8" s="467"/>
      <c r="AE8" s="467" t="s">
        <v>115</v>
      </c>
      <c r="AF8" s="467"/>
      <c r="AG8" s="467"/>
      <c r="AH8" s="467" t="s">
        <v>492</v>
      </c>
      <c r="AI8" s="467"/>
      <c r="AJ8" s="467"/>
      <c r="AK8" s="467" t="s">
        <v>115</v>
      </c>
      <c r="AL8" s="467"/>
      <c r="AM8" s="467"/>
      <c r="AN8" s="467" t="s">
        <v>492</v>
      </c>
      <c r="AO8" s="467"/>
      <c r="AP8" s="467"/>
      <c r="AQ8" s="467" t="s">
        <v>118</v>
      </c>
      <c r="AR8" s="473"/>
      <c r="AS8" s="262"/>
      <c r="AT8" s="262"/>
      <c r="AU8" s="262"/>
    </row>
    <row r="9" spans="1:48" s="262" customFormat="1" ht="65.25" customHeight="1" x14ac:dyDescent="0.25">
      <c r="A9" s="476"/>
      <c r="B9" s="469"/>
      <c r="C9" s="467"/>
      <c r="D9" s="467"/>
      <c r="E9" s="467"/>
      <c r="F9" s="235" t="s">
        <v>10</v>
      </c>
      <c r="G9" s="235" t="s">
        <v>33</v>
      </c>
      <c r="H9" s="235" t="s">
        <v>488</v>
      </c>
      <c r="I9" s="235" t="s">
        <v>71</v>
      </c>
      <c r="J9" s="235" t="s">
        <v>10</v>
      </c>
      <c r="K9" s="235" t="s">
        <v>33</v>
      </c>
      <c r="L9" s="235" t="s">
        <v>71</v>
      </c>
      <c r="M9" s="235" t="s">
        <v>10</v>
      </c>
      <c r="N9" s="235" t="s">
        <v>33</v>
      </c>
      <c r="O9" s="235" t="s">
        <v>488</v>
      </c>
      <c r="P9" s="235" t="s">
        <v>71</v>
      </c>
      <c r="Q9" s="235" t="s">
        <v>10</v>
      </c>
      <c r="R9" s="235" t="s">
        <v>33</v>
      </c>
      <c r="S9" s="235" t="s">
        <v>71</v>
      </c>
      <c r="T9" s="235" t="s">
        <v>10</v>
      </c>
      <c r="U9" s="235" t="s">
        <v>33</v>
      </c>
      <c r="V9" s="235" t="s">
        <v>488</v>
      </c>
      <c r="W9" s="235" t="s">
        <v>71</v>
      </c>
      <c r="X9" s="235" t="s">
        <v>10</v>
      </c>
      <c r="Y9" s="235" t="s">
        <v>33</v>
      </c>
      <c r="Z9" s="235" t="s">
        <v>71</v>
      </c>
      <c r="AA9" s="266" t="s">
        <v>10</v>
      </c>
      <c r="AB9" s="266" t="s">
        <v>33</v>
      </c>
      <c r="AC9" s="266" t="s">
        <v>488</v>
      </c>
      <c r="AD9" s="266" t="s">
        <v>71</v>
      </c>
      <c r="AE9" s="266" t="s">
        <v>10</v>
      </c>
      <c r="AF9" s="266" t="s">
        <v>33</v>
      </c>
      <c r="AG9" s="266" t="s">
        <v>71</v>
      </c>
      <c r="AH9" s="266" t="s">
        <v>10</v>
      </c>
      <c r="AI9" s="266" t="s">
        <v>33</v>
      </c>
      <c r="AJ9" s="266" t="s">
        <v>71</v>
      </c>
      <c r="AK9" s="266" t="s">
        <v>10</v>
      </c>
      <c r="AL9" s="266" t="s">
        <v>33</v>
      </c>
      <c r="AM9" s="266" t="s">
        <v>71</v>
      </c>
      <c r="AN9" s="235" t="s">
        <v>10</v>
      </c>
      <c r="AO9" s="235" t="s">
        <v>33</v>
      </c>
      <c r="AP9" s="235" t="s">
        <v>71</v>
      </c>
      <c r="AQ9" s="467"/>
      <c r="AR9" s="473"/>
      <c r="AS9" s="262" t="s">
        <v>804</v>
      </c>
      <c r="AT9" s="262" t="s">
        <v>807</v>
      </c>
      <c r="AU9" s="262" t="s">
        <v>808</v>
      </c>
    </row>
    <row r="10" spans="1:48" s="251" customFormat="1" ht="13.5" customHeight="1" x14ac:dyDescent="0.2">
      <c r="A10" s="263">
        <v>1</v>
      </c>
      <c r="B10" s="250">
        <v>2</v>
      </c>
      <c r="C10" s="250">
        <v>3</v>
      </c>
      <c r="D10" s="250">
        <v>4</v>
      </c>
      <c r="E10" s="250">
        <v>5</v>
      </c>
      <c r="F10" s="250">
        <v>3</v>
      </c>
      <c r="G10" s="250">
        <v>4</v>
      </c>
      <c r="H10" s="250">
        <v>5</v>
      </c>
      <c r="I10" s="250">
        <v>6</v>
      </c>
      <c r="J10" s="250">
        <v>7</v>
      </c>
      <c r="K10" s="250">
        <v>8</v>
      </c>
      <c r="L10" s="250">
        <v>9</v>
      </c>
      <c r="M10" s="250">
        <v>10</v>
      </c>
      <c r="N10" s="250">
        <v>11</v>
      </c>
      <c r="O10" s="250">
        <v>12</v>
      </c>
      <c r="P10" s="250">
        <v>13</v>
      </c>
      <c r="Q10" s="250">
        <v>14</v>
      </c>
      <c r="R10" s="250">
        <v>15</v>
      </c>
      <c r="S10" s="250">
        <v>16</v>
      </c>
      <c r="T10" s="250">
        <v>17</v>
      </c>
      <c r="U10" s="250">
        <v>18</v>
      </c>
      <c r="V10" s="250">
        <v>19</v>
      </c>
      <c r="W10" s="250">
        <v>20</v>
      </c>
      <c r="X10" s="250">
        <v>21</v>
      </c>
      <c r="Y10" s="250">
        <v>22</v>
      </c>
      <c r="Z10" s="250">
        <v>23</v>
      </c>
      <c r="AA10" s="250">
        <v>10</v>
      </c>
      <c r="AB10" s="250">
        <v>11</v>
      </c>
      <c r="AC10" s="250">
        <v>12</v>
      </c>
      <c r="AD10" s="250">
        <v>13</v>
      </c>
      <c r="AE10" s="250">
        <v>14</v>
      </c>
      <c r="AF10" s="250">
        <v>15</v>
      </c>
      <c r="AG10" s="250">
        <v>16</v>
      </c>
      <c r="AH10" s="250">
        <v>17</v>
      </c>
      <c r="AI10" s="250">
        <v>18</v>
      </c>
      <c r="AJ10" s="250">
        <v>19</v>
      </c>
      <c r="AK10" s="250">
        <v>20</v>
      </c>
      <c r="AL10" s="250">
        <v>21</v>
      </c>
      <c r="AM10" s="250">
        <v>22</v>
      </c>
      <c r="AN10" s="250">
        <v>23</v>
      </c>
      <c r="AO10" s="250">
        <v>24</v>
      </c>
      <c r="AP10" s="250">
        <v>25</v>
      </c>
      <c r="AQ10" s="250">
        <v>26</v>
      </c>
      <c r="AR10" s="250">
        <v>27</v>
      </c>
      <c r="AS10" s="312"/>
      <c r="AT10" s="312"/>
      <c r="AU10" s="312"/>
    </row>
    <row r="11" spans="1:48" s="83" customFormat="1" ht="22.5" customHeight="1" x14ac:dyDescent="0.2">
      <c r="A11" s="80"/>
      <c r="B11" s="81" t="s">
        <v>2</v>
      </c>
      <c r="C11" s="82"/>
      <c r="D11" s="82"/>
      <c r="E11" s="82"/>
      <c r="F11" s="82" t="e">
        <f>F12+F42+F107+F130+F133+F147+#REF!</f>
        <v>#REF!</v>
      </c>
      <c r="G11" s="82" t="e">
        <f>G12+G42+G107+G130+G133+G147+#REF!</f>
        <v>#REF!</v>
      </c>
      <c r="H11" s="82" t="e">
        <f>H12+H42+H107+H130+H133+H147+#REF!</f>
        <v>#REF!</v>
      </c>
      <c r="I11" s="82" t="e">
        <f>I12+I42+I107+I130+I133+I147+#REF!</f>
        <v>#REF!</v>
      </c>
      <c r="J11" s="82" t="e">
        <f>J12+J42+J107+J130+J133+J147+#REF!</f>
        <v>#REF!</v>
      </c>
      <c r="K11" s="82" t="e">
        <f>K12+K42+K107+K130+K133+K147+#REF!</f>
        <v>#REF!</v>
      </c>
      <c r="L11" s="82" t="e">
        <f>L12+L42+L107+L130+L133+L147+#REF!</f>
        <v>#REF!</v>
      </c>
      <c r="M11" s="82" t="e">
        <f>M12+M42+M107+M130+M133+M147+#REF!</f>
        <v>#REF!</v>
      </c>
      <c r="N11" s="82" t="e">
        <f>N12+N42+N107+N130+N133+N147+#REF!</f>
        <v>#REF!</v>
      </c>
      <c r="O11" s="82" t="e">
        <f>O12+O42+O107+O130+O133+O147+#REF!</f>
        <v>#REF!</v>
      </c>
      <c r="P11" s="82" t="e">
        <f>P12+P42+P107+P130+P133+P147+#REF!</f>
        <v>#REF!</v>
      </c>
      <c r="Q11" s="82" t="e">
        <f>Q12+Q42+Q107+Q130+Q133+Q147+#REF!</f>
        <v>#REF!</v>
      </c>
      <c r="R11" s="82" t="e">
        <f>R12+R42+R107+R130+R133+R147+#REF!</f>
        <v>#REF!</v>
      </c>
      <c r="S11" s="82" t="e">
        <f>S12+S42+S107+S130+S133+S147+#REF!</f>
        <v>#REF!</v>
      </c>
      <c r="T11" s="82">
        <f>T12+T42+T107+T130+T133+T147</f>
        <v>28039</v>
      </c>
      <c r="U11" s="82">
        <f>U12+U42+U107+U130+U133+U147</f>
        <v>26971</v>
      </c>
      <c r="V11" s="82">
        <f t="shared" ref="V11:AQ11" si="0">V12+V42+V107+V130+V133+V147</f>
        <v>910</v>
      </c>
      <c r="W11" s="82">
        <f t="shared" si="0"/>
        <v>158</v>
      </c>
      <c r="X11" s="82">
        <f t="shared" si="0"/>
        <v>215</v>
      </c>
      <c r="Y11" s="82">
        <f t="shared" si="0"/>
        <v>212</v>
      </c>
      <c r="Z11" s="82">
        <f t="shared" si="0"/>
        <v>3</v>
      </c>
      <c r="AA11" s="82">
        <f t="shared" si="0"/>
        <v>26959</v>
      </c>
      <c r="AB11" s="82">
        <f t="shared" si="0"/>
        <v>25926</v>
      </c>
      <c r="AC11" s="82">
        <f t="shared" si="0"/>
        <v>885</v>
      </c>
      <c r="AD11" s="82">
        <f t="shared" si="0"/>
        <v>148</v>
      </c>
      <c r="AE11" s="82">
        <f t="shared" si="0"/>
        <v>90</v>
      </c>
      <c r="AF11" s="82">
        <f t="shared" si="0"/>
        <v>87</v>
      </c>
      <c r="AG11" s="82">
        <f t="shared" si="0"/>
        <v>3</v>
      </c>
      <c r="AH11" s="82">
        <f t="shared" si="0"/>
        <v>26641</v>
      </c>
      <c r="AI11" s="82">
        <f>AI12+AI42+AI107+AI130+AI133+AI147</f>
        <v>26502</v>
      </c>
      <c r="AJ11" s="82">
        <f t="shared" si="0"/>
        <v>139</v>
      </c>
      <c r="AK11" s="82">
        <f t="shared" si="0"/>
        <v>320</v>
      </c>
      <c r="AL11" s="82">
        <f t="shared" si="0"/>
        <v>317</v>
      </c>
      <c r="AM11" s="82">
        <f t="shared" si="0"/>
        <v>3</v>
      </c>
      <c r="AN11" s="82">
        <f t="shared" si="0"/>
        <v>-1398</v>
      </c>
      <c r="AO11" s="82">
        <f>AO12+AO42+AO107+AO130+AO133+AO147</f>
        <v>-469</v>
      </c>
      <c r="AP11" s="82">
        <f t="shared" si="0"/>
        <v>-19</v>
      </c>
      <c r="AQ11" s="82">
        <f t="shared" si="0"/>
        <v>105</v>
      </c>
      <c r="AR11" s="224"/>
      <c r="AS11" s="313"/>
      <c r="AT11" s="313"/>
      <c r="AU11" s="313"/>
    </row>
    <row r="12" spans="1:48" s="141" customFormat="1" ht="48.75" customHeight="1" x14ac:dyDescent="0.2">
      <c r="A12" s="139" t="s">
        <v>1</v>
      </c>
      <c r="B12" s="140" t="s">
        <v>502</v>
      </c>
      <c r="C12" s="67"/>
      <c r="D12" s="67"/>
      <c r="E12" s="67"/>
      <c r="F12" s="67">
        <f t="shared" ref="F12:Z12" si="1">F13+F23+F30+F41</f>
        <v>22440</v>
      </c>
      <c r="G12" s="67">
        <f t="shared" si="1"/>
        <v>21493</v>
      </c>
      <c r="H12" s="67">
        <f t="shared" si="1"/>
        <v>921</v>
      </c>
      <c r="I12" s="67">
        <f t="shared" si="1"/>
        <v>26</v>
      </c>
      <c r="J12" s="67">
        <f t="shared" si="1"/>
        <v>27</v>
      </c>
      <c r="K12" s="67">
        <f t="shared" si="1"/>
        <v>27</v>
      </c>
      <c r="L12" s="67">
        <f t="shared" si="1"/>
        <v>0</v>
      </c>
      <c r="M12" s="67">
        <f t="shared" si="1"/>
        <v>22223</v>
      </c>
      <c r="N12" s="67">
        <f t="shared" si="1"/>
        <v>21288</v>
      </c>
      <c r="O12" s="67">
        <f t="shared" si="1"/>
        <v>910</v>
      </c>
      <c r="P12" s="67">
        <f t="shared" si="1"/>
        <v>25</v>
      </c>
      <c r="Q12" s="67">
        <f t="shared" si="1"/>
        <v>13</v>
      </c>
      <c r="R12" s="67">
        <f t="shared" si="1"/>
        <v>13</v>
      </c>
      <c r="S12" s="67">
        <f t="shared" si="1"/>
        <v>0</v>
      </c>
      <c r="T12" s="67">
        <f>T13+T23+T30+T41</f>
        <v>22383</v>
      </c>
      <c r="U12" s="67">
        <f t="shared" si="1"/>
        <v>21447</v>
      </c>
      <c r="V12" s="67">
        <f t="shared" si="1"/>
        <v>910</v>
      </c>
      <c r="W12" s="67">
        <f t="shared" si="1"/>
        <v>26</v>
      </c>
      <c r="X12" s="67">
        <f t="shared" si="1"/>
        <v>41</v>
      </c>
      <c r="Y12" s="67">
        <f t="shared" si="1"/>
        <v>41</v>
      </c>
      <c r="Z12" s="67">
        <f t="shared" si="1"/>
        <v>0</v>
      </c>
      <c r="AA12" s="67">
        <f t="shared" ref="AA12:AM12" si="2">AA13+AA23+AA30+AA41</f>
        <v>21747</v>
      </c>
      <c r="AB12" s="67">
        <f t="shared" si="2"/>
        <v>20838</v>
      </c>
      <c r="AC12" s="67">
        <f t="shared" si="2"/>
        <v>885</v>
      </c>
      <c r="AD12" s="67">
        <f t="shared" si="2"/>
        <v>24</v>
      </c>
      <c r="AE12" s="67">
        <f t="shared" si="2"/>
        <v>9</v>
      </c>
      <c r="AF12" s="67">
        <f t="shared" si="2"/>
        <v>9</v>
      </c>
      <c r="AG12" s="67">
        <f t="shared" si="2"/>
        <v>0</v>
      </c>
      <c r="AH12" s="67">
        <f t="shared" si="2"/>
        <v>22273</v>
      </c>
      <c r="AI12" s="67">
        <f>AI13+AI23+AI30+AI41</f>
        <v>22247</v>
      </c>
      <c r="AJ12" s="67">
        <f t="shared" si="2"/>
        <v>26</v>
      </c>
      <c r="AK12" s="67">
        <f t="shared" si="2"/>
        <v>59</v>
      </c>
      <c r="AL12" s="67">
        <f t="shared" si="2"/>
        <v>59</v>
      </c>
      <c r="AM12" s="67">
        <f t="shared" si="2"/>
        <v>0</v>
      </c>
      <c r="AN12" s="82">
        <f t="shared" ref="AN12:AN75" si="3">AH12-T12</f>
        <v>-110</v>
      </c>
      <c r="AO12" s="82">
        <f>AI12-U12</f>
        <v>800</v>
      </c>
      <c r="AP12" s="270">
        <f t="shared" ref="AP12:AP28" si="4">AJ12-W12</f>
        <v>0</v>
      </c>
      <c r="AQ12" s="270">
        <f t="shared" ref="AQ12:AQ28" si="5">AK12-X12</f>
        <v>18</v>
      </c>
      <c r="AR12" s="181"/>
      <c r="AS12" s="313"/>
      <c r="AT12" s="314"/>
      <c r="AU12" s="314"/>
      <c r="AV12" s="149">
        <v>26502</v>
      </c>
    </row>
    <row r="13" spans="1:48" s="141" customFormat="1" ht="47.25" customHeight="1" x14ac:dyDescent="0.2">
      <c r="A13" s="139">
        <v>1</v>
      </c>
      <c r="B13" s="140" t="s">
        <v>495</v>
      </c>
      <c r="C13" s="67"/>
      <c r="D13" s="67"/>
      <c r="E13" s="67"/>
      <c r="F13" s="67">
        <f>F14+F15+F19</f>
        <v>537</v>
      </c>
      <c r="G13" s="67">
        <f t="shared" ref="G13:Z13" si="6">G14+G15+G19</f>
        <v>515</v>
      </c>
      <c r="H13" s="67">
        <f t="shared" si="6"/>
        <v>0</v>
      </c>
      <c r="I13" s="67">
        <f t="shared" si="6"/>
        <v>22</v>
      </c>
      <c r="J13" s="67">
        <f t="shared" si="6"/>
        <v>27</v>
      </c>
      <c r="K13" s="67">
        <f t="shared" si="6"/>
        <v>27</v>
      </c>
      <c r="L13" s="67">
        <f t="shared" si="6"/>
        <v>0</v>
      </c>
      <c r="M13" s="67">
        <f t="shared" si="6"/>
        <v>522</v>
      </c>
      <c r="N13" s="67">
        <f t="shared" si="6"/>
        <v>501</v>
      </c>
      <c r="O13" s="67">
        <f t="shared" si="6"/>
        <v>0</v>
      </c>
      <c r="P13" s="67">
        <f t="shared" si="6"/>
        <v>21</v>
      </c>
      <c r="Q13" s="67">
        <f t="shared" si="6"/>
        <v>13</v>
      </c>
      <c r="R13" s="67">
        <f t="shared" si="6"/>
        <v>13</v>
      </c>
      <c r="S13" s="67">
        <f t="shared" si="6"/>
        <v>0</v>
      </c>
      <c r="T13" s="67">
        <f t="shared" si="6"/>
        <v>523</v>
      </c>
      <c r="U13" s="67">
        <f t="shared" si="6"/>
        <v>501</v>
      </c>
      <c r="V13" s="67">
        <f t="shared" si="6"/>
        <v>0</v>
      </c>
      <c r="W13" s="67">
        <f t="shared" si="6"/>
        <v>22</v>
      </c>
      <c r="X13" s="67">
        <f t="shared" si="6"/>
        <v>41</v>
      </c>
      <c r="Y13" s="67">
        <f t="shared" si="6"/>
        <v>41</v>
      </c>
      <c r="Z13" s="67">
        <f t="shared" si="6"/>
        <v>0</v>
      </c>
      <c r="AA13" s="67">
        <f t="shared" ref="AA13:AM13" si="7">AA14+AA15+AA19</f>
        <v>499</v>
      </c>
      <c r="AB13" s="67">
        <f t="shared" si="7"/>
        <v>479</v>
      </c>
      <c r="AC13" s="67"/>
      <c r="AD13" s="67">
        <f t="shared" si="7"/>
        <v>20</v>
      </c>
      <c r="AE13" s="67">
        <f t="shared" si="7"/>
        <v>9</v>
      </c>
      <c r="AF13" s="67">
        <f t="shared" si="7"/>
        <v>9</v>
      </c>
      <c r="AG13" s="67">
        <f t="shared" si="7"/>
        <v>0</v>
      </c>
      <c r="AH13" s="67">
        <f t="shared" si="7"/>
        <v>505</v>
      </c>
      <c r="AI13" s="67">
        <f t="shared" si="7"/>
        <v>483</v>
      </c>
      <c r="AJ13" s="67">
        <f t="shared" si="7"/>
        <v>22</v>
      </c>
      <c r="AK13" s="67">
        <f t="shared" si="7"/>
        <v>59</v>
      </c>
      <c r="AL13" s="67">
        <f t="shared" si="7"/>
        <v>59</v>
      </c>
      <c r="AM13" s="67">
        <f t="shared" si="7"/>
        <v>0</v>
      </c>
      <c r="AN13" s="82">
        <f t="shared" si="3"/>
        <v>-18</v>
      </c>
      <c r="AO13" s="82">
        <f t="shared" ref="AO13:AO75" si="8">AI13-U13</f>
        <v>-18</v>
      </c>
      <c r="AP13" s="270">
        <f t="shared" si="4"/>
        <v>0</v>
      </c>
      <c r="AQ13" s="270">
        <f t="shared" si="5"/>
        <v>18</v>
      </c>
      <c r="AR13" s="183"/>
      <c r="AS13" s="313"/>
      <c r="AT13" s="314"/>
      <c r="AU13" s="314"/>
      <c r="AV13" s="141">
        <f>AI11-AV12</f>
        <v>0</v>
      </c>
    </row>
    <row r="14" spans="1:48" s="145" customFormat="1" ht="33.75" customHeight="1" x14ac:dyDescent="0.2">
      <c r="A14" s="142">
        <v>1</v>
      </c>
      <c r="B14" s="143" t="s">
        <v>496</v>
      </c>
      <c r="C14" s="78"/>
      <c r="D14" s="78"/>
      <c r="E14" s="78"/>
      <c r="F14" s="78">
        <f t="shared" ref="F14:F18" si="9">SUM(G14:I14)</f>
        <v>260</v>
      </c>
      <c r="G14" s="78">
        <v>252</v>
      </c>
      <c r="H14" s="78"/>
      <c r="I14" s="78">
        <v>8</v>
      </c>
      <c r="J14" s="78">
        <f t="shared" ref="J14:J18" si="10">SUM(K14:L14)</f>
        <v>7</v>
      </c>
      <c r="K14" s="78">
        <v>7</v>
      </c>
      <c r="L14" s="78"/>
      <c r="M14" s="78">
        <f t="shared" ref="M14" si="11">SUM(N14:P14)</f>
        <v>252</v>
      </c>
      <c r="N14" s="78">
        <v>244</v>
      </c>
      <c r="O14" s="78"/>
      <c r="P14" s="78">
        <v>8</v>
      </c>
      <c r="Q14" s="78"/>
      <c r="R14" s="78"/>
      <c r="S14" s="78"/>
      <c r="T14" s="78">
        <f>SUM(U14:W14)</f>
        <v>254</v>
      </c>
      <c r="U14" s="78">
        <v>246</v>
      </c>
      <c r="V14" s="78"/>
      <c r="W14" s="78">
        <v>8</v>
      </c>
      <c r="X14" s="78">
        <v>13</v>
      </c>
      <c r="Y14" s="78">
        <v>13</v>
      </c>
      <c r="Z14" s="144"/>
      <c r="AA14" s="78">
        <f t="shared" ref="AA14" si="12">SUM(AB14:AD14)</f>
        <v>239</v>
      </c>
      <c r="AB14" s="78">
        <v>232</v>
      </c>
      <c r="AC14" s="78"/>
      <c r="AD14" s="78">
        <v>7</v>
      </c>
      <c r="AE14" s="78"/>
      <c r="AF14" s="78"/>
      <c r="AG14" s="78"/>
      <c r="AH14" s="78">
        <f>SUM(AI14:AJ14)</f>
        <v>240</v>
      </c>
      <c r="AI14" s="78">
        <v>232</v>
      </c>
      <c r="AJ14" s="78">
        <v>8</v>
      </c>
      <c r="AK14" s="78">
        <v>27</v>
      </c>
      <c r="AL14" s="78">
        <f>13+14</f>
        <v>27</v>
      </c>
      <c r="AM14" s="144"/>
      <c r="AN14" s="409">
        <f t="shared" si="3"/>
        <v>-14</v>
      </c>
      <c r="AO14" s="409">
        <f t="shared" si="8"/>
        <v>-14</v>
      </c>
      <c r="AP14" s="270">
        <f t="shared" si="4"/>
        <v>0</v>
      </c>
      <c r="AQ14" s="270">
        <f t="shared" si="5"/>
        <v>14</v>
      </c>
      <c r="AR14" s="182"/>
      <c r="AS14" s="313"/>
      <c r="AT14" s="315"/>
      <c r="AU14" s="314"/>
    </row>
    <row r="15" spans="1:48" s="145" customFormat="1" ht="46.5" customHeight="1" x14ac:dyDescent="0.2">
      <c r="A15" s="142">
        <v>2</v>
      </c>
      <c r="B15" s="143" t="s">
        <v>497</v>
      </c>
      <c r="C15" s="78"/>
      <c r="D15" s="78"/>
      <c r="E15" s="78"/>
      <c r="F15" s="78">
        <f>F16+F17+F18</f>
        <v>204</v>
      </c>
      <c r="G15" s="78">
        <f t="shared" ref="G15:Y15" si="13">G16+G17+G18</f>
        <v>190</v>
      </c>
      <c r="H15" s="78">
        <f t="shared" si="13"/>
        <v>0</v>
      </c>
      <c r="I15" s="78">
        <f t="shared" si="13"/>
        <v>14</v>
      </c>
      <c r="J15" s="78">
        <f t="shared" si="13"/>
        <v>9</v>
      </c>
      <c r="K15" s="78">
        <f t="shared" si="13"/>
        <v>9</v>
      </c>
      <c r="L15" s="78">
        <f t="shared" si="13"/>
        <v>0</v>
      </c>
      <c r="M15" s="78">
        <f t="shared" si="13"/>
        <v>200</v>
      </c>
      <c r="N15" s="78">
        <f t="shared" si="13"/>
        <v>187</v>
      </c>
      <c r="O15" s="78">
        <f t="shared" si="13"/>
        <v>0</v>
      </c>
      <c r="P15" s="78">
        <f t="shared" si="13"/>
        <v>13</v>
      </c>
      <c r="Q15" s="78">
        <f t="shared" si="13"/>
        <v>9</v>
      </c>
      <c r="R15" s="78">
        <f t="shared" si="13"/>
        <v>9</v>
      </c>
      <c r="S15" s="78">
        <f t="shared" si="13"/>
        <v>0</v>
      </c>
      <c r="T15" s="78">
        <f t="shared" si="13"/>
        <v>201</v>
      </c>
      <c r="U15" s="78">
        <f t="shared" si="13"/>
        <v>187</v>
      </c>
      <c r="V15" s="78">
        <f t="shared" si="13"/>
        <v>0</v>
      </c>
      <c r="W15" s="78">
        <f t="shared" si="13"/>
        <v>14</v>
      </c>
      <c r="X15" s="78">
        <f t="shared" si="13"/>
        <v>12</v>
      </c>
      <c r="Y15" s="78">
        <f t="shared" si="13"/>
        <v>12</v>
      </c>
      <c r="Z15" s="78"/>
      <c r="AA15" s="78">
        <f t="shared" ref="AA15:AM15" si="14">AA16+AA17+AA18</f>
        <v>192</v>
      </c>
      <c r="AB15" s="78">
        <f t="shared" si="14"/>
        <v>179</v>
      </c>
      <c r="AC15" s="78"/>
      <c r="AD15" s="78">
        <f t="shared" si="14"/>
        <v>13</v>
      </c>
      <c r="AE15" s="78">
        <f t="shared" si="14"/>
        <v>3</v>
      </c>
      <c r="AF15" s="78">
        <f t="shared" si="14"/>
        <v>3</v>
      </c>
      <c r="AG15" s="78"/>
      <c r="AH15" s="78">
        <f t="shared" si="14"/>
        <v>197</v>
      </c>
      <c r="AI15" s="78">
        <f t="shared" si="14"/>
        <v>183</v>
      </c>
      <c r="AJ15" s="78">
        <f t="shared" si="14"/>
        <v>14</v>
      </c>
      <c r="AK15" s="78">
        <f t="shared" si="14"/>
        <v>16</v>
      </c>
      <c r="AL15" s="78">
        <f t="shared" si="14"/>
        <v>16</v>
      </c>
      <c r="AM15" s="78">
        <f t="shared" si="14"/>
        <v>0</v>
      </c>
      <c r="AN15" s="409">
        <f t="shared" si="3"/>
        <v>-4</v>
      </c>
      <c r="AO15" s="409">
        <f t="shared" si="8"/>
        <v>-4</v>
      </c>
      <c r="AP15" s="270">
        <f t="shared" si="4"/>
        <v>0</v>
      </c>
      <c r="AQ15" s="270">
        <f t="shared" si="5"/>
        <v>4</v>
      </c>
      <c r="AR15" s="182"/>
      <c r="AS15" s="313"/>
      <c r="AT15" s="315"/>
      <c r="AU15" s="315"/>
    </row>
    <row r="16" spans="1:48" s="149" customFormat="1" ht="29.25" customHeight="1" x14ac:dyDescent="0.2">
      <c r="A16" s="146"/>
      <c r="B16" s="147" t="s">
        <v>498</v>
      </c>
      <c r="C16" s="48"/>
      <c r="D16" s="48"/>
      <c r="E16" s="48"/>
      <c r="F16" s="48">
        <f t="shared" si="9"/>
        <v>67</v>
      </c>
      <c r="G16" s="48">
        <v>63</v>
      </c>
      <c r="H16" s="48"/>
      <c r="I16" s="48">
        <v>4</v>
      </c>
      <c r="J16" s="48">
        <f t="shared" si="10"/>
        <v>3</v>
      </c>
      <c r="K16" s="48">
        <v>3</v>
      </c>
      <c r="L16" s="48"/>
      <c r="M16" s="78">
        <f>SUM(N16:P16)</f>
        <v>67</v>
      </c>
      <c r="N16" s="48">
        <v>63</v>
      </c>
      <c r="O16" s="48"/>
      <c r="P16" s="48">
        <v>4</v>
      </c>
      <c r="Q16" s="78">
        <v>3</v>
      </c>
      <c r="R16" s="48">
        <v>3</v>
      </c>
      <c r="S16" s="48"/>
      <c r="T16" s="78">
        <f>SUM(U16:W16)</f>
        <v>66</v>
      </c>
      <c r="U16" s="48">
        <v>62</v>
      </c>
      <c r="V16" s="48"/>
      <c r="W16" s="48">
        <v>4</v>
      </c>
      <c r="X16" s="78">
        <v>4</v>
      </c>
      <c r="Y16" s="48">
        <v>4</v>
      </c>
      <c r="Z16" s="148"/>
      <c r="AA16" s="78">
        <f>SUM(AB16:AD16)</f>
        <v>66</v>
      </c>
      <c r="AB16" s="48">
        <v>62</v>
      </c>
      <c r="AC16" s="48"/>
      <c r="AD16" s="48">
        <v>4</v>
      </c>
      <c r="AE16" s="78">
        <v>3</v>
      </c>
      <c r="AF16" s="48">
        <v>3</v>
      </c>
      <c r="AG16" s="48"/>
      <c r="AH16" s="78">
        <f>SUM(AI16:AJ16)</f>
        <v>66</v>
      </c>
      <c r="AI16" s="48">
        <v>62</v>
      </c>
      <c r="AJ16" s="48">
        <v>4</v>
      </c>
      <c r="AK16" s="78">
        <v>4</v>
      </c>
      <c r="AL16" s="48">
        <v>4</v>
      </c>
      <c r="AM16" s="148"/>
      <c r="AN16" s="409">
        <f t="shared" si="3"/>
        <v>0</v>
      </c>
      <c r="AO16" s="409">
        <f t="shared" si="8"/>
        <v>0</v>
      </c>
      <c r="AP16" s="270">
        <f t="shared" si="4"/>
        <v>0</v>
      </c>
      <c r="AQ16" s="270">
        <f t="shared" si="5"/>
        <v>0</v>
      </c>
      <c r="AR16" s="183"/>
      <c r="AS16" s="313"/>
      <c r="AT16" s="316"/>
      <c r="AU16" s="316"/>
    </row>
    <row r="17" spans="1:47" s="149" customFormat="1" ht="45" x14ac:dyDescent="0.2">
      <c r="A17" s="146"/>
      <c r="B17" s="147" t="s">
        <v>499</v>
      </c>
      <c r="C17" s="48"/>
      <c r="D17" s="48"/>
      <c r="E17" s="48"/>
      <c r="F17" s="48">
        <f t="shared" si="9"/>
        <v>86</v>
      </c>
      <c r="G17" s="48">
        <v>80</v>
      </c>
      <c r="H17" s="48"/>
      <c r="I17" s="48">
        <v>6</v>
      </c>
      <c r="J17" s="48">
        <f t="shared" si="10"/>
        <v>3</v>
      </c>
      <c r="K17" s="48">
        <v>3</v>
      </c>
      <c r="L17" s="48"/>
      <c r="M17" s="48">
        <f>SUM(N17:P17)</f>
        <v>82</v>
      </c>
      <c r="N17" s="48">
        <v>77</v>
      </c>
      <c r="O17" s="48"/>
      <c r="P17" s="48">
        <v>5</v>
      </c>
      <c r="Q17" s="48">
        <v>3</v>
      </c>
      <c r="R17" s="48">
        <v>3</v>
      </c>
      <c r="S17" s="48"/>
      <c r="T17" s="48">
        <f>SUM(U17:W17)</f>
        <v>84</v>
      </c>
      <c r="U17" s="48">
        <v>78</v>
      </c>
      <c r="V17" s="48"/>
      <c r="W17" s="48">
        <v>6</v>
      </c>
      <c r="X17" s="48">
        <v>5</v>
      </c>
      <c r="Y17" s="48">
        <v>5</v>
      </c>
      <c r="Z17" s="148"/>
      <c r="AA17" s="48">
        <f>SUM(AB17:AD17)</f>
        <v>82</v>
      </c>
      <c r="AB17" s="48">
        <v>77</v>
      </c>
      <c r="AC17" s="48"/>
      <c r="AD17" s="48">
        <v>5</v>
      </c>
      <c r="AE17" s="48"/>
      <c r="AF17" s="48"/>
      <c r="AG17" s="48"/>
      <c r="AH17" s="48">
        <f>SUM(AI17:AJ17)</f>
        <v>83</v>
      </c>
      <c r="AI17" s="48">
        <v>77</v>
      </c>
      <c r="AJ17" s="48">
        <v>6</v>
      </c>
      <c r="AK17" s="48">
        <v>6</v>
      </c>
      <c r="AL17" s="48">
        <v>6</v>
      </c>
      <c r="AM17" s="148"/>
      <c r="AN17" s="409">
        <f t="shared" si="3"/>
        <v>-1</v>
      </c>
      <c r="AO17" s="409">
        <f t="shared" si="8"/>
        <v>-1</v>
      </c>
      <c r="AP17" s="270">
        <f t="shared" si="4"/>
        <v>0</v>
      </c>
      <c r="AQ17" s="270">
        <f t="shared" si="5"/>
        <v>1</v>
      </c>
      <c r="AR17" s="183"/>
      <c r="AS17" s="313"/>
      <c r="AT17" s="316"/>
      <c r="AU17" s="316"/>
    </row>
    <row r="18" spans="1:47" s="149" customFormat="1" ht="30" x14ac:dyDescent="0.2">
      <c r="A18" s="146"/>
      <c r="B18" s="147" t="s">
        <v>713</v>
      </c>
      <c r="C18" s="48"/>
      <c r="D18" s="48"/>
      <c r="E18" s="48"/>
      <c r="F18" s="48">
        <f t="shared" si="9"/>
        <v>51</v>
      </c>
      <c r="G18" s="48">
        <v>47</v>
      </c>
      <c r="H18" s="48"/>
      <c r="I18" s="48">
        <v>4</v>
      </c>
      <c r="J18" s="48">
        <f t="shared" si="10"/>
        <v>3</v>
      </c>
      <c r="K18" s="48">
        <v>3</v>
      </c>
      <c r="L18" s="48"/>
      <c r="M18" s="48">
        <f>SUM(N18:P18)</f>
        <v>51</v>
      </c>
      <c r="N18" s="48">
        <v>47</v>
      </c>
      <c r="O18" s="48"/>
      <c r="P18" s="48">
        <v>4</v>
      </c>
      <c r="Q18" s="48">
        <v>3</v>
      </c>
      <c r="R18" s="48">
        <v>3</v>
      </c>
      <c r="S18" s="48"/>
      <c r="T18" s="48">
        <f t="shared" ref="T18" si="15">SUM(U18:W18)</f>
        <v>51</v>
      </c>
      <c r="U18" s="48">
        <v>47</v>
      </c>
      <c r="V18" s="48"/>
      <c r="W18" s="48">
        <v>4</v>
      </c>
      <c r="X18" s="48">
        <f t="shared" ref="X18" si="16">SUM(Y18:Z18)</f>
        <v>3</v>
      </c>
      <c r="Y18" s="48">
        <v>3</v>
      </c>
      <c r="Z18" s="148"/>
      <c r="AA18" s="48">
        <f>SUM(AB18:AD18)</f>
        <v>44</v>
      </c>
      <c r="AB18" s="48">
        <v>40</v>
      </c>
      <c r="AC18" s="48"/>
      <c r="AD18" s="48">
        <v>4</v>
      </c>
      <c r="AE18" s="48"/>
      <c r="AF18" s="48"/>
      <c r="AG18" s="48"/>
      <c r="AH18" s="48">
        <f>SUM(AI18:AJ18)</f>
        <v>48</v>
      </c>
      <c r="AI18" s="48">
        <v>44</v>
      </c>
      <c r="AJ18" s="48">
        <v>4</v>
      </c>
      <c r="AK18" s="48">
        <f t="shared" ref="AK18" si="17">SUM(AL18:AM18)</f>
        <v>6</v>
      </c>
      <c r="AL18" s="48">
        <v>6</v>
      </c>
      <c r="AM18" s="148"/>
      <c r="AN18" s="409">
        <f t="shared" si="3"/>
        <v>-3</v>
      </c>
      <c r="AO18" s="409">
        <f t="shared" si="8"/>
        <v>-3</v>
      </c>
      <c r="AP18" s="270">
        <f t="shared" si="4"/>
        <v>0</v>
      </c>
      <c r="AQ18" s="270">
        <f t="shared" si="5"/>
        <v>3</v>
      </c>
      <c r="AR18" s="183"/>
      <c r="AS18" s="313"/>
      <c r="AT18" s="316"/>
      <c r="AU18" s="316"/>
    </row>
    <row r="19" spans="1:47" s="145" customFormat="1" ht="51.75" customHeight="1" x14ac:dyDescent="0.2">
      <c r="A19" s="142">
        <v>3</v>
      </c>
      <c r="B19" s="143" t="s">
        <v>500</v>
      </c>
      <c r="C19" s="78"/>
      <c r="D19" s="78"/>
      <c r="E19" s="78"/>
      <c r="F19" s="78">
        <f>SUM(F20:F22)</f>
        <v>73</v>
      </c>
      <c r="G19" s="78">
        <f t="shared" ref="G19:Z19" si="18">SUM(G20:G22)</f>
        <v>73</v>
      </c>
      <c r="H19" s="78">
        <f t="shared" si="18"/>
        <v>0</v>
      </c>
      <c r="I19" s="78">
        <f t="shared" si="18"/>
        <v>0</v>
      </c>
      <c r="J19" s="78">
        <f t="shared" si="18"/>
        <v>11</v>
      </c>
      <c r="K19" s="78">
        <f t="shared" si="18"/>
        <v>11</v>
      </c>
      <c r="L19" s="78">
        <f t="shared" si="18"/>
        <v>0</v>
      </c>
      <c r="M19" s="78">
        <f t="shared" si="18"/>
        <v>70</v>
      </c>
      <c r="N19" s="78">
        <f t="shared" si="18"/>
        <v>70</v>
      </c>
      <c r="O19" s="78">
        <f t="shared" si="18"/>
        <v>0</v>
      </c>
      <c r="P19" s="78">
        <f t="shared" si="18"/>
        <v>0</v>
      </c>
      <c r="Q19" s="78">
        <f t="shared" si="18"/>
        <v>4</v>
      </c>
      <c r="R19" s="78">
        <f t="shared" si="18"/>
        <v>4</v>
      </c>
      <c r="S19" s="78">
        <f t="shared" si="18"/>
        <v>0</v>
      </c>
      <c r="T19" s="78">
        <f t="shared" si="18"/>
        <v>68</v>
      </c>
      <c r="U19" s="78">
        <f t="shared" si="18"/>
        <v>68</v>
      </c>
      <c r="V19" s="78">
        <f t="shared" si="18"/>
        <v>0</v>
      </c>
      <c r="W19" s="78">
        <f t="shared" si="18"/>
        <v>0</v>
      </c>
      <c r="X19" s="78">
        <f t="shared" si="18"/>
        <v>16</v>
      </c>
      <c r="Y19" s="78">
        <f t="shared" si="18"/>
        <v>16</v>
      </c>
      <c r="Z19" s="78">
        <f t="shared" si="18"/>
        <v>0</v>
      </c>
      <c r="AA19" s="78">
        <f t="shared" ref="AA19:AM19" si="19">SUM(AA20:AA22)</f>
        <v>68</v>
      </c>
      <c r="AB19" s="78">
        <f t="shared" si="19"/>
        <v>68</v>
      </c>
      <c r="AC19" s="78"/>
      <c r="AD19" s="78"/>
      <c r="AE19" s="78">
        <f t="shared" si="19"/>
        <v>6</v>
      </c>
      <c r="AF19" s="78">
        <f t="shared" si="19"/>
        <v>6</v>
      </c>
      <c r="AG19" s="78"/>
      <c r="AH19" s="78">
        <f t="shared" si="19"/>
        <v>68</v>
      </c>
      <c r="AI19" s="78">
        <f t="shared" si="19"/>
        <v>68</v>
      </c>
      <c r="AJ19" s="78">
        <f t="shared" si="19"/>
        <v>0</v>
      </c>
      <c r="AK19" s="78">
        <f t="shared" si="19"/>
        <v>16</v>
      </c>
      <c r="AL19" s="78">
        <f t="shared" si="19"/>
        <v>16</v>
      </c>
      <c r="AM19" s="78">
        <f t="shared" si="19"/>
        <v>0</v>
      </c>
      <c r="AN19" s="409">
        <f t="shared" si="3"/>
        <v>0</v>
      </c>
      <c r="AO19" s="409">
        <f t="shared" si="8"/>
        <v>0</v>
      </c>
      <c r="AP19" s="270">
        <f t="shared" si="4"/>
        <v>0</v>
      </c>
      <c r="AQ19" s="270">
        <f t="shared" si="5"/>
        <v>0</v>
      </c>
      <c r="AR19" s="182"/>
      <c r="AS19" s="313"/>
      <c r="AT19" s="315"/>
      <c r="AU19" s="315"/>
    </row>
    <row r="20" spans="1:47" s="50" customFormat="1" ht="33" customHeight="1" x14ac:dyDescent="0.2">
      <c r="A20" s="71"/>
      <c r="B20" s="24" t="s">
        <v>231</v>
      </c>
      <c r="C20" s="45" t="s">
        <v>232</v>
      </c>
      <c r="D20" s="45" t="s">
        <v>233</v>
      </c>
      <c r="E20" s="45" t="s">
        <v>207</v>
      </c>
      <c r="F20" s="48">
        <f t="shared" ref="F20:F152" si="20">SUM(G20:I20)</f>
        <v>33</v>
      </c>
      <c r="G20" s="48">
        <v>33</v>
      </c>
      <c r="H20" s="48"/>
      <c r="I20" s="23"/>
      <c r="J20" s="48">
        <f t="shared" ref="J20:J152" si="21">SUM(K20:L20)</f>
        <v>4</v>
      </c>
      <c r="K20" s="45">
        <v>4</v>
      </c>
      <c r="L20" s="45"/>
      <c r="M20" s="48">
        <f t="shared" ref="M20:M152" si="22">SUM(N20:P20)</f>
        <v>31</v>
      </c>
      <c r="N20" s="48">
        <v>31</v>
      </c>
      <c r="O20" s="48"/>
      <c r="P20" s="48">
        <f t="shared" ref="P20" si="23">SUM(Q20:S20)</f>
        <v>0</v>
      </c>
      <c r="Q20" s="48">
        <f t="shared" ref="Q20:Q150" si="24">SUM(R20:S20)</f>
        <v>0</v>
      </c>
      <c r="R20" s="45"/>
      <c r="S20" s="45"/>
      <c r="T20" s="48">
        <f t="shared" ref="T20:T152" si="25">SUM(U20:W20)</f>
        <v>30</v>
      </c>
      <c r="U20" s="48">
        <v>30</v>
      </c>
      <c r="V20" s="48"/>
      <c r="W20" s="23">
        <v>0</v>
      </c>
      <c r="X20" s="48">
        <f t="shared" ref="X20:X152" si="26">SUM(Y20:Z20)</f>
        <v>7</v>
      </c>
      <c r="Y20" s="45">
        <v>7</v>
      </c>
      <c r="Z20" s="45"/>
      <c r="AA20" s="48">
        <f t="shared" ref="AA20:AA22" si="27">SUM(AB20:AD20)</f>
        <v>30</v>
      </c>
      <c r="AB20" s="48">
        <v>30</v>
      </c>
      <c r="AC20" s="48"/>
      <c r="AD20" s="48"/>
      <c r="AE20" s="48">
        <f t="shared" ref="AE20:AE21" si="28">SUM(AF20:AG20)</f>
        <v>1</v>
      </c>
      <c r="AF20" s="45">
        <v>1</v>
      </c>
      <c r="AG20" s="45"/>
      <c r="AH20" s="48">
        <f>SUM(AI20:AJ20)</f>
        <v>30</v>
      </c>
      <c r="AI20" s="48">
        <v>30</v>
      </c>
      <c r="AJ20" s="23">
        <v>0</v>
      </c>
      <c r="AK20" s="48">
        <f t="shared" ref="AK20:AK21" si="29">SUM(AL20:AM20)</f>
        <v>7</v>
      </c>
      <c r="AL20" s="45">
        <v>7</v>
      </c>
      <c r="AM20" s="45"/>
      <c r="AN20" s="409">
        <f t="shared" si="3"/>
        <v>0</v>
      </c>
      <c r="AO20" s="409">
        <f t="shared" si="8"/>
        <v>0</v>
      </c>
      <c r="AP20" s="270">
        <f t="shared" si="4"/>
        <v>0</v>
      </c>
      <c r="AQ20" s="270">
        <f t="shared" si="5"/>
        <v>0</v>
      </c>
      <c r="AR20" s="184"/>
      <c r="AS20" s="313"/>
      <c r="AT20" s="317"/>
      <c r="AU20" s="317"/>
    </row>
    <row r="21" spans="1:47" s="50" customFormat="1" ht="33.75" customHeight="1" x14ac:dyDescent="0.2">
      <c r="A21" s="71"/>
      <c r="B21" s="24" t="s">
        <v>813</v>
      </c>
      <c r="C21" s="45" t="s">
        <v>232</v>
      </c>
      <c r="D21" s="45" t="s">
        <v>233</v>
      </c>
      <c r="E21" s="45" t="s">
        <v>207</v>
      </c>
      <c r="F21" s="48">
        <f t="shared" si="20"/>
        <v>38</v>
      </c>
      <c r="G21" s="48">
        <v>38</v>
      </c>
      <c r="H21" s="48"/>
      <c r="I21" s="45"/>
      <c r="J21" s="48">
        <f t="shared" si="21"/>
        <v>6</v>
      </c>
      <c r="K21" s="45">
        <v>6</v>
      </c>
      <c r="L21" s="45"/>
      <c r="M21" s="48">
        <f t="shared" si="22"/>
        <v>37</v>
      </c>
      <c r="N21" s="48">
        <v>37</v>
      </c>
      <c r="O21" s="48"/>
      <c r="P21" s="48">
        <v>0</v>
      </c>
      <c r="Q21" s="48">
        <f t="shared" si="24"/>
        <v>3</v>
      </c>
      <c r="R21" s="45">
        <v>3</v>
      </c>
      <c r="S21" s="45"/>
      <c r="T21" s="48">
        <f t="shared" si="25"/>
        <v>36</v>
      </c>
      <c r="U21" s="48">
        <v>36</v>
      </c>
      <c r="V21" s="48"/>
      <c r="W21" s="45"/>
      <c r="X21" s="48">
        <f t="shared" si="26"/>
        <v>8</v>
      </c>
      <c r="Y21" s="45">
        <v>8</v>
      </c>
      <c r="Z21" s="45"/>
      <c r="AA21" s="48">
        <f t="shared" si="27"/>
        <v>36</v>
      </c>
      <c r="AB21" s="48">
        <v>36</v>
      </c>
      <c r="AC21" s="48"/>
      <c r="AD21" s="48"/>
      <c r="AE21" s="48">
        <f t="shared" si="28"/>
        <v>4</v>
      </c>
      <c r="AF21" s="45">
        <v>4</v>
      </c>
      <c r="AG21" s="45"/>
      <c r="AH21" s="48">
        <f>SUM(AI21:AJ21)</f>
        <v>36</v>
      </c>
      <c r="AI21" s="48">
        <v>36</v>
      </c>
      <c r="AJ21" s="45"/>
      <c r="AK21" s="48">
        <f t="shared" si="29"/>
        <v>8</v>
      </c>
      <c r="AL21" s="45">
        <v>8</v>
      </c>
      <c r="AM21" s="45"/>
      <c r="AN21" s="409">
        <f t="shared" si="3"/>
        <v>0</v>
      </c>
      <c r="AO21" s="409">
        <f t="shared" si="8"/>
        <v>0</v>
      </c>
      <c r="AP21" s="270">
        <f t="shared" si="4"/>
        <v>0</v>
      </c>
      <c r="AQ21" s="270">
        <f t="shared" si="5"/>
        <v>0</v>
      </c>
      <c r="AR21" s="184"/>
      <c r="AS21" s="313"/>
      <c r="AT21" s="317"/>
      <c r="AU21" s="317"/>
    </row>
    <row r="22" spans="1:47" s="50" customFormat="1" ht="36" customHeight="1" x14ac:dyDescent="0.2">
      <c r="A22" s="71"/>
      <c r="B22" s="24" t="s">
        <v>501</v>
      </c>
      <c r="C22" s="45"/>
      <c r="D22" s="45"/>
      <c r="E22" s="45"/>
      <c r="F22" s="48">
        <f t="shared" si="20"/>
        <v>2</v>
      </c>
      <c r="G22" s="48">
        <v>2</v>
      </c>
      <c r="H22" s="48"/>
      <c r="I22" s="45"/>
      <c r="J22" s="48">
        <v>1</v>
      </c>
      <c r="K22" s="45">
        <v>1</v>
      </c>
      <c r="L22" s="45"/>
      <c r="M22" s="48">
        <f t="shared" si="22"/>
        <v>2</v>
      </c>
      <c r="N22" s="48">
        <v>2</v>
      </c>
      <c r="O22" s="48"/>
      <c r="P22" s="48"/>
      <c r="Q22" s="48">
        <v>1</v>
      </c>
      <c r="R22" s="45">
        <v>1</v>
      </c>
      <c r="S22" s="45"/>
      <c r="T22" s="48">
        <f t="shared" si="25"/>
        <v>2</v>
      </c>
      <c r="U22" s="48">
        <v>2</v>
      </c>
      <c r="V22" s="48"/>
      <c r="W22" s="45"/>
      <c r="X22" s="48">
        <v>1</v>
      </c>
      <c r="Y22" s="45">
        <v>1</v>
      </c>
      <c r="Z22" s="49"/>
      <c r="AA22" s="48">
        <f t="shared" si="27"/>
        <v>2</v>
      </c>
      <c r="AB22" s="48">
        <v>2</v>
      </c>
      <c r="AC22" s="48"/>
      <c r="AD22" s="48"/>
      <c r="AE22" s="48">
        <v>1</v>
      </c>
      <c r="AF22" s="45">
        <v>1</v>
      </c>
      <c r="AG22" s="45"/>
      <c r="AH22" s="48">
        <f>SUM(AI22:AJ22)</f>
        <v>2</v>
      </c>
      <c r="AI22" s="48">
        <v>2</v>
      </c>
      <c r="AJ22" s="45"/>
      <c r="AK22" s="48">
        <v>1</v>
      </c>
      <c r="AL22" s="45">
        <v>1</v>
      </c>
      <c r="AM22" s="49"/>
      <c r="AN22" s="409">
        <f t="shared" si="3"/>
        <v>0</v>
      </c>
      <c r="AO22" s="409">
        <f t="shared" si="8"/>
        <v>0</v>
      </c>
      <c r="AP22" s="270">
        <f t="shared" si="4"/>
        <v>0</v>
      </c>
      <c r="AQ22" s="270">
        <f t="shared" si="5"/>
        <v>0</v>
      </c>
      <c r="AR22" s="184"/>
      <c r="AS22" s="313"/>
      <c r="AT22" s="317"/>
      <c r="AU22" s="317"/>
    </row>
    <row r="23" spans="1:47" s="69" customFormat="1" ht="36" customHeight="1" x14ac:dyDescent="0.2">
      <c r="A23" s="70">
        <v>2</v>
      </c>
      <c r="B23" s="66" t="s">
        <v>503</v>
      </c>
      <c r="C23" s="65"/>
      <c r="D23" s="65"/>
      <c r="E23" s="65"/>
      <c r="F23" s="67">
        <f>SUM(F24:F28)</f>
        <v>21717</v>
      </c>
      <c r="G23" s="67">
        <f>SUM(G24:G28)</f>
        <v>20792</v>
      </c>
      <c r="H23" s="67">
        <f t="shared" ref="H23" si="30">SUM(H24:H28)</f>
        <v>921</v>
      </c>
      <c r="I23" s="67">
        <f t="shared" ref="I23" si="31">SUM(I24:I28)</f>
        <v>4</v>
      </c>
      <c r="J23" s="67">
        <f t="shared" ref="J23" si="32">SUM(J24:J28)</f>
        <v>0</v>
      </c>
      <c r="K23" s="67">
        <f t="shared" ref="K23" si="33">SUM(K24:K28)</f>
        <v>0</v>
      </c>
      <c r="L23" s="67">
        <f t="shared" ref="L23" si="34">SUM(L24:L28)</f>
        <v>0</v>
      </c>
      <c r="M23" s="67">
        <f t="shared" ref="M23" si="35">SUM(M24:M28)</f>
        <v>21521</v>
      </c>
      <c r="N23" s="67">
        <f t="shared" ref="N23" si="36">SUM(N24:N28)</f>
        <v>20607</v>
      </c>
      <c r="O23" s="67">
        <f t="shared" ref="O23" si="37">SUM(O24:O28)</f>
        <v>910</v>
      </c>
      <c r="P23" s="67">
        <f t="shared" ref="P23" si="38">SUM(P24:P28)</f>
        <v>4</v>
      </c>
      <c r="Q23" s="67">
        <f t="shared" ref="Q23" si="39">SUM(Q24:Q28)</f>
        <v>0</v>
      </c>
      <c r="R23" s="67">
        <f t="shared" ref="R23" si="40">SUM(R24:R28)</f>
        <v>0</v>
      </c>
      <c r="S23" s="67">
        <f t="shared" ref="S23" si="41">SUM(S24:S28)</f>
        <v>0</v>
      </c>
      <c r="T23" s="67">
        <f>SUM(T24:T29)</f>
        <v>21680</v>
      </c>
      <c r="U23" s="67">
        <f t="shared" ref="U23:AJ23" si="42">SUM(U24:U29)</f>
        <v>20766</v>
      </c>
      <c r="V23" s="67">
        <f t="shared" si="42"/>
        <v>910</v>
      </c>
      <c r="W23" s="67">
        <f t="shared" si="42"/>
        <v>4</v>
      </c>
      <c r="X23" s="67"/>
      <c r="Y23" s="67"/>
      <c r="Z23" s="67"/>
      <c r="AA23" s="67">
        <f t="shared" si="42"/>
        <v>21083</v>
      </c>
      <c r="AB23" s="67">
        <f t="shared" si="42"/>
        <v>20194</v>
      </c>
      <c r="AC23" s="67">
        <f t="shared" si="42"/>
        <v>885</v>
      </c>
      <c r="AD23" s="67">
        <f t="shared" si="42"/>
        <v>4</v>
      </c>
      <c r="AE23" s="67"/>
      <c r="AF23" s="67"/>
      <c r="AG23" s="67"/>
      <c r="AH23" s="67">
        <f>SUM(AH24:AH29)</f>
        <v>21590</v>
      </c>
      <c r="AI23" s="67">
        <f>SUM(AI24:AI29)</f>
        <v>21586</v>
      </c>
      <c r="AJ23" s="67">
        <f t="shared" si="42"/>
        <v>4</v>
      </c>
      <c r="AK23" s="67"/>
      <c r="AL23" s="67"/>
      <c r="AM23" s="67"/>
      <c r="AN23" s="82">
        <f t="shared" si="3"/>
        <v>-90</v>
      </c>
      <c r="AO23" s="82">
        <f t="shared" si="8"/>
        <v>820</v>
      </c>
      <c r="AP23" s="270">
        <f t="shared" si="4"/>
        <v>0</v>
      </c>
      <c r="AQ23" s="270">
        <f t="shared" si="5"/>
        <v>0</v>
      </c>
      <c r="AR23" s="184"/>
      <c r="AS23" s="313"/>
      <c r="AT23" s="318"/>
      <c r="AU23" s="318"/>
    </row>
    <row r="24" spans="1:47" s="50" customFormat="1" ht="48" customHeight="1" x14ac:dyDescent="0.2">
      <c r="A24" s="71"/>
      <c r="B24" s="24" t="s">
        <v>508</v>
      </c>
      <c r="C24" s="45"/>
      <c r="D24" s="45"/>
      <c r="E24" s="45"/>
      <c r="F24" s="48">
        <f>SUM(G24:I24)</f>
        <v>5734</v>
      </c>
      <c r="G24" s="48">
        <v>4813</v>
      </c>
      <c r="H24" s="48">
        <v>921</v>
      </c>
      <c r="I24" s="45"/>
      <c r="J24" s="48"/>
      <c r="K24" s="45"/>
      <c r="L24" s="45"/>
      <c r="M24" s="48">
        <f t="shared" si="22"/>
        <v>5585</v>
      </c>
      <c r="N24" s="48">
        <f>4535+140</f>
        <v>4675</v>
      </c>
      <c r="O24" s="48">
        <v>910</v>
      </c>
      <c r="P24" s="48"/>
      <c r="Q24" s="48"/>
      <c r="R24" s="45"/>
      <c r="S24" s="45"/>
      <c r="T24" s="48">
        <f t="shared" si="25"/>
        <v>5842</v>
      </c>
      <c r="U24" s="48">
        <f>4775+157</f>
        <v>4932</v>
      </c>
      <c r="V24" s="48">
        <v>910</v>
      </c>
      <c r="W24" s="45"/>
      <c r="X24" s="48"/>
      <c r="Y24" s="45"/>
      <c r="Z24" s="49"/>
      <c r="AA24" s="48">
        <f>SUM(AB24:AD24)</f>
        <v>5437</v>
      </c>
      <c r="AB24" s="48">
        <v>4552</v>
      </c>
      <c r="AC24" s="48">
        <v>885</v>
      </c>
      <c r="AD24" s="48"/>
      <c r="AE24" s="48"/>
      <c r="AF24" s="45"/>
      <c r="AG24" s="45"/>
      <c r="AH24" s="48">
        <f>SUM(AI24:AJ24)</f>
        <v>5885</v>
      </c>
      <c r="AI24" s="48">
        <v>5885</v>
      </c>
      <c r="AJ24" s="45"/>
      <c r="AK24" s="48"/>
      <c r="AL24" s="45"/>
      <c r="AM24" s="49"/>
      <c r="AN24" s="270">
        <f>AH24-T24</f>
        <v>43</v>
      </c>
      <c r="AO24" s="270">
        <f t="shared" si="8"/>
        <v>953</v>
      </c>
      <c r="AP24" s="270">
        <f t="shared" si="4"/>
        <v>0</v>
      </c>
      <c r="AQ24" s="270">
        <f t="shared" si="5"/>
        <v>0</v>
      </c>
      <c r="AR24" s="184"/>
      <c r="AS24" s="313"/>
      <c r="AT24" s="317"/>
      <c r="AU24" s="317"/>
    </row>
    <row r="25" spans="1:47" s="50" customFormat="1" ht="36" customHeight="1" x14ac:dyDescent="0.2">
      <c r="A25" s="71"/>
      <c r="B25" s="24" t="s">
        <v>504</v>
      </c>
      <c r="C25" s="45"/>
      <c r="D25" s="45"/>
      <c r="E25" s="45"/>
      <c r="F25" s="48">
        <f t="shared" si="20"/>
        <v>6888</v>
      </c>
      <c r="G25" s="48">
        <v>6888</v>
      </c>
      <c r="H25" s="48"/>
      <c r="I25" s="45"/>
      <c r="J25" s="48"/>
      <c r="K25" s="45"/>
      <c r="L25" s="45"/>
      <c r="M25" s="48">
        <f t="shared" si="22"/>
        <v>7023</v>
      </c>
      <c r="N25" s="48">
        <f>6894+129</f>
        <v>7023</v>
      </c>
      <c r="O25" s="48"/>
      <c r="P25" s="48"/>
      <c r="Q25" s="48"/>
      <c r="R25" s="45"/>
      <c r="S25" s="45"/>
      <c r="T25" s="48">
        <f t="shared" si="25"/>
        <v>6904</v>
      </c>
      <c r="U25" s="48">
        <v>6904</v>
      </c>
      <c r="V25" s="48"/>
      <c r="W25" s="45"/>
      <c r="X25" s="48"/>
      <c r="Y25" s="45"/>
      <c r="Z25" s="49"/>
      <c r="AA25" s="48">
        <f t="shared" ref="AA25:AA28" si="43">SUM(AB25:AD25)</f>
        <v>6821</v>
      </c>
      <c r="AB25" s="48">
        <v>6821</v>
      </c>
      <c r="AC25" s="48"/>
      <c r="AD25" s="48"/>
      <c r="AE25" s="48"/>
      <c r="AF25" s="45"/>
      <c r="AG25" s="45"/>
      <c r="AH25" s="48">
        <f>SUM(AI25:AJ25)</f>
        <v>6974</v>
      </c>
      <c r="AI25" s="48">
        <v>6974</v>
      </c>
      <c r="AJ25" s="45"/>
      <c r="AK25" s="48"/>
      <c r="AL25" s="45"/>
      <c r="AM25" s="49"/>
      <c r="AN25" s="270">
        <f t="shared" si="3"/>
        <v>70</v>
      </c>
      <c r="AO25" s="270">
        <f t="shared" si="8"/>
        <v>70</v>
      </c>
      <c r="AP25" s="270">
        <f t="shared" si="4"/>
        <v>0</v>
      </c>
      <c r="AQ25" s="270">
        <f t="shared" si="5"/>
        <v>0</v>
      </c>
      <c r="AR25" s="184"/>
      <c r="AS25" s="313"/>
      <c r="AT25" s="317"/>
      <c r="AU25" s="317"/>
    </row>
    <row r="26" spans="1:47" s="50" customFormat="1" ht="36" customHeight="1" x14ac:dyDescent="0.2">
      <c r="A26" s="71"/>
      <c r="B26" s="24" t="s">
        <v>505</v>
      </c>
      <c r="C26" s="45"/>
      <c r="D26" s="45"/>
      <c r="E26" s="45"/>
      <c r="F26" s="48">
        <f t="shared" si="20"/>
        <v>5733</v>
      </c>
      <c r="G26" s="48">
        <v>5733</v>
      </c>
      <c r="H26" s="48"/>
      <c r="I26" s="45"/>
      <c r="J26" s="48"/>
      <c r="K26" s="45"/>
      <c r="L26" s="45"/>
      <c r="M26" s="48">
        <f t="shared" si="22"/>
        <v>5890</v>
      </c>
      <c r="N26" s="48">
        <f>5780+110</f>
        <v>5890</v>
      </c>
      <c r="O26" s="48"/>
      <c r="P26" s="48"/>
      <c r="Q26" s="48"/>
      <c r="R26" s="45"/>
      <c r="S26" s="45"/>
      <c r="T26" s="48">
        <f t="shared" si="25"/>
        <v>5543</v>
      </c>
      <c r="U26" s="48">
        <v>5543</v>
      </c>
      <c r="V26" s="48"/>
      <c r="W26" s="45"/>
      <c r="X26" s="48"/>
      <c r="Y26" s="45"/>
      <c r="Z26" s="49"/>
      <c r="AA26" s="48">
        <f t="shared" si="43"/>
        <v>5620</v>
      </c>
      <c r="AB26" s="48">
        <v>5620</v>
      </c>
      <c r="AC26" s="48"/>
      <c r="AD26" s="48"/>
      <c r="AE26" s="48"/>
      <c r="AF26" s="45"/>
      <c r="AG26" s="45"/>
      <c r="AH26" s="48">
        <f>SUM(AI26:AJ26)</f>
        <v>5500</v>
      </c>
      <c r="AI26" s="48">
        <v>5500</v>
      </c>
      <c r="AJ26" s="45"/>
      <c r="AK26" s="48"/>
      <c r="AL26" s="45"/>
      <c r="AM26" s="49"/>
      <c r="AN26" s="270">
        <f t="shared" si="3"/>
        <v>-43</v>
      </c>
      <c r="AO26" s="270">
        <f t="shared" si="8"/>
        <v>-43</v>
      </c>
      <c r="AP26" s="270">
        <f t="shared" si="4"/>
        <v>0</v>
      </c>
      <c r="AQ26" s="270">
        <f t="shared" si="5"/>
        <v>0</v>
      </c>
      <c r="AR26" s="184"/>
      <c r="AS26" s="313"/>
      <c r="AT26" s="317"/>
      <c r="AU26" s="317"/>
    </row>
    <row r="27" spans="1:47" s="50" customFormat="1" ht="36" customHeight="1" x14ac:dyDescent="0.2">
      <c r="A27" s="71"/>
      <c r="B27" s="24" t="s">
        <v>506</v>
      </c>
      <c r="C27" s="45"/>
      <c r="D27" s="45"/>
      <c r="E27" s="45"/>
      <c r="F27" s="48">
        <f>SUM(G27:I27)</f>
        <v>3071</v>
      </c>
      <c r="G27" s="48">
        <v>3067</v>
      </c>
      <c r="H27" s="48"/>
      <c r="I27" s="45">
        <v>4</v>
      </c>
      <c r="J27" s="48"/>
      <c r="K27" s="45"/>
      <c r="L27" s="45"/>
      <c r="M27" s="48">
        <f t="shared" si="22"/>
        <v>3023</v>
      </c>
      <c r="N27" s="48">
        <f>2986+33</f>
        <v>3019</v>
      </c>
      <c r="O27" s="48"/>
      <c r="P27" s="48">
        <v>4</v>
      </c>
      <c r="Q27" s="48"/>
      <c r="R27" s="45"/>
      <c r="S27" s="45"/>
      <c r="T27" s="48">
        <f t="shared" si="25"/>
        <v>3047</v>
      </c>
      <c r="U27" s="48">
        <f>3003+40</f>
        <v>3043</v>
      </c>
      <c r="V27" s="48"/>
      <c r="W27" s="45">
        <v>4</v>
      </c>
      <c r="X27" s="48"/>
      <c r="Y27" s="45"/>
      <c r="Z27" s="49"/>
      <c r="AA27" s="48">
        <f t="shared" si="43"/>
        <v>2991</v>
      </c>
      <c r="AB27" s="48">
        <f>2987</f>
        <v>2987</v>
      </c>
      <c r="AC27" s="48"/>
      <c r="AD27" s="48">
        <v>4</v>
      </c>
      <c r="AE27" s="48"/>
      <c r="AF27" s="45"/>
      <c r="AG27" s="45"/>
      <c r="AH27" s="48">
        <f>SUM(AI27:AJ27)</f>
        <v>3017</v>
      </c>
      <c r="AI27" s="48">
        <v>3013</v>
      </c>
      <c r="AJ27" s="45">
        <v>4</v>
      </c>
      <c r="AK27" s="48"/>
      <c r="AL27" s="45"/>
      <c r="AM27" s="49"/>
      <c r="AN27" s="270">
        <f t="shared" si="3"/>
        <v>-30</v>
      </c>
      <c r="AO27" s="270">
        <f t="shared" si="8"/>
        <v>-30</v>
      </c>
      <c r="AP27" s="270">
        <f t="shared" si="4"/>
        <v>0</v>
      </c>
      <c r="AQ27" s="270">
        <f t="shared" si="5"/>
        <v>0</v>
      </c>
      <c r="AR27" s="184" t="s">
        <v>827</v>
      </c>
      <c r="AS27" s="313"/>
      <c r="AT27" s="317"/>
      <c r="AU27" s="317"/>
    </row>
    <row r="28" spans="1:47" s="50" customFormat="1" ht="36" customHeight="1" x14ac:dyDescent="0.2">
      <c r="A28" s="71"/>
      <c r="B28" s="24" t="s">
        <v>507</v>
      </c>
      <c r="C28" s="45"/>
      <c r="D28" s="45"/>
      <c r="E28" s="45"/>
      <c r="F28" s="48">
        <f t="shared" si="20"/>
        <v>291</v>
      </c>
      <c r="G28" s="48">
        <f>291</f>
        <v>291</v>
      </c>
      <c r="H28" s="48"/>
      <c r="I28" s="45"/>
      <c r="J28" s="48"/>
      <c r="K28" s="45"/>
      <c r="L28" s="45"/>
      <c r="M28" s="48">
        <f t="shared" si="22"/>
        <v>0</v>
      </c>
      <c r="N28" s="48"/>
      <c r="O28" s="48"/>
      <c r="P28" s="48"/>
      <c r="Q28" s="48"/>
      <c r="R28" s="45"/>
      <c r="S28" s="45"/>
      <c r="T28" s="48">
        <f t="shared" si="25"/>
        <v>238</v>
      </c>
      <c r="U28" s="48">
        <v>238</v>
      </c>
      <c r="V28" s="48"/>
      <c r="W28" s="45"/>
      <c r="X28" s="48"/>
      <c r="Y28" s="45"/>
      <c r="Z28" s="49"/>
      <c r="AA28" s="48">
        <f t="shared" si="43"/>
        <v>214</v>
      </c>
      <c r="AB28" s="48">
        <v>214</v>
      </c>
      <c r="AC28" s="48"/>
      <c r="AD28" s="48"/>
      <c r="AE28" s="48"/>
      <c r="AF28" s="45"/>
      <c r="AG28" s="45"/>
      <c r="AH28" s="48">
        <f>SUM(AI28:AJ28)</f>
        <v>214</v>
      </c>
      <c r="AI28" s="48">
        <v>214</v>
      </c>
      <c r="AJ28" s="45"/>
      <c r="AK28" s="48"/>
      <c r="AL28" s="45"/>
      <c r="AM28" s="49"/>
      <c r="AN28" s="270">
        <f t="shared" si="3"/>
        <v>-24</v>
      </c>
      <c r="AO28" s="270">
        <f t="shared" si="8"/>
        <v>-24</v>
      </c>
      <c r="AP28" s="270">
        <f t="shared" si="4"/>
        <v>0</v>
      </c>
      <c r="AQ28" s="270">
        <f t="shared" si="5"/>
        <v>0</v>
      </c>
      <c r="AR28" s="184"/>
      <c r="AS28" s="313"/>
      <c r="AT28" s="317"/>
      <c r="AU28" s="317"/>
    </row>
    <row r="29" spans="1:47" s="50" customFormat="1" ht="50.25" customHeight="1" x14ac:dyDescent="0.2">
      <c r="A29" s="71"/>
      <c r="B29" s="24" t="s">
        <v>812</v>
      </c>
      <c r="C29" s="45"/>
      <c r="D29" s="45"/>
      <c r="E29" s="45"/>
      <c r="F29" s="48"/>
      <c r="G29" s="48"/>
      <c r="H29" s="48"/>
      <c r="I29" s="45"/>
      <c r="J29" s="48"/>
      <c r="K29" s="45"/>
      <c r="L29" s="45"/>
      <c r="M29" s="48"/>
      <c r="N29" s="48"/>
      <c r="O29" s="48"/>
      <c r="P29" s="48"/>
      <c r="Q29" s="48"/>
      <c r="R29" s="45"/>
      <c r="S29" s="45"/>
      <c r="T29" s="48">
        <v>106</v>
      </c>
      <c r="U29" s="48">
        <v>106</v>
      </c>
      <c r="V29" s="48"/>
      <c r="W29" s="45"/>
      <c r="X29" s="48"/>
      <c r="Y29" s="45"/>
      <c r="Z29" s="49"/>
      <c r="AA29" s="48"/>
      <c r="AB29" s="48"/>
      <c r="AC29" s="48"/>
      <c r="AD29" s="48"/>
      <c r="AE29" s="48"/>
      <c r="AF29" s="45"/>
      <c r="AG29" s="45"/>
      <c r="AH29" s="48"/>
      <c r="AI29" s="48"/>
      <c r="AJ29" s="45"/>
      <c r="AK29" s="48"/>
      <c r="AL29" s="45"/>
      <c r="AM29" s="49"/>
      <c r="AN29" s="270">
        <f t="shared" si="3"/>
        <v>-106</v>
      </c>
      <c r="AO29" s="270">
        <f t="shared" si="8"/>
        <v>-106</v>
      </c>
      <c r="AP29" s="270"/>
      <c r="AQ29" s="270"/>
      <c r="AR29" s="184"/>
      <c r="AS29" s="313"/>
      <c r="AT29" s="317"/>
      <c r="AU29" s="317"/>
    </row>
    <row r="30" spans="1:47" s="69" customFormat="1" ht="42" customHeight="1" x14ac:dyDescent="0.2">
      <c r="A30" s="70">
        <v>3</v>
      </c>
      <c r="B30" s="66" t="s">
        <v>509</v>
      </c>
      <c r="C30" s="65"/>
      <c r="D30" s="65"/>
      <c r="E30" s="65"/>
      <c r="F30" s="67">
        <f>SUM(F31:F40)</f>
        <v>167</v>
      </c>
      <c r="G30" s="67">
        <f>SUM(G31:G40)</f>
        <v>167</v>
      </c>
      <c r="H30" s="67">
        <f t="shared" ref="H30:U30" si="44">SUM(H31:H40)</f>
        <v>0</v>
      </c>
      <c r="I30" s="67">
        <f t="shared" si="44"/>
        <v>0</v>
      </c>
      <c r="J30" s="67">
        <f t="shared" si="44"/>
        <v>0</v>
      </c>
      <c r="K30" s="67">
        <f t="shared" si="44"/>
        <v>0</v>
      </c>
      <c r="L30" s="67">
        <f t="shared" si="44"/>
        <v>0</v>
      </c>
      <c r="M30" s="67">
        <f>SUM(M31:M40)</f>
        <v>161</v>
      </c>
      <c r="N30" s="67">
        <f t="shared" si="44"/>
        <v>161</v>
      </c>
      <c r="O30" s="67">
        <f t="shared" si="44"/>
        <v>0</v>
      </c>
      <c r="P30" s="67">
        <f t="shared" si="44"/>
        <v>0</v>
      </c>
      <c r="Q30" s="67">
        <f t="shared" si="44"/>
        <v>0</v>
      </c>
      <c r="R30" s="67">
        <f t="shared" si="44"/>
        <v>0</v>
      </c>
      <c r="S30" s="67">
        <f t="shared" si="44"/>
        <v>0</v>
      </c>
      <c r="T30" s="67">
        <f t="shared" si="44"/>
        <v>161</v>
      </c>
      <c r="U30" s="67">
        <f t="shared" si="44"/>
        <v>161</v>
      </c>
      <c r="V30" s="67"/>
      <c r="W30" s="67"/>
      <c r="X30" s="67"/>
      <c r="Y30" s="67"/>
      <c r="Z30" s="67"/>
      <c r="AA30" s="67">
        <f>SUM(AA31:AA40)</f>
        <v>145</v>
      </c>
      <c r="AB30" s="67">
        <f t="shared" ref="AB30:AI30" si="45">SUM(AB31:AB40)</f>
        <v>145</v>
      </c>
      <c r="AC30" s="67"/>
      <c r="AD30" s="67"/>
      <c r="AE30" s="67"/>
      <c r="AF30" s="67"/>
      <c r="AG30" s="67"/>
      <c r="AH30" s="67">
        <f t="shared" si="45"/>
        <v>159</v>
      </c>
      <c r="AI30" s="67">
        <f t="shared" si="45"/>
        <v>159</v>
      </c>
      <c r="AJ30" s="67"/>
      <c r="AK30" s="67"/>
      <c r="AL30" s="67"/>
      <c r="AM30" s="67"/>
      <c r="AN30" s="82">
        <f t="shared" si="3"/>
        <v>-2</v>
      </c>
      <c r="AO30" s="82">
        <f t="shared" si="8"/>
        <v>-2</v>
      </c>
      <c r="AP30" s="270">
        <f t="shared" ref="AP30:AP61" si="46">AJ30-W30</f>
        <v>0</v>
      </c>
      <c r="AQ30" s="270">
        <f t="shared" ref="AQ30:AQ61" si="47">AK30-X30</f>
        <v>0</v>
      </c>
      <c r="AR30" s="184"/>
      <c r="AS30" s="313"/>
      <c r="AT30" s="318"/>
      <c r="AU30" s="318"/>
    </row>
    <row r="31" spans="1:47" s="50" customFormat="1" ht="45.75" customHeight="1" x14ac:dyDescent="0.2">
      <c r="A31" s="71"/>
      <c r="B31" s="24" t="s">
        <v>510</v>
      </c>
      <c r="C31" s="45"/>
      <c r="D31" s="45"/>
      <c r="E31" s="45"/>
      <c r="F31" s="48">
        <f t="shared" si="20"/>
        <v>20</v>
      </c>
      <c r="G31" s="48">
        <v>20</v>
      </c>
      <c r="H31" s="48"/>
      <c r="I31" s="45"/>
      <c r="J31" s="48"/>
      <c r="K31" s="45"/>
      <c r="L31" s="45"/>
      <c r="M31" s="48">
        <v>20</v>
      </c>
      <c r="N31" s="48">
        <v>20</v>
      </c>
      <c r="O31" s="48"/>
      <c r="P31" s="48"/>
      <c r="Q31" s="48"/>
      <c r="R31" s="45"/>
      <c r="S31" s="45"/>
      <c r="T31" s="48">
        <f t="shared" si="25"/>
        <v>20</v>
      </c>
      <c r="U31" s="48">
        <v>20</v>
      </c>
      <c r="V31" s="48"/>
      <c r="W31" s="45"/>
      <c r="X31" s="48"/>
      <c r="Y31" s="45"/>
      <c r="Z31" s="49"/>
      <c r="AA31" s="48">
        <v>17</v>
      </c>
      <c r="AB31" s="48">
        <v>17</v>
      </c>
      <c r="AC31" s="48"/>
      <c r="AD31" s="48"/>
      <c r="AE31" s="48"/>
      <c r="AF31" s="45"/>
      <c r="AG31" s="45"/>
      <c r="AH31" s="48">
        <f t="shared" ref="AH31:AH41" si="48">SUM(AI31:AJ31)</f>
        <v>20</v>
      </c>
      <c r="AI31" s="48">
        <v>20</v>
      </c>
      <c r="AJ31" s="45"/>
      <c r="AK31" s="48"/>
      <c r="AL31" s="45"/>
      <c r="AM31" s="49"/>
      <c r="AN31" s="270">
        <f t="shared" si="3"/>
        <v>0</v>
      </c>
      <c r="AO31" s="270">
        <f t="shared" si="8"/>
        <v>0</v>
      </c>
      <c r="AP31" s="270">
        <f t="shared" si="46"/>
        <v>0</v>
      </c>
      <c r="AQ31" s="270">
        <f t="shared" si="47"/>
        <v>0</v>
      </c>
      <c r="AR31" s="184"/>
      <c r="AS31" s="313"/>
      <c r="AT31" s="317"/>
      <c r="AU31" s="317"/>
    </row>
    <row r="32" spans="1:47" s="50" customFormat="1" ht="48" customHeight="1" x14ac:dyDescent="0.2">
      <c r="A32" s="71"/>
      <c r="B32" s="24" t="s">
        <v>511</v>
      </c>
      <c r="C32" s="45"/>
      <c r="D32" s="45"/>
      <c r="E32" s="45"/>
      <c r="F32" s="48">
        <f t="shared" si="20"/>
        <v>16</v>
      </c>
      <c r="G32" s="48">
        <v>16</v>
      </c>
      <c r="H32" s="48"/>
      <c r="I32" s="45"/>
      <c r="J32" s="48"/>
      <c r="K32" s="45"/>
      <c r="L32" s="45"/>
      <c r="M32" s="48">
        <f t="shared" si="22"/>
        <v>14</v>
      </c>
      <c r="N32" s="48">
        <v>14</v>
      </c>
      <c r="O32" s="48"/>
      <c r="P32" s="48"/>
      <c r="Q32" s="48"/>
      <c r="R32" s="45"/>
      <c r="S32" s="45"/>
      <c r="T32" s="48">
        <f t="shared" si="25"/>
        <v>14</v>
      </c>
      <c r="U32" s="48">
        <v>14</v>
      </c>
      <c r="V32" s="48"/>
      <c r="W32" s="45"/>
      <c r="X32" s="48"/>
      <c r="Y32" s="45"/>
      <c r="Z32" s="49"/>
      <c r="AA32" s="48">
        <f t="shared" ref="AA32:AA41" si="49">SUM(AB32:AD32)</f>
        <v>12</v>
      </c>
      <c r="AB32" s="48">
        <v>12</v>
      </c>
      <c r="AC32" s="48"/>
      <c r="AD32" s="48"/>
      <c r="AE32" s="48"/>
      <c r="AF32" s="45"/>
      <c r="AG32" s="45"/>
      <c r="AH32" s="48">
        <f t="shared" si="48"/>
        <v>12</v>
      </c>
      <c r="AI32" s="48">
        <v>12</v>
      </c>
      <c r="AJ32" s="45"/>
      <c r="AK32" s="48"/>
      <c r="AL32" s="45"/>
      <c r="AM32" s="49"/>
      <c r="AN32" s="270">
        <f t="shared" si="3"/>
        <v>-2</v>
      </c>
      <c r="AO32" s="270">
        <f t="shared" si="8"/>
        <v>-2</v>
      </c>
      <c r="AP32" s="270">
        <f t="shared" si="46"/>
        <v>0</v>
      </c>
      <c r="AQ32" s="270">
        <f t="shared" si="47"/>
        <v>0</v>
      </c>
      <c r="AR32" s="184"/>
      <c r="AS32" s="313"/>
      <c r="AT32" s="317"/>
      <c r="AU32" s="317"/>
    </row>
    <row r="33" spans="1:47" s="50" customFormat="1" ht="36" customHeight="1" x14ac:dyDescent="0.2">
      <c r="A33" s="71"/>
      <c r="B33" s="24" t="s">
        <v>512</v>
      </c>
      <c r="C33" s="45"/>
      <c r="D33" s="45"/>
      <c r="E33" s="45"/>
      <c r="F33" s="48">
        <f t="shared" si="20"/>
        <v>18</v>
      </c>
      <c r="G33" s="48">
        <v>18</v>
      </c>
      <c r="H33" s="48"/>
      <c r="I33" s="45"/>
      <c r="J33" s="48"/>
      <c r="K33" s="45"/>
      <c r="L33" s="45"/>
      <c r="M33" s="48">
        <f t="shared" si="22"/>
        <v>18</v>
      </c>
      <c r="N33" s="48">
        <v>18</v>
      </c>
      <c r="O33" s="48"/>
      <c r="P33" s="48"/>
      <c r="Q33" s="48"/>
      <c r="R33" s="45"/>
      <c r="S33" s="45"/>
      <c r="T33" s="48">
        <f t="shared" si="25"/>
        <v>18</v>
      </c>
      <c r="U33" s="48">
        <v>18</v>
      </c>
      <c r="V33" s="48"/>
      <c r="W33" s="45"/>
      <c r="X33" s="48"/>
      <c r="Y33" s="45"/>
      <c r="Z33" s="49"/>
      <c r="AA33" s="48">
        <f t="shared" si="49"/>
        <v>18</v>
      </c>
      <c r="AB33" s="48">
        <v>18</v>
      </c>
      <c r="AC33" s="48"/>
      <c r="AD33" s="48"/>
      <c r="AE33" s="48"/>
      <c r="AF33" s="45"/>
      <c r="AG33" s="45"/>
      <c r="AH33" s="48">
        <f t="shared" si="48"/>
        <v>18</v>
      </c>
      <c r="AI33" s="48">
        <v>18</v>
      </c>
      <c r="AJ33" s="45"/>
      <c r="AK33" s="48"/>
      <c r="AL33" s="45"/>
      <c r="AM33" s="49"/>
      <c r="AN33" s="270">
        <f t="shared" si="3"/>
        <v>0</v>
      </c>
      <c r="AO33" s="270">
        <f t="shared" si="8"/>
        <v>0</v>
      </c>
      <c r="AP33" s="270">
        <f t="shared" si="46"/>
        <v>0</v>
      </c>
      <c r="AQ33" s="270">
        <f t="shared" si="47"/>
        <v>0</v>
      </c>
      <c r="AR33" s="184"/>
      <c r="AS33" s="313"/>
      <c r="AT33" s="317"/>
      <c r="AU33" s="317"/>
    </row>
    <row r="34" spans="1:47" s="50" customFormat="1" ht="36" customHeight="1" x14ac:dyDescent="0.2">
      <c r="A34" s="71"/>
      <c r="B34" s="24" t="s">
        <v>513</v>
      </c>
      <c r="C34" s="45"/>
      <c r="D34" s="45"/>
      <c r="E34" s="45"/>
      <c r="F34" s="48">
        <f t="shared" si="20"/>
        <v>24</v>
      </c>
      <c r="G34" s="48">
        <v>24</v>
      </c>
      <c r="H34" s="48"/>
      <c r="I34" s="45"/>
      <c r="J34" s="48"/>
      <c r="K34" s="45"/>
      <c r="L34" s="45"/>
      <c r="M34" s="48">
        <f t="shared" si="22"/>
        <v>28</v>
      </c>
      <c r="N34" s="48">
        <v>28</v>
      </c>
      <c r="O34" s="48"/>
      <c r="P34" s="48"/>
      <c r="Q34" s="48"/>
      <c r="R34" s="45"/>
      <c r="S34" s="45"/>
      <c r="T34" s="48">
        <f t="shared" si="25"/>
        <v>24</v>
      </c>
      <c r="U34" s="48">
        <v>24</v>
      </c>
      <c r="V34" s="48"/>
      <c r="W34" s="45"/>
      <c r="X34" s="48"/>
      <c r="Y34" s="45"/>
      <c r="Z34" s="49"/>
      <c r="AA34" s="48">
        <f t="shared" si="49"/>
        <v>25</v>
      </c>
      <c r="AB34" s="48">
        <v>25</v>
      </c>
      <c r="AC34" s="48"/>
      <c r="AD34" s="48"/>
      <c r="AE34" s="48"/>
      <c r="AF34" s="45"/>
      <c r="AG34" s="45"/>
      <c r="AH34" s="48">
        <f t="shared" si="48"/>
        <v>24</v>
      </c>
      <c r="AI34" s="48">
        <v>24</v>
      </c>
      <c r="AJ34" s="45"/>
      <c r="AK34" s="48"/>
      <c r="AL34" s="45"/>
      <c r="AM34" s="49"/>
      <c r="AN34" s="270">
        <f t="shared" si="3"/>
        <v>0</v>
      </c>
      <c r="AO34" s="270">
        <f t="shared" si="8"/>
        <v>0</v>
      </c>
      <c r="AP34" s="270">
        <f t="shared" si="46"/>
        <v>0</v>
      </c>
      <c r="AQ34" s="270">
        <f t="shared" si="47"/>
        <v>0</v>
      </c>
      <c r="AR34" s="184"/>
      <c r="AS34" s="313"/>
      <c r="AT34" s="317"/>
      <c r="AU34" s="317"/>
    </row>
    <row r="35" spans="1:47" s="50" customFormat="1" ht="36" customHeight="1" x14ac:dyDescent="0.2">
      <c r="A35" s="71"/>
      <c r="B35" s="24" t="s">
        <v>514</v>
      </c>
      <c r="C35" s="45"/>
      <c r="D35" s="45"/>
      <c r="E35" s="45"/>
      <c r="F35" s="48">
        <f t="shared" si="20"/>
        <v>14</v>
      </c>
      <c r="G35" s="48">
        <v>14</v>
      </c>
      <c r="H35" s="48"/>
      <c r="I35" s="45"/>
      <c r="J35" s="48"/>
      <c r="K35" s="45"/>
      <c r="L35" s="45"/>
      <c r="M35" s="48">
        <f t="shared" si="22"/>
        <v>14</v>
      </c>
      <c r="N35" s="48">
        <v>14</v>
      </c>
      <c r="O35" s="48"/>
      <c r="P35" s="48"/>
      <c r="Q35" s="48"/>
      <c r="R35" s="45"/>
      <c r="S35" s="45"/>
      <c r="T35" s="48">
        <f t="shared" si="25"/>
        <v>14</v>
      </c>
      <c r="U35" s="48">
        <v>14</v>
      </c>
      <c r="V35" s="48"/>
      <c r="W35" s="45"/>
      <c r="X35" s="48"/>
      <c r="Y35" s="45"/>
      <c r="Z35" s="49"/>
      <c r="AA35" s="48">
        <f t="shared" si="49"/>
        <v>12</v>
      </c>
      <c r="AB35" s="48">
        <v>12</v>
      </c>
      <c r="AC35" s="48"/>
      <c r="AD35" s="48"/>
      <c r="AE35" s="48"/>
      <c r="AF35" s="45"/>
      <c r="AG35" s="45"/>
      <c r="AH35" s="48">
        <f t="shared" si="48"/>
        <v>13</v>
      </c>
      <c r="AI35" s="48">
        <v>13</v>
      </c>
      <c r="AJ35" s="45"/>
      <c r="AK35" s="48"/>
      <c r="AL35" s="45"/>
      <c r="AM35" s="49"/>
      <c r="AN35" s="270">
        <f t="shared" si="3"/>
        <v>-1</v>
      </c>
      <c r="AO35" s="270">
        <f t="shared" si="8"/>
        <v>-1</v>
      </c>
      <c r="AP35" s="270">
        <f t="shared" si="46"/>
        <v>0</v>
      </c>
      <c r="AQ35" s="270">
        <f t="shared" si="47"/>
        <v>0</v>
      </c>
      <c r="AR35" s="184"/>
      <c r="AS35" s="313"/>
      <c r="AT35" s="317"/>
      <c r="AU35" s="317"/>
    </row>
    <row r="36" spans="1:47" s="50" customFormat="1" ht="46.5" customHeight="1" x14ac:dyDescent="0.2">
      <c r="A36" s="71"/>
      <c r="B36" s="24" t="s">
        <v>515</v>
      </c>
      <c r="C36" s="45"/>
      <c r="D36" s="45"/>
      <c r="E36" s="45"/>
      <c r="F36" s="48">
        <f t="shared" si="20"/>
        <v>16</v>
      </c>
      <c r="G36" s="48">
        <v>16</v>
      </c>
      <c r="H36" s="48"/>
      <c r="I36" s="45"/>
      <c r="J36" s="48"/>
      <c r="K36" s="45"/>
      <c r="L36" s="45"/>
      <c r="M36" s="48">
        <f t="shared" si="22"/>
        <v>15</v>
      </c>
      <c r="N36" s="48">
        <v>15</v>
      </c>
      <c r="O36" s="48"/>
      <c r="P36" s="48"/>
      <c r="Q36" s="48"/>
      <c r="R36" s="45"/>
      <c r="S36" s="45"/>
      <c r="T36" s="48">
        <f t="shared" si="25"/>
        <v>15</v>
      </c>
      <c r="U36" s="48">
        <v>15</v>
      </c>
      <c r="V36" s="48"/>
      <c r="W36" s="45"/>
      <c r="X36" s="48"/>
      <c r="Y36" s="45"/>
      <c r="Z36" s="49"/>
      <c r="AA36" s="48">
        <f t="shared" si="49"/>
        <v>14</v>
      </c>
      <c r="AB36" s="48">
        <v>14</v>
      </c>
      <c r="AC36" s="48"/>
      <c r="AD36" s="48"/>
      <c r="AE36" s="48"/>
      <c r="AF36" s="45"/>
      <c r="AG36" s="45"/>
      <c r="AH36" s="48">
        <f t="shared" si="48"/>
        <v>15</v>
      </c>
      <c r="AI36" s="48">
        <v>15</v>
      </c>
      <c r="AJ36" s="45"/>
      <c r="AK36" s="48"/>
      <c r="AL36" s="45"/>
      <c r="AM36" s="49"/>
      <c r="AN36" s="270">
        <f t="shared" si="3"/>
        <v>0</v>
      </c>
      <c r="AO36" s="270">
        <f t="shared" si="8"/>
        <v>0</v>
      </c>
      <c r="AP36" s="270">
        <f t="shared" si="46"/>
        <v>0</v>
      </c>
      <c r="AQ36" s="270">
        <f t="shared" si="47"/>
        <v>0</v>
      </c>
      <c r="AR36" s="184"/>
      <c r="AS36" s="313"/>
      <c r="AT36" s="317"/>
      <c r="AU36" s="317"/>
    </row>
    <row r="37" spans="1:47" s="50" customFormat="1" ht="36" customHeight="1" x14ac:dyDescent="0.2">
      <c r="A37" s="71"/>
      <c r="B37" s="24" t="s">
        <v>516</v>
      </c>
      <c r="C37" s="45"/>
      <c r="D37" s="45"/>
      <c r="E37" s="45"/>
      <c r="F37" s="48">
        <f t="shared" si="20"/>
        <v>10</v>
      </c>
      <c r="G37" s="48">
        <v>10</v>
      </c>
      <c r="H37" s="48"/>
      <c r="I37" s="45"/>
      <c r="J37" s="48"/>
      <c r="K37" s="45"/>
      <c r="L37" s="45"/>
      <c r="M37" s="48">
        <f t="shared" si="22"/>
        <v>6</v>
      </c>
      <c r="N37" s="48">
        <v>6</v>
      </c>
      <c r="O37" s="48"/>
      <c r="P37" s="48"/>
      <c r="Q37" s="48"/>
      <c r="R37" s="45"/>
      <c r="S37" s="45"/>
      <c r="T37" s="48">
        <f t="shared" si="25"/>
        <v>10</v>
      </c>
      <c r="U37" s="48">
        <v>10</v>
      </c>
      <c r="V37" s="48"/>
      <c r="W37" s="45"/>
      <c r="X37" s="48"/>
      <c r="Y37" s="45"/>
      <c r="Z37" s="49"/>
      <c r="AA37" s="48">
        <f t="shared" si="49"/>
        <v>8</v>
      </c>
      <c r="AB37" s="48">
        <v>8</v>
      </c>
      <c r="AC37" s="48"/>
      <c r="AD37" s="48"/>
      <c r="AE37" s="48"/>
      <c r="AF37" s="45"/>
      <c r="AG37" s="45"/>
      <c r="AH37" s="48">
        <f t="shared" si="48"/>
        <v>12</v>
      </c>
      <c r="AI37" s="48">
        <v>12</v>
      </c>
      <c r="AJ37" s="45"/>
      <c r="AK37" s="48"/>
      <c r="AL37" s="45"/>
      <c r="AM37" s="49"/>
      <c r="AN37" s="270">
        <f t="shared" si="3"/>
        <v>2</v>
      </c>
      <c r="AO37" s="270">
        <f t="shared" si="8"/>
        <v>2</v>
      </c>
      <c r="AP37" s="270">
        <f t="shared" si="46"/>
        <v>0</v>
      </c>
      <c r="AQ37" s="270">
        <f t="shared" si="47"/>
        <v>0</v>
      </c>
      <c r="AR37" s="184"/>
      <c r="AS37" s="313"/>
      <c r="AT37" s="317"/>
      <c r="AU37" s="317"/>
    </row>
    <row r="38" spans="1:47" s="50" customFormat="1" ht="45.75" customHeight="1" x14ac:dyDescent="0.2">
      <c r="A38" s="71"/>
      <c r="B38" s="24" t="s">
        <v>517</v>
      </c>
      <c r="C38" s="45"/>
      <c r="D38" s="45"/>
      <c r="E38" s="45"/>
      <c r="F38" s="48">
        <f t="shared" si="20"/>
        <v>23</v>
      </c>
      <c r="G38" s="48">
        <v>23</v>
      </c>
      <c r="H38" s="48"/>
      <c r="I38" s="45"/>
      <c r="J38" s="48"/>
      <c r="K38" s="45"/>
      <c r="L38" s="45"/>
      <c r="M38" s="48">
        <f t="shared" si="22"/>
        <v>20</v>
      </c>
      <c r="N38" s="48">
        <v>20</v>
      </c>
      <c r="O38" s="48"/>
      <c r="P38" s="48"/>
      <c r="Q38" s="48"/>
      <c r="R38" s="45"/>
      <c r="S38" s="45"/>
      <c r="T38" s="48">
        <f t="shared" si="25"/>
        <v>20</v>
      </c>
      <c r="U38" s="48">
        <v>20</v>
      </c>
      <c r="V38" s="48"/>
      <c r="W38" s="45"/>
      <c r="X38" s="48"/>
      <c r="Y38" s="45"/>
      <c r="Z38" s="49"/>
      <c r="AA38" s="48">
        <f t="shared" si="49"/>
        <v>18</v>
      </c>
      <c r="AB38" s="48">
        <v>18</v>
      </c>
      <c r="AC38" s="48"/>
      <c r="AD38" s="48"/>
      <c r="AE38" s="48"/>
      <c r="AF38" s="45"/>
      <c r="AG38" s="45"/>
      <c r="AH38" s="48">
        <f t="shared" si="48"/>
        <v>19</v>
      </c>
      <c r="AI38" s="48">
        <v>19</v>
      </c>
      <c r="AJ38" s="45"/>
      <c r="AK38" s="48"/>
      <c r="AL38" s="45"/>
      <c r="AM38" s="49"/>
      <c r="AN38" s="270">
        <f t="shared" si="3"/>
        <v>-1</v>
      </c>
      <c r="AO38" s="270">
        <f t="shared" si="8"/>
        <v>-1</v>
      </c>
      <c r="AP38" s="270">
        <f t="shared" si="46"/>
        <v>0</v>
      </c>
      <c r="AQ38" s="270">
        <f t="shared" si="47"/>
        <v>0</v>
      </c>
      <c r="AR38" s="184"/>
      <c r="AS38" s="313"/>
      <c r="AT38" s="317"/>
      <c r="AU38" s="317"/>
    </row>
    <row r="39" spans="1:47" s="50" customFormat="1" ht="42" customHeight="1" x14ac:dyDescent="0.2">
      <c r="A39" s="71"/>
      <c r="B39" s="24" t="s">
        <v>518</v>
      </c>
      <c r="C39" s="45"/>
      <c r="D39" s="45"/>
      <c r="E39" s="45"/>
      <c r="F39" s="48">
        <f t="shared" si="20"/>
        <v>16</v>
      </c>
      <c r="G39" s="48">
        <v>16</v>
      </c>
      <c r="H39" s="48"/>
      <c r="I39" s="45"/>
      <c r="J39" s="48"/>
      <c r="K39" s="45"/>
      <c r="L39" s="45"/>
      <c r="M39" s="48">
        <f t="shared" si="22"/>
        <v>16</v>
      </c>
      <c r="N39" s="48">
        <v>16</v>
      </c>
      <c r="O39" s="48"/>
      <c r="P39" s="48"/>
      <c r="Q39" s="48"/>
      <c r="R39" s="45"/>
      <c r="S39" s="45"/>
      <c r="T39" s="48">
        <f t="shared" si="25"/>
        <v>16</v>
      </c>
      <c r="U39" s="48">
        <v>16</v>
      </c>
      <c r="V39" s="48"/>
      <c r="W39" s="45"/>
      <c r="X39" s="48"/>
      <c r="Y39" s="45"/>
      <c r="Z39" s="49"/>
      <c r="AA39" s="48">
        <f t="shared" si="49"/>
        <v>14</v>
      </c>
      <c r="AB39" s="48">
        <v>14</v>
      </c>
      <c r="AC39" s="48"/>
      <c r="AD39" s="48"/>
      <c r="AE39" s="48"/>
      <c r="AF39" s="45"/>
      <c r="AG39" s="45"/>
      <c r="AH39" s="48">
        <f t="shared" si="48"/>
        <v>16</v>
      </c>
      <c r="AI39" s="48">
        <v>16</v>
      </c>
      <c r="AJ39" s="45"/>
      <c r="AK39" s="48"/>
      <c r="AL39" s="45"/>
      <c r="AM39" s="49"/>
      <c r="AN39" s="270">
        <f t="shared" si="3"/>
        <v>0</v>
      </c>
      <c r="AO39" s="270">
        <f t="shared" si="8"/>
        <v>0</v>
      </c>
      <c r="AP39" s="270">
        <f t="shared" si="46"/>
        <v>0</v>
      </c>
      <c r="AQ39" s="270">
        <f t="shared" si="47"/>
        <v>0</v>
      </c>
      <c r="AR39" s="184"/>
      <c r="AS39" s="313"/>
      <c r="AT39" s="317"/>
      <c r="AU39" s="317"/>
    </row>
    <row r="40" spans="1:47" s="50" customFormat="1" ht="45.75" customHeight="1" x14ac:dyDescent="0.2">
      <c r="A40" s="71"/>
      <c r="B40" s="24" t="s">
        <v>519</v>
      </c>
      <c r="C40" s="45"/>
      <c r="D40" s="45"/>
      <c r="E40" s="45"/>
      <c r="F40" s="48">
        <f t="shared" si="20"/>
        <v>10</v>
      </c>
      <c r="G40" s="48">
        <v>10</v>
      </c>
      <c r="H40" s="48"/>
      <c r="I40" s="45"/>
      <c r="J40" s="48"/>
      <c r="K40" s="45"/>
      <c r="L40" s="45"/>
      <c r="M40" s="48">
        <f t="shared" si="22"/>
        <v>10</v>
      </c>
      <c r="N40" s="48">
        <v>10</v>
      </c>
      <c r="O40" s="48"/>
      <c r="P40" s="48"/>
      <c r="Q40" s="48"/>
      <c r="R40" s="45"/>
      <c r="S40" s="45"/>
      <c r="T40" s="48">
        <f t="shared" si="25"/>
        <v>10</v>
      </c>
      <c r="U40" s="48">
        <v>10</v>
      </c>
      <c r="V40" s="48"/>
      <c r="W40" s="45"/>
      <c r="X40" s="48"/>
      <c r="Y40" s="45"/>
      <c r="Z40" s="49"/>
      <c r="AA40" s="48">
        <f t="shared" si="49"/>
        <v>7</v>
      </c>
      <c r="AB40" s="48">
        <v>7</v>
      </c>
      <c r="AC40" s="48"/>
      <c r="AD40" s="48"/>
      <c r="AE40" s="48"/>
      <c r="AF40" s="45"/>
      <c r="AG40" s="45"/>
      <c r="AH40" s="48">
        <f t="shared" si="48"/>
        <v>10</v>
      </c>
      <c r="AI40" s="48">
        <v>10</v>
      </c>
      <c r="AJ40" s="45"/>
      <c r="AK40" s="48"/>
      <c r="AL40" s="45"/>
      <c r="AM40" s="49"/>
      <c r="AN40" s="270">
        <f t="shared" si="3"/>
        <v>0</v>
      </c>
      <c r="AO40" s="270">
        <f t="shared" si="8"/>
        <v>0</v>
      </c>
      <c r="AP40" s="270">
        <f t="shared" si="46"/>
        <v>0</v>
      </c>
      <c r="AQ40" s="270">
        <f t="shared" si="47"/>
        <v>0</v>
      </c>
      <c r="AR40" s="184"/>
      <c r="AS40" s="313"/>
      <c r="AT40" s="317"/>
      <c r="AU40" s="317"/>
    </row>
    <row r="41" spans="1:47" s="69" customFormat="1" ht="62.25" customHeight="1" x14ac:dyDescent="0.2">
      <c r="A41" s="70">
        <v>4</v>
      </c>
      <c r="B41" s="66" t="s">
        <v>709</v>
      </c>
      <c r="C41" s="65"/>
      <c r="D41" s="65"/>
      <c r="E41" s="65"/>
      <c r="F41" s="67">
        <f t="shared" si="20"/>
        <v>19</v>
      </c>
      <c r="G41" s="67">
        <v>19</v>
      </c>
      <c r="H41" s="67"/>
      <c r="I41" s="65"/>
      <c r="J41" s="67"/>
      <c r="K41" s="65"/>
      <c r="L41" s="65"/>
      <c r="M41" s="67">
        <f t="shared" si="22"/>
        <v>19</v>
      </c>
      <c r="N41" s="67">
        <v>19</v>
      </c>
      <c r="O41" s="67"/>
      <c r="P41" s="67"/>
      <c r="Q41" s="67"/>
      <c r="R41" s="65"/>
      <c r="S41" s="65"/>
      <c r="T41" s="67">
        <f t="shared" si="25"/>
        <v>19</v>
      </c>
      <c r="U41" s="67">
        <v>19</v>
      </c>
      <c r="V41" s="67"/>
      <c r="W41" s="65"/>
      <c r="X41" s="67"/>
      <c r="Y41" s="65"/>
      <c r="Z41" s="68"/>
      <c r="AA41" s="67">
        <f t="shared" si="49"/>
        <v>20</v>
      </c>
      <c r="AB41" s="67">
        <v>20</v>
      </c>
      <c r="AC41" s="67"/>
      <c r="AD41" s="67"/>
      <c r="AE41" s="67"/>
      <c r="AF41" s="65"/>
      <c r="AG41" s="65"/>
      <c r="AH41" s="67">
        <f t="shared" si="48"/>
        <v>19</v>
      </c>
      <c r="AI41" s="67">
        <v>19</v>
      </c>
      <c r="AJ41" s="65"/>
      <c r="AK41" s="67"/>
      <c r="AL41" s="65"/>
      <c r="AM41" s="68"/>
      <c r="AN41" s="82">
        <f t="shared" si="3"/>
        <v>0</v>
      </c>
      <c r="AO41" s="82">
        <f t="shared" si="8"/>
        <v>0</v>
      </c>
      <c r="AP41" s="270">
        <f t="shared" si="46"/>
        <v>0</v>
      </c>
      <c r="AQ41" s="270">
        <f t="shared" si="47"/>
        <v>0</v>
      </c>
      <c r="AR41" s="185"/>
      <c r="AS41" s="313"/>
      <c r="AT41" s="318"/>
      <c r="AU41" s="318"/>
    </row>
    <row r="42" spans="1:47" s="141" customFormat="1" ht="28.5" customHeight="1" x14ac:dyDescent="0.25">
      <c r="A42" s="139" t="s">
        <v>3</v>
      </c>
      <c r="B42" s="140" t="s">
        <v>594</v>
      </c>
      <c r="C42" s="67"/>
      <c r="D42" s="67"/>
      <c r="E42" s="67"/>
      <c r="F42" s="67">
        <f t="shared" ref="F42:AM42" si="50">F43+F53</f>
        <v>3811</v>
      </c>
      <c r="G42" s="67">
        <f t="shared" si="50"/>
        <v>3750</v>
      </c>
      <c r="H42" s="67">
        <f t="shared" si="50"/>
        <v>0</v>
      </c>
      <c r="I42" s="67">
        <f t="shared" si="50"/>
        <v>61</v>
      </c>
      <c r="J42" s="67">
        <f t="shared" si="50"/>
        <v>0</v>
      </c>
      <c r="K42" s="67">
        <f t="shared" si="50"/>
        <v>0</v>
      </c>
      <c r="L42" s="67">
        <f t="shared" si="50"/>
        <v>0</v>
      </c>
      <c r="M42" s="67">
        <f t="shared" si="50"/>
        <v>3638</v>
      </c>
      <c r="N42" s="67">
        <f t="shared" si="50"/>
        <v>3579</v>
      </c>
      <c r="O42" s="67">
        <f t="shared" si="50"/>
        <v>0</v>
      </c>
      <c r="P42" s="67">
        <f t="shared" si="50"/>
        <v>59</v>
      </c>
      <c r="Q42" s="67">
        <f t="shared" si="50"/>
        <v>0</v>
      </c>
      <c r="R42" s="67">
        <f t="shared" si="50"/>
        <v>0</v>
      </c>
      <c r="S42" s="67">
        <f t="shared" si="50"/>
        <v>0</v>
      </c>
      <c r="T42" s="67">
        <f t="shared" si="50"/>
        <v>4254</v>
      </c>
      <c r="U42" s="67">
        <f t="shared" si="50"/>
        <v>4193</v>
      </c>
      <c r="V42" s="67">
        <f t="shared" si="50"/>
        <v>0</v>
      </c>
      <c r="W42" s="67">
        <f t="shared" si="50"/>
        <v>61</v>
      </c>
      <c r="X42" s="67">
        <f t="shared" si="50"/>
        <v>95</v>
      </c>
      <c r="Y42" s="67">
        <f t="shared" si="50"/>
        <v>95</v>
      </c>
      <c r="Z42" s="67">
        <f t="shared" si="50"/>
        <v>0</v>
      </c>
      <c r="AA42" s="67">
        <f t="shared" si="50"/>
        <v>4004</v>
      </c>
      <c r="AB42" s="67">
        <f t="shared" si="50"/>
        <v>3950</v>
      </c>
      <c r="AC42" s="67">
        <f t="shared" si="50"/>
        <v>0</v>
      </c>
      <c r="AD42" s="67">
        <f t="shared" si="50"/>
        <v>54</v>
      </c>
      <c r="AE42" s="67">
        <f t="shared" si="50"/>
        <v>61</v>
      </c>
      <c r="AF42" s="67">
        <f t="shared" si="50"/>
        <v>61</v>
      </c>
      <c r="AG42" s="67">
        <f t="shared" si="50"/>
        <v>0</v>
      </c>
      <c r="AH42" s="67">
        <f t="shared" si="50"/>
        <v>2962</v>
      </c>
      <c r="AI42" s="67">
        <f t="shared" si="50"/>
        <v>2921</v>
      </c>
      <c r="AJ42" s="67">
        <f t="shared" si="50"/>
        <v>41</v>
      </c>
      <c r="AK42" s="67">
        <f t="shared" si="50"/>
        <v>159</v>
      </c>
      <c r="AL42" s="67">
        <f t="shared" si="50"/>
        <v>159</v>
      </c>
      <c r="AM42" s="67">
        <f t="shared" si="50"/>
        <v>0</v>
      </c>
      <c r="AN42" s="82">
        <f t="shared" si="3"/>
        <v>-1292</v>
      </c>
      <c r="AO42" s="82">
        <f t="shared" si="8"/>
        <v>-1272</v>
      </c>
      <c r="AP42" s="270">
        <f t="shared" si="46"/>
        <v>-20</v>
      </c>
      <c r="AQ42" s="270">
        <f t="shared" si="47"/>
        <v>64</v>
      </c>
      <c r="AR42" s="181"/>
      <c r="AS42" s="318"/>
      <c r="AT42" s="314"/>
      <c r="AU42" s="314"/>
    </row>
    <row r="43" spans="1:47" s="57" customFormat="1" ht="28.5" customHeight="1" x14ac:dyDescent="0.25">
      <c r="A43" s="234">
        <v>1</v>
      </c>
      <c r="B43" s="60" t="s">
        <v>595</v>
      </c>
      <c r="C43" s="56"/>
      <c r="D43" s="56"/>
      <c r="E43" s="56"/>
      <c r="F43" s="56">
        <f t="shared" ref="F43:AM43" si="51">F44+F49</f>
        <v>445</v>
      </c>
      <c r="G43" s="56">
        <f t="shared" si="51"/>
        <v>423</v>
      </c>
      <c r="H43" s="56">
        <f t="shared" si="51"/>
        <v>0</v>
      </c>
      <c r="I43" s="56">
        <f t="shared" si="51"/>
        <v>22</v>
      </c>
      <c r="J43" s="56">
        <f t="shared" si="51"/>
        <v>0</v>
      </c>
      <c r="K43" s="56">
        <f t="shared" si="51"/>
        <v>0</v>
      </c>
      <c r="L43" s="56">
        <f t="shared" si="51"/>
        <v>0</v>
      </c>
      <c r="M43" s="56">
        <f t="shared" si="51"/>
        <v>409</v>
      </c>
      <c r="N43" s="56">
        <f t="shared" si="51"/>
        <v>388</v>
      </c>
      <c r="O43" s="56">
        <f t="shared" si="51"/>
        <v>0</v>
      </c>
      <c r="P43" s="56">
        <f t="shared" si="51"/>
        <v>21</v>
      </c>
      <c r="Q43" s="56">
        <f t="shared" si="51"/>
        <v>0</v>
      </c>
      <c r="R43" s="56">
        <f t="shared" si="51"/>
        <v>0</v>
      </c>
      <c r="S43" s="56">
        <f t="shared" si="51"/>
        <v>0</v>
      </c>
      <c r="T43" s="56">
        <f t="shared" si="51"/>
        <v>427</v>
      </c>
      <c r="U43" s="56">
        <f t="shared" si="51"/>
        <v>405</v>
      </c>
      <c r="V43" s="56">
        <f t="shared" si="51"/>
        <v>0</v>
      </c>
      <c r="W43" s="56">
        <f t="shared" si="51"/>
        <v>22</v>
      </c>
      <c r="X43" s="56">
        <f t="shared" si="51"/>
        <v>0</v>
      </c>
      <c r="Y43" s="56">
        <f t="shared" si="51"/>
        <v>0</v>
      </c>
      <c r="Z43" s="56">
        <f t="shared" si="51"/>
        <v>0</v>
      </c>
      <c r="AA43" s="56">
        <f t="shared" si="51"/>
        <v>415</v>
      </c>
      <c r="AB43" s="56">
        <f t="shared" si="51"/>
        <v>395</v>
      </c>
      <c r="AC43" s="56">
        <f t="shared" si="51"/>
        <v>0</v>
      </c>
      <c r="AD43" s="56">
        <f t="shared" si="51"/>
        <v>20</v>
      </c>
      <c r="AE43" s="56">
        <f t="shared" si="51"/>
        <v>0</v>
      </c>
      <c r="AF43" s="56">
        <f t="shared" si="51"/>
        <v>0</v>
      </c>
      <c r="AG43" s="56">
        <f t="shared" si="51"/>
        <v>0</v>
      </c>
      <c r="AH43" s="56">
        <f t="shared" si="51"/>
        <v>451</v>
      </c>
      <c r="AI43" s="56">
        <f t="shared" si="51"/>
        <v>429</v>
      </c>
      <c r="AJ43" s="56">
        <f t="shared" si="51"/>
        <v>22</v>
      </c>
      <c r="AK43" s="56">
        <f t="shared" si="51"/>
        <v>0</v>
      </c>
      <c r="AL43" s="56">
        <f t="shared" si="51"/>
        <v>0</v>
      </c>
      <c r="AM43" s="56">
        <f t="shared" si="51"/>
        <v>0</v>
      </c>
      <c r="AN43" s="82">
        <f t="shared" si="3"/>
        <v>24</v>
      </c>
      <c r="AO43" s="82">
        <f t="shared" si="8"/>
        <v>24</v>
      </c>
      <c r="AP43" s="270">
        <f t="shared" si="46"/>
        <v>0</v>
      </c>
      <c r="AQ43" s="270">
        <f t="shared" si="47"/>
        <v>0</v>
      </c>
      <c r="AR43" s="186"/>
      <c r="AS43" s="318"/>
      <c r="AT43" s="319"/>
      <c r="AU43" s="319"/>
    </row>
    <row r="44" spans="1:47" s="63" customFormat="1" ht="30" customHeight="1" x14ac:dyDescent="0.25">
      <c r="A44" s="64">
        <v>1.1000000000000001</v>
      </c>
      <c r="B44" s="62" t="s">
        <v>30</v>
      </c>
      <c r="C44" s="61"/>
      <c r="D44" s="61"/>
      <c r="E44" s="61"/>
      <c r="F44" s="61">
        <f t="shared" ref="F44:AJ44" si="52">SUM(F45:F48)</f>
        <v>246</v>
      </c>
      <c r="G44" s="61">
        <f t="shared" si="52"/>
        <v>234</v>
      </c>
      <c r="H44" s="61">
        <f t="shared" si="52"/>
        <v>0</v>
      </c>
      <c r="I44" s="61">
        <f t="shared" si="52"/>
        <v>12</v>
      </c>
      <c r="J44" s="61">
        <f t="shared" si="52"/>
        <v>0</v>
      </c>
      <c r="K44" s="61">
        <f t="shared" si="52"/>
        <v>0</v>
      </c>
      <c r="L44" s="61">
        <f t="shared" si="52"/>
        <v>0</v>
      </c>
      <c r="M44" s="61">
        <f t="shared" si="52"/>
        <v>224</v>
      </c>
      <c r="N44" s="61">
        <f t="shared" si="52"/>
        <v>210</v>
      </c>
      <c r="O44" s="61">
        <f t="shared" si="52"/>
        <v>0</v>
      </c>
      <c r="P44" s="61">
        <f t="shared" si="52"/>
        <v>14</v>
      </c>
      <c r="Q44" s="61">
        <f t="shared" si="52"/>
        <v>0</v>
      </c>
      <c r="R44" s="61">
        <f t="shared" si="52"/>
        <v>0</v>
      </c>
      <c r="S44" s="61">
        <f t="shared" si="52"/>
        <v>0</v>
      </c>
      <c r="T44" s="61">
        <f t="shared" si="52"/>
        <v>236</v>
      </c>
      <c r="U44" s="61">
        <f t="shared" si="52"/>
        <v>222</v>
      </c>
      <c r="V44" s="61">
        <f t="shared" si="52"/>
        <v>0</v>
      </c>
      <c r="W44" s="61">
        <f t="shared" si="52"/>
        <v>14</v>
      </c>
      <c r="X44" s="61">
        <f t="shared" si="52"/>
        <v>0</v>
      </c>
      <c r="Y44" s="61">
        <f t="shared" si="52"/>
        <v>0</v>
      </c>
      <c r="Z44" s="61">
        <f t="shared" si="52"/>
        <v>0</v>
      </c>
      <c r="AA44" s="61">
        <f t="shared" si="52"/>
        <v>233</v>
      </c>
      <c r="AB44" s="61">
        <f t="shared" si="52"/>
        <v>219</v>
      </c>
      <c r="AC44" s="61">
        <f t="shared" si="52"/>
        <v>0</v>
      </c>
      <c r="AD44" s="61">
        <f t="shared" si="52"/>
        <v>14</v>
      </c>
      <c r="AE44" s="61">
        <f t="shared" si="52"/>
        <v>0</v>
      </c>
      <c r="AF44" s="61">
        <f t="shared" si="52"/>
        <v>0</v>
      </c>
      <c r="AG44" s="61">
        <f t="shared" si="52"/>
        <v>0</v>
      </c>
      <c r="AH44" s="61">
        <f t="shared" si="52"/>
        <v>239</v>
      </c>
      <c r="AI44" s="61">
        <f t="shared" si="52"/>
        <v>225</v>
      </c>
      <c r="AJ44" s="61">
        <f t="shared" si="52"/>
        <v>14</v>
      </c>
      <c r="AK44" s="61"/>
      <c r="AL44" s="61"/>
      <c r="AM44" s="61"/>
      <c r="AN44" s="409">
        <f t="shared" si="3"/>
        <v>3</v>
      </c>
      <c r="AO44" s="409">
        <f t="shared" si="8"/>
        <v>3</v>
      </c>
      <c r="AP44" s="409">
        <f t="shared" si="46"/>
        <v>0</v>
      </c>
      <c r="AQ44" s="409">
        <f t="shared" si="47"/>
        <v>0</v>
      </c>
      <c r="AR44" s="187"/>
      <c r="AS44" s="318"/>
      <c r="AT44" s="320"/>
      <c r="AU44" s="320"/>
    </row>
    <row r="45" spans="1:47" s="50" customFormat="1" ht="32.25" customHeight="1" x14ac:dyDescent="0.25">
      <c r="A45" s="151">
        <v>1</v>
      </c>
      <c r="B45" s="157" t="s">
        <v>592</v>
      </c>
      <c r="C45" s="155" t="s">
        <v>73</v>
      </c>
      <c r="D45" s="155" t="s">
        <v>183</v>
      </c>
      <c r="E45" s="158" t="s">
        <v>207</v>
      </c>
      <c r="F45" s="48">
        <f t="shared" si="20"/>
        <v>61</v>
      </c>
      <c r="G45" s="48">
        <v>59</v>
      </c>
      <c r="H45" s="48"/>
      <c r="I45" s="23">
        <v>2</v>
      </c>
      <c r="J45" s="48">
        <f t="shared" si="21"/>
        <v>0</v>
      </c>
      <c r="K45" s="45"/>
      <c r="L45" s="45"/>
      <c r="M45" s="48">
        <f t="shared" si="22"/>
        <v>51</v>
      </c>
      <c r="N45" s="48">
        <v>48</v>
      </c>
      <c r="O45" s="48"/>
      <c r="P45" s="48">
        <v>3</v>
      </c>
      <c r="Q45" s="48">
        <f t="shared" si="24"/>
        <v>0</v>
      </c>
      <c r="R45" s="45"/>
      <c r="S45" s="45"/>
      <c r="T45" s="48">
        <f t="shared" si="25"/>
        <v>51</v>
      </c>
      <c r="U45" s="48">
        <v>48</v>
      </c>
      <c r="V45" s="48"/>
      <c r="W45" s="23">
        <v>3</v>
      </c>
      <c r="X45" s="48"/>
      <c r="Y45" s="153"/>
      <c r="Z45" s="159"/>
      <c r="AA45" s="48">
        <f t="shared" ref="AA45:AA48" si="53">SUM(AB45:AD45)</f>
        <v>50</v>
      </c>
      <c r="AB45" s="48">
        <v>47</v>
      </c>
      <c r="AC45" s="48"/>
      <c r="AD45" s="48">
        <v>3</v>
      </c>
      <c r="AE45" s="48"/>
      <c r="AF45" s="45"/>
      <c r="AG45" s="45"/>
      <c r="AH45" s="48">
        <f>SUM(AI45:AJ45)</f>
        <v>51</v>
      </c>
      <c r="AI45" s="48">
        <v>48</v>
      </c>
      <c r="AJ45" s="23">
        <v>3</v>
      </c>
      <c r="AK45" s="48"/>
      <c r="AL45" s="153"/>
      <c r="AM45" s="159"/>
      <c r="AN45" s="409">
        <f t="shared" si="3"/>
        <v>0</v>
      </c>
      <c r="AO45" s="409">
        <f t="shared" si="8"/>
        <v>0</v>
      </c>
      <c r="AP45" s="409">
        <f t="shared" si="46"/>
        <v>0</v>
      </c>
      <c r="AQ45" s="409">
        <f t="shared" si="47"/>
        <v>0</v>
      </c>
      <c r="AR45" s="184"/>
      <c r="AS45" s="318"/>
      <c r="AT45" s="317"/>
      <c r="AU45" s="317"/>
    </row>
    <row r="46" spans="1:47" s="50" customFormat="1" ht="32.25" customHeight="1" x14ac:dyDescent="0.25">
      <c r="A46" s="151">
        <v>2</v>
      </c>
      <c r="B46" s="157" t="s">
        <v>524</v>
      </c>
      <c r="C46" s="155" t="s">
        <v>73</v>
      </c>
      <c r="D46" s="155" t="s">
        <v>183</v>
      </c>
      <c r="E46" s="158" t="s">
        <v>207</v>
      </c>
      <c r="F46" s="48">
        <f t="shared" si="20"/>
        <v>92</v>
      </c>
      <c r="G46" s="48">
        <v>88</v>
      </c>
      <c r="H46" s="48"/>
      <c r="I46" s="23">
        <v>4</v>
      </c>
      <c r="J46" s="48">
        <f t="shared" si="21"/>
        <v>0</v>
      </c>
      <c r="K46" s="45"/>
      <c r="L46" s="45"/>
      <c r="M46" s="48">
        <f t="shared" si="22"/>
        <v>91</v>
      </c>
      <c r="N46" s="48">
        <v>87</v>
      </c>
      <c r="O46" s="48"/>
      <c r="P46" s="48">
        <v>4</v>
      </c>
      <c r="Q46" s="48">
        <f t="shared" si="24"/>
        <v>0</v>
      </c>
      <c r="R46" s="45"/>
      <c r="S46" s="45"/>
      <c r="T46" s="48">
        <f t="shared" si="25"/>
        <v>92</v>
      </c>
      <c r="U46" s="48">
        <v>88</v>
      </c>
      <c r="V46" s="48"/>
      <c r="W46" s="23">
        <v>4</v>
      </c>
      <c r="X46" s="48"/>
      <c r="Y46" s="45"/>
      <c r="Z46" s="49"/>
      <c r="AA46" s="48">
        <f t="shared" si="53"/>
        <v>91</v>
      </c>
      <c r="AB46" s="48">
        <v>87</v>
      </c>
      <c r="AC46" s="48"/>
      <c r="AD46" s="48">
        <v>4</v>
      </c>
      <c r="AE46" s="48"/>
      <c r="AF46" s="45"/>
      <c r="AG46" s="45"/>
      <c r="AH46" s="48">
        <f>SUM(AI46:AJ46)</f>
        <v>95</v>
      </c>
      <c r="AI46" s="48">
        <f>88+3</f>
        <v>91</v>
      </c>
      <c r="AJ46" s="23">
        <v>4</v>
      </c>
      <c r="AK46" s="48"/>
      <c r="AL46" s="45"/>
      <c r="AM46" s="49"/>
      <c r="AN46" s="409">
        <f t="shared" si="3"/>
        <v>3</v>
      </c>
      <c r="AO46" s="409">
        <f t="shared" si="8"/>
        <v>3</v>
      </c>
      <c r="AP46" s="409">
        <f t="shared" si="46"/>
        <v>0</v>
      </c>
      <c r="AQ46" s="409">
        <f t="shared" si="47"/>
        <v>0</v>
      </c>
      <c r="AR46" s="184"/>
      <c r="AS46" s="318"/>
      <c r="AT46" s="317"/>
      <c r="AU46" s="317"/>
    </row>
    <row r="47" spans="1:47" s="154" customFormat="1" ht="32.25" customHeight="1" x14ac:dyDescent="0.25">
      <c r="A47" s="151">
        <v>3</v>
      </c>
      <c r="B47" s="152" t="s">
        <v>193</v>
      </c>
      <c r="C47" s="155" t="s">
        <v>73</v>
      </c>
      <c r="D47" s="155" t="s">
        <v>183</v>
      </c>
      <c r="E47" s="158" t="s">
        <v>207</v>
      </c>
      <c r="F47" s="48">
        <f t="shared" si="20"/>
        <v>58</v>
      </c>
      <c r="G47" s="48">
        <v>53</v>
      </c>
      <c r="H47" s="48"/>
      <c r="I47" s="23">
        <v>5</v>
      </c>
      <c r="J47" s="48">
        <f t="shared" si="21"/>
        <v>0</v>
      </c>
      <c r="K47" s="46"/>
      <c r="L47" s="46"/>
      <c r="M47" s="48">
        <f t="shared" si="22"/>
        <v>50</v>
      </c>
      <c r="N47" s="48">
        <v>44</v>
      </c>
      <c r="O47" s="48"/>
      <c r="P47" s="48">
        <v>6</v>
      </c>
      <c r="Q47" s="48">
        <f t="shared" si="24"/>
        <v>0</v>
      </c>
      <c r="R47" s="46"/>
      <c r="S47" s="46"/>
      <c r="T47" s="48">
        <f t="shared" si="25"/>
        <v>58</v>
      </c>
      <c r="U47" s="48">
        <v>52</v>
      </c>
      <c r="V47" s="48"/>
      <c r="W47" s="23">
        <v>6</v>
      </c>
      <c r="X47" s="48"/>
      <c r="Y47" s="153"/>
      <c r="Z47" s="47"/>
      <c r="AA47" s="48">
        <f t="shared" si="53"/>
        <v>58</v>
      </c>
      <c r="AB47" s="48">
        <v>52</v>
      </c>
      <c r="AC47" s="48"/>
      <c r="AD47" s="48">
        <v>6</v>
      </c>
      <c r="AE47" s="48"/>
      <c r="AF47" s="46"/>
      <c r="AG47" s="46"/>
      <c r="AH47" s="48">
        <f>SUM(AI47:AJ47)</f>
        <v>58</v>
      </c>
      <c r="AI47" s="48">
        <v>52</v>
      </c>
      <c r="AJ47" s="23">
        <v>6</v>
      </c>
      <c r="AK47" s="48"/>
      <c r="AL47" s="153"/>
      <c r="AM47" s="47"/>
      <c r="AN47" s="409">
        <f t="shared" si="3"/>
        <v>0</v>
      </c>
      <c r="AO47" s="409">
        <f t="shared" si="8"/>
        <v>0</v>
      </c>
      <c r="AP47" s="409">
        <f t="shared" si="46"/>
        <v>0</v>
      </c>
      <c r="AQ47" s="409">
        <f t="shared" si="47"/>
        <v>0</v>
      </c>
      <c r="AR47" s="188"/>
      <c r="AS47" s="318"/>
      <c r="AT47" s="321"/>
      <c r="AU47" s="321"/>
    </row>
    <row r="48" spans="1:47" s="154" customFormat="1" ht="30" customHeight="1" x14ac:dyDescent="0.25">
      <c r="A48" s="151">
        <v>4</v>
      </c>
      <c r="B48" s="152" t="s">
        <v>194</v>
      </c>
      <c r="C48" s="155" t="s">
        <v>73</v>
      </c>
      <c r="D48" s="155" t="s">
        <v>183</v>
      </c>
      <c r="E48" s="158" t="s">
        <v>207</v>
      </c>
      <c r="F48" s="48">
        <f t="shared" si="20"/>
        <v>35</v>
      </c>
      <c r="G48" s="48">
        <v>34</v>
      </c>
      <c r="H48" s="48"/>
      <c r="I48" s="23">
        <v>1</v>
      </c>
      <c r="J48" s="48">
        <f t="shared" si="21"/>
        <v>0</v>
      </c>
      <c r="L48" s="46"/>
      <c r="M48" s="48">
        <f t="shared" si="22"/>
        <v>32</v>
      </c>
      <c r="N48" s="48">
        <v>31</v>
      </c>
      <c r="O48" s="48"/>
      <c r="P48" s="48">
        <v>1</v>
      </c>
      <c r="Q48" s="48">
        <f t="shared" si="24"/>
        <v>0</v>
      </c>
      <c r="R48" s="46"/>
      <c r="S48" s="46"/>
      <c r="T48" s="48">
        <f t="shared" si="25"/>
        <v>35</v>
      </c>
      <c r="U48" s="48">
        <v>34</v>
      </c>
      <c r="V48" s="48"/>
      <c r="W48" s="23">
        <v>1</v>
      </c>
      <c r="X48" s="48"/>
      <c r="Y48" s="46"/>
      <c r="Z48" s="47"/>
      <c r="AA48" s="48">
        <f t="shared" si="53"/>
        <v>34</v>
      </c>
      <c r="AB48" s="48">
        <v>33</v>
      </c>
      <c r="AC48" s="48"/>
      <c r="AD48" s="48">
        <v>1</v>
      </c>
      <c r="AE48" s="48"/>
      <c r="AF48" s="46"/>
      <c r="AG48" s="46"/>
      <c r="AH48" s="48">
        <f>SUM(AI48:AJ48)</f>
        <v>35</v>
      </c>
      <c r="AI48" s="48">
        <v>34</v>
      </c>
      <c r="AJ48" s="23">
        <v>1</v>
      </c>
      <c r="AK48" s="48"/>
      <c r="AL48" s="46"/>
      <c r="AM48" s="47"/>
      <c r="AN48" s="409">
        <f t="shared" si="3"/>
        <v>0</v>
      </c>
      <c r="AO48" s="409">
        <f t="shared" si="8"/>
        <v>0</v>
      </c>
      <c r="AP48" s="409">
        <f t="shared" si="46"/>
        <v>0</v>
      </c>
      <c r="AQ48" s="409">
        <f t="shared" si="47"/>
        <v>0</v>
      </c>
      <c r="AR48" s="188"/>
      <c r="AS48" s="318"/>
      <c r="AT48" s="321"/>
      <c r="AU48" s="321"/>
    </row>
    <row r="49" spans="1:47" s="79" customFormat="1" ht="29.25" customHeight="1" x14ac:dyDescent="0.25">
      <c r="A49" s="74">
        <v>1.2</v>
      </c>
      <c r="B49" s="75" t="s">
        <v>213</v>
      </c>
      <c r="C49" s="76"/>
      <c r="D49" s="76"/>
      <c r="E49" s="77"/>
      <c r="F49" s="78">
        <f>SUM(F50:F52)</f>
        <v>199</v>
      </c>
      <c r="G49" s="78">
        <f t="shared" ref="G49:W49" si="54">SUM(G50:G52)</f>
        <v>189</v>
      </c>
      <c r="H49" s="78"/>
      <c r="I49" s="78">
        <f t="shared" si="54"/>
        <v>10</v>
      </c>
      <c r="J49" s="78"/>
      <c r="K49" s="78"/>
      <c r="L49" s="78"/>
      <c r="M49" s="78">
        <f t="shared" si="54"/>
        <v>185</v>
      </c>
      <c r="N49" s="78">
        <f t="shared" si="54"/>
        <v>178</v>
      </c>
      <c r="O49" s="78"/>
      <c r="P49" s="78">
        <f t="shared" si="54"/>
        <v>7</v>
      </c>
      <c r="Q49" s="78">
        <f t="shared" si="54"/>
        <v>0</v>
      </c>
      <c r="R49" s="78">
        <f t="shared" si="54"/>
        <v>0</v>
      </c>
      <c r="S49" s="78">
        <f t="shared" si="54"/>
        <v>0</v>
      </c>
      <c r="T49" s="78">
        <f t="shared" si="54"/>
        <v>191</v>
      </c>
      <c r="U49" s="78">
        <f t="shared" si="54"/>
        <v>183</v>
      </c>
      <c r="V49" s="78"/>
      <c r="W49" s="78">
        <f t="shared" si="54"/>
        <v>8</v>
      </c>
      <c r="X49" s="78"/>
      <c r="Y49" s="78"/>
      <c r="Z49" s="78"/>
      <c r="AA49" s="78">
        <f t="shared" ref="AA49:AB49" si="55">SUM(AA50:AA52)</f>
        <v>182</v>
      </c>
      <c r="AB49" s="78">
        <f t="shared" si="55"/>
        <v>176</v>
      </c>
      <c r="AC49" s="78"/>
      <c r="AD49" s="78">
        <f t="shared" ref="AD49:AI49" si="56">SUM(AD50:AD52)</f>
        <v>6</v>
      </c>
      <c r="AE49" s="78"/>
      <c r="AF49" s="78"/>
      <c r="AG49" s="78">
        <f t="shared" si="56"/>
        <v>0</v>
      </c>
      <c r="AH49" s="78">
        <f t="shared" si="56"/>
        <v>212</v>
      </c>
      <c r="AI49" s="78">
        <f t="shared" si="56"/>
        <v>204</v>
      </c>
      <c r="AJ49" s="78">
        <f t="shared" ref="AJ49" si="57">SUM(AJ50:AJ52)</f>
        <v>8</v>
      </c>
      <c r="AK49" s="78"/>
      <c r="AL49" s="78"/>
      <c r="AM49" s="78"/>
      <c r="AN49" s="409">
        <f t="shared" si="3"/>
        <v>21</v>
      </c>
      <c r="AO49" s="409">
        <f t="shared" si="8"/>
        <v>21</v>
      </c>
      <c r="AP49" s="409">
        <f t="shared" si="46"/>
        <v>0</v>
      </c>
      <c r="AQ49" s="409">
        <f t="shared" si="47"/>
        <v>0</v>
      </c>
      <c r="AR49" s="189"/>
      <c r="AS49" s="318"/>
      <c r="AT49" s="322"/>
      <c r="AU49" s="322"/>
    </row>
    <row r="50" spans="1:47" s="154" customFormat="1" ht="36" customHeight="1" x14ac:dyDescent="0.25">
      <c r="A50" s="151">
        <v>1</v>
      </c>
      <c r="B50" s="152" t="s">
        <v>214</v>
      </c>
      <c r="C50" s="155"/>
      <c r="D50" s="155"/>
      <c r="E50" s="158"/>
      <c r="F50" s="48">
        <v>153</v>
      </c>
      <c r="G50" s="48">
        <v>146</v>
      </c>
      <c r="H50" s="48"/>
      <c r="I50" s="48">
        <v>7</v>
      </c>
      <c r="J50" s="48"/>
      <c r="K50" s="48"/>
      <c r="L50" s="48"/>
      <c r="M50" s="48">
        <f t="shared" si="22"/>
        <v>145</v>
      </c>
      <c r="N50" s="48">
        <v>140</v>
      </c>
      <c r="O50" s="48"/>
      <c r="P50" s="48">
        <v>5</v>
      </c>
      <c r="Q50" s="48"/>
      <c r="R50" s="48"/>
      <c r="S50" s="48"/>
      <c r="T50" s="48">
        <f t="shared" si="25"/>
        <v>145</v>
      </c>
      <c r="U50" s="48">
        <v>140</v>
      </c>
      <c r="V50" s="48"/>
      <c r="W50" s="48">
        <v>5</v>
      </c>
      <c r="X50" s="48"/>
      <c r="Y50" s="48"/>
      <c r="Z50" s="48"/>
      <c r="AA50" s="48">
        <f t="shared" ref="AA50:AA52" si="58">SUM(AB50:AD50)</f>
        <v>138</v>
      </c>
      <c r="AB50" s="48">
        <v>134</v>
      </c>
      <c r="AC50" s="48"/>
      <c r="AD50" s="48">
        <v>4</v>
      </c>
      <c r="AE50" s="48"/>
      <c r="AF50" s="48"/>
      <c r="AG50" s="48"/>
      <c r="AH50" s="48">
        <f>SUM(AI50:AJ50)</f>
        <v>157</v>
      </c>
      <c r="AI50" s="48">
        <f>140+12</f>
        <v>152</v>
      </c>
      <c r="AJ50" s="48">
        <v>5</v>
      </c>
      <c r="AK50" s="48"/>
      <c r="AL50" s="48"/>
      <c r="AM50" s="48"/>
      <c r="AN50" s="409">
        <f t="shared" si="3"/>
        <v>12</v>
      </c>
      <c r="AO50" s="409">
        <f t="shared" si="8"/>
        <v>12</v>
      </c>
      <c r="AP50" s="409">
        <f t="shared" si="46"/>
        <v>0</v>
      </c>
      <c r="AQ50" s="409">
        <f t="shared" si="47"/>
        <v>0</v>
      </c>
      <c r="AR50" s="188" t="s">
        <v>825</v>
      </c>
      <c r="AS50" s="318"/>
      <c r="AT50" s="321"/>
      <c r="AU50" s="321"/>
    </row>
    <row r="51" spans="1:47" s="50" customFormat="1" ht="48" customHeight="1" x14ac:dyDescent="0.25">
      <c r="A51" s="151">
        <v>2</v>
      </c>
      <c r="B51" s="152" t="s">
        <v>710</v>
      </c>
      <c r="C51" s="155" t="s">
        <v>68</v>
      </c>
      <c r="D51" s="155" t="s">
        <v>183</v>
      </c>
      <c r="E51" s="158" t="s">
        <v>192</v>
      </c>
      <c r="F51" s="48">
        <f t="shared" si="20"/>
        <v>25</v>
      </c>
      <c r="G51" s="48">
        <v>24</v>
      </c>
      <c r="H51" s="48"/>
      <c r="I51" s="23">
        <v>1</v>
      </c>
      <c r="J51" s="48">
        <f t="shared" si="21"/>
        <v>0</v>
      </c>
      <c r="K51" s="46"/>
      <c r="L51" s="45"/>
      <c r="M51" s="48">
        <f t="shared" si="22"/>
        <v>22</v>
      </c>
      <c r="N51" s="48">
        <v>21</v>
      </c>
      <c r="O51" s="48"/>
      <c r="P51" s="48">
        <v>1</v>
      </c>
      <c r="Q51" s="48">
        <f t="shared" si="24"/>
        <v>0</v>
      </c>
      <c r="R51" s="45"/>
      <c r="S51" s="45"/>
      <c r="T51" s="48">
        <f t="shared" si="25"/>
        <v>25</v>
      </c>
      <c r="U51" s="48">
        <v>24</v>
      </c>
      <c r="V51" s="48"/>
      <c r="W51" s="23">
        <v>1</v>
      </c>
      <c r="X51" s="48">
        <f t="shared" si="26"/>
        <v>0</v>
      </c>
      <c r="Y51" s="45"/>
      <c r="Z51" s="49"/>
      <c r="AA51" s="48">
        <f t="shared" si="58"/>
        <v>25</v>
      </c>
      <c r="AB51" s="48">
        <v>24</v>
      </c>
      <c r="AC51" s="48"/>
      <c r="AD51" s="48">
        <v>1</v>
      </c>
      <c r="AE51" s="48">
        <f t="shared" ref="AE51" si="59">SUM(AF51:AG51)</f>
        <v>0</v>
      </c>
      <c r="AF51" s="45"/>
      <c r="AG51" s="45"/>
      <c r="AH51" s="48">
        <f>SUM(AI51:AJ51)</f>
        <v>29</v>
      </c>
      <c r="AI51" s="48">
        <f>28</f>
        <v>28</v>
      </c>
      <c r="AJ51" s="23">
        <v>1</v>
      </c>
      <c r="AK51" s="48">
        <f t="shared" ref="AK51" si="60">SUM(AL51:AM51)</f>
        <v>0</v>
      </c>
      <c r="AL51" s="45"/>
      <c r="AM51" s="49"/>
      <c r="AN51" s="409">
        <f t="shared" si="3"/>
        <v>4</v>
      </c>
      <c r="AO51" s="409">
        <f t="shared" si="8"/>
        <v>4</v>
      </c>
      <c r="AP51" s="409">
        <f t="shared" si="46"/>
        <v>0</v>
      </c>
      <c r="AQ51" s="409">
        <f t="shared" si="47"/>
        <v>0</v>
      </c>
      <c r="AR51" s="184"/>
      <c r="AS51" s="318"/>
      <c r="AT51" s="317"/>
      <c r="AU51" s="317"/>
    </row>
    <row r="52" spans="1:47" s="154" customFormat="1" ht="33.75" customHeight="1" x14ac:dyDescent="0.25">
      <c r="A52" s="151">
        <v>3</v>
      </c>
      <c r="B52" s="152" t="s">
        <v>593</v>
      </c>
      <c r="C52" s="155" t="s">
        <v>68</v>
      </c>
      <c r="D52" s="155" t="s">
        <v>183</v>
      </c>
      <c r="E52" s="158" t="s">
        <v>207</v>
      </c>
      <c r="F52" s="48">
        <f t="shared" si="20"/>
        <v>21</v>
      </c>
      <c r="G52" s="48">
        <v>19</v>
      </c>
      <c r="H52" s="48"/>
      <c r="I52" s="23">
        <v>2</v>
      </c>
      <c r="J52" s="48"/>
      <c r="K52" s="46"/>
      <c r="L52" s="46"/>
      <c r="M52" s="48">
        <f t="shared" si="22"/>
        <v>18</v>
      </c>
      <c r="N52" s="48">
        <v>17</v>
      </c>
      <c r="O52" s="48"/>
      <c r="P52" s="48">
        <v>1</v>
      </c>
      <c r="Q52" s="48"/>
      <c r="R52" s="46"/>
      <c r="S52" s="46"/>
      <c r="T52" s="48">
        <f t="shared" si="25"/>
        <v>21</v>
      </c>
      <c r="U52" s="48">
        <v>19</v>
      </c>
      <c r="V52" s="48"/>
      <c r="W52" s="23">
        <v>2</v>
      </c>
      <c r="X52" s="48"/>
      <c r="Y52" s="46"/>
      <c r="Z52" s="47"/>
      <c r="AA52" s="48">
        <f t="shared" si="58"/>
        <v>19</v>
      </c>
      <c r="AB52" s="48">
        <v>18</v>
      </c>
      <c r="AC52" s="48"/>
      <c r="AD52" s="48">
        <v>1</v>
      </c>
      <c r="AE52" s="48"/>
      <c r="AF52" s="46"/>
      <c r="AG52" s="46"/>
      <c r="AH52" s="48">
        <f>SUM(AI52:AJ52)</f>
        <v>26</v>
      </c>
      <c r="AI52" s="48">
        <v>24</v>
      </c>
      <c r="AJ52" s="23">
        <v>2</v>
      </c>
      <c r="AK52" s="48"/>
      <c r="AL52" s="46"/>
      <c r="AM52" s="47"/>
      <c r="AN52" s="409">
        <f t="shared" si="3"/>
        <v>5</v>
      </c>
      <c r="AO52" s="409">
        <f t="shared" si="8"/>
        <v>5</v>
      </c>
      <c r="AP52" s="409">
        <f t="shared" si="46"/>
        <v>0</v>
      </c>
      <c r="AQ52" s="409">
        <f t="shared" si="47"/>
        <v>0</v>
      </c>
      <c r="AR52" s="188"/>
      <c r="AS52" s="318"/>
      <c r="AT52" s="321"/>
      <c r="AU52" s="321"/>
    </row>
    <row r="53" spans="1:47" s="164" customFormat="1" ht="30" customHeight="1" x14ac:dyDescent="0.25">
      <c r="A53" s="160">
        <v>2</v>
      </c>
      <c r="B53" s="161" t="s">
        <v>13</v>
      </c>
      <c r="C53" s="162"/>
      <c r="D53" s="162"/>
      <c r="E53" s="163"/>
      <c r="F53" s="67">
        <f t="shared" ref="F53:Z53" si="61">F54+F67+F81+F93</f>
        <v>3366</v>
      </c>
      <c r="G53" s="67">
        <f t="shared" si="61"/>
        <v>3327</v>
      </c>
      <c r="H53" s="67">
        <f t="shared" si="61"/>
        <v>0</v>
      </c>
      <c r="I53" s="67">
        <f t="shared" si="61"/>
        <v>39</v>
      </c>
      <c r="J53" s="67">
        <f t="shared" si="61"/>
        <v>0</v>
      </c>
      <c r="K53" s="67">
        <f t="shared" si="61"/>
        <v>0</v>
      </c>
      <c r="L53" s="67">
        <f t="shared" si="61"/>
        <v>0</v>
      </c>
      <c r="M53" s="67">
        <f t="shared" si="61"/>
        <v>3229</v>
      </c>
      <c r="N53" s="67">
        <f t="shared" si="61"/>
        <v>3191</v>
      </c>
      <c r="O53" s="67">
        <f t="shared" si="61"/>
        <v>0</v>
      </c>
      <c r="P53" s="67">
        <f t="shared" si="61"/>
        <v>38</v>
      </c>
      <c r="Q53" s="67">
        <f t="shared" si="61"/>
        <v>0</v>
      </c>
      <c r="R53" s="67">
        <f t="shared" si="61"/>
        <v>0</v>
      </c>
      <c r="S53" s="67">
        <f t="shared" si="61"/>
        <v>0</v>
      </c>
      <c r="T53" s="67">
        <f t="shared" si="61"/>
        <v>3827</v>
      </c>
      <c r="U53" s="67">
        <f t="shared" si="61"/>
        <v>3788</v>
      </c>
      <c r="V53" s="67">
        <f t="shared" si="61"/>
        <v>0</v>
      </c>
      <c r="W53" s="67">
        <f t="shared" si="61"/>
        <v>39</v>
      </c>
      <c r="X53" s="67">
        <f t="shared" si="61"/>
        <v>95</v>
      </c>
      <c r="Y53" s="67">
        <f t="shared" si="61"/>
        <v>95</v>
      </c>
      <c r="Z53" s="67">
        <f t="shared" si="61"/>
        <v>0</v>
      </c>
      <c r="AA53" s="67">
        <f t="shared" ref="AA53:AM53" si="62">AA54+AA67+AA81+AA93</f>
        <v>3589</v>
      </c>
      <c r="AB53" s="67">
        <f t="shared" si="62"/>
        <v>3555</v>
      </c>
      <c r="AC53" s="67">
        <f t="shared" si="62"/>
        <v>0</v>
      </c>
      <c r="AD53" s="67">
        <f t="shared" si="62"/>
        <v>34</v>
      </c>
      <c r="AE53" s="67">
        <f t="shared" si="62"/>
        <v>61</v>
      </c>
      <c r="AF53" s="67">
        <f t="shared" si="62"/>
        <v>61</v>
      </c>
      <c r="AG53" s="67">
        <f t="shared" si="62"/>
        <v>0</v>
      </c>
      <c r="AH53" s="67">
        <f t="shared" si="62"/>
        <v>2511</v>
      </c>
      <c r="AI53" s="67">
        <f t="shared" si="62"/>
        <v>2492</v>
      </c>
      <c r="AJ53" s="67">
        <f t="shared" si="62"/>
        <v>19</v>
      </c>
      <c r="AK53" s="67">
        <f t="shared" si="62"/>
        <v>159</v>
      </c>
      <c r="AL53" s="67">
        <f t="shared" si="62"/>
        <v>159</v>
      </c>
      <c r="AM53" s="67">
        <f t="shared" si="62"/>
        <v>0</v>
      </c>
      <c r="AN53" s="82">
        <f t="shared" si="3"/>
        <v>-1316</v>
      </c>
      <c r="AO53" s="82">
        <f t="shared" si="8"/>
        <v>-1296</v>
      </c>
      <c r="AP53" s="270">
        <f t="shared" si="46"/>
        <v>-20</v>
      </c>
      <c r="AQ53" s="270">
        <f t="shared" si="47"/>
        <v>64</v>
      </c>
      <c r="AR53" s="190"/>
      <c r="AS53" s="318"/>
      <c r="AT53" s="323"/>
      <c r="AU53" s="323"/>
    </row>
    <row r="54" spans="1:47" s="79" customFormat="1" ht="25.5" customHeight="1" x14ac:dyDescent="0.25">
      <c r="A54" s="74">
        <v>2.1</v>
      </c>
      <c r="B54" s="75" t="s">
        <v>30</v>
      </c>
      <c r="C54" s="76"/>
      <c r="D54" s="76"/>
      <c r="E54" s="77"/>
      <c r="F54" s="78">
        <f>SUM(F55:F66)</f>
        <v>1649</v>
      </c>
      <c r="G54" s="78">
        <f t="shared" ref="G54:Z54" si="63">SUM(G55:G66)</f>
        <v>1622</v>
      </c>
      <c r="H54" s="78">
        <f t="shared" si="63"/>
        <v>0</v>
      </c>
      <c r="I54" s="78">
        <f t="shared" si="63"/>
        <v>27</v>
      </c>
      <c r="J54" s="78">
        <f t="shared" si="63"/>
        <v>0</v>
      </c>
      <c r="K54" s="78">
        <f t="shared" si="63"/>
        <v>0</v>
      </c>
      <c r="L54" s="78">
        <f t="shared" si="63"/>
        <v>0</v>
      </c>
      <c r="M54" s="78">
        <f t="shared" si="63"/>
        <v>1570</v>
      </c>
      <c r="N54" s="78">
        <f t="shared" si="63"/>
        <v>1544</v>
      </c>
      <c r="O54" s="78">
        <f t="shared" si="63"/>
        <v>0</v>
      </c>
      <c r="P54" s="78">
        <f t="shared" si="63"/>
        <v>26</v>
      </c>
      <c r="Q54" s="78">
        <f t="shared" si="63"/>
        <v>0</v>
      </c>
      <c r="R54" s="78">
        <f t="shared" si="63"/>
        <v>0</v>
      </c>
      <c r="S54" s="78">
        <f t="shared" si="63"/>
        <v>0</v>
      </c>
      <c r="T54" s="78">
        <f t="shared" si="63"/>
        <v>1754</v>
      </c>
      <c r="U54" s="78">
        <f t="shared" si="63"/>
        <v>1727</v>
      </c>
      <c r="V54" s="78">
        <f t="shared" si="63"/>
        <v>0</v>
      </c>
      <c r="W54" s="78">
        <f t="shared" si="63"/>
        <v>27</v>
      </c>
      <c r="X54" s="78">
        <f t="shared" si="63"/>
        <v>95</v>
      </c>
      <c r="Y54" s="78">
        <f t="shared" si="63"/>
        <v>95</v>
      </c>
      <c r="Z54" s="78">
        <f t="shared" si="63"/>
        <v>0</v>
      </c>
      <c r="AA54" s="78">
        <f t="shared" ref="AA54:AM54" si="64">SUM(AA55:AA66)</f>
        <v>1702</v>
      </c>
      <c r="AB54" s="78">
        <f t="shared" si="64"/>
        <v>1679</v>
      </c>
      <c r="AC54" s="78">
        <f t="shared" si="64"/>
        <v>0</v>
      </c>
      <c r="AD54" s="78">
        <f t="shared" si="64"/>
        <v>23</v>
      </c>
      <c r="AE54" s="78">
        <f t="shared" si="64"/>
        <v>61</v>
      </c>
      <c r="AF54" s="78">
        <f t="shared" si="64"/>
        <v>61</v>
      </c>
      <c r="AG54" s="78">
        <f t="shared" si="64"/>
        <v>0</v>
      </c>
      <c r="AH54" s="78">
        <f t="shared" si="64"/>
        <v>421</v>
      </c>
      <c r="AI54" s="78">
        <f t="shared" si="64"/>
        <v>413</v>
      </c>
      <c r="AJ54" s="78">
        <f t="shared" si="64"/>
        <v>8</v>
      </c>
      <c r="AK54" s="78">
        <f t="shared" si="64"/>
        <v>159</v>
      </c>
      <c r="AL54" s="78">
        <f>SUM(AL55:AL66)</f>
        <v>159</v>
      </c>
      <c r="AM54" s="78">
        <f t="shared" si="64"/>
        <v>0</v>
      </c>
      <c r="AN54" s="270">
        <f t="shared" si="3"/>
        <v>-1333</v>
      </c>
      <c r="AO54" s="270">
        <f t="shared" si="8"/>
        <v>-1314</v>
      </c>
      <c r="AP54" s="270">
        <f t="shared" si="46"/>
        <v>-19</v>
      </c>
      <c r="AQ54" s="270">
        <f t="shared" si="47"/>
        <v>64</v>
      </c>
      <c r="AR54" s="189"/>
      <c r="AS54" s="318"/>
      <c r="AT54" s="322"/>
      <c r="AU54" s="322"/>
    </row>
    <row r="55" spans="1:47" s="154" customFormat="1" ht="32.25" customHeight="1" x14ac:dyDescent="0.25">
      <c r="A55" s="151">
        <v>17</v>
      </c>
      <c r="B55" s="152" t="s">
        <v>195</v>
      </c>
      <c r="C55" s="155" t="s">
        <v>68</v>
      </c>
      <c r="D55" s="155" t="s">
        <v>183</v>
      </c>
      <c r="E55" s="156" t="s">
        <v>206</v>
      </c>
      <c r="F55" s="48">
        <f t="shared" si="20"/>
        <v>133</v>
      </c>
      <c r="G55" s="48">
        <v>130</v>
      </c>
      <c r="H55" s="48"/>
      <c r="I55" s="23">
        <v>3</v>
      </c>
      <c r="J55" s="48">
        <f t="shared" si="21"/>
        <v>0</v>
      </c>
      <c r="K55" s="165"/>
      <c r="L55" s="46"/>
      <c r="M55" s="48">
        <f t="shared" si="22"/>
        <v>125</v>
      </c>
      <c r="N55" s="48">
        <v>122</v>
      </c>
      <c r="O55" s="48"/>
      <c r="P55" s="48">
        <v>3</v>
      </c>
      <c r="Q55" s="48">
        <f t="shared" si="24"/>
        <v>0</v>
      </c>
      <c r="R55" s="46"/>
      <c r="S55" s="46"/>
      <c r="T55" s="48">
        <f t="shared" si="25"/>
        <v>140</v>
      </c>
      <c r="U55" s="48">
        <f>130+7</f>
        <v>137</v>
      </c>
      <c r="V55" s="48"/>
      <c r="W55" s="23">
        <v>3</v>
      </c>
      <c r="X55" s="48">
        <f t="shared" si="26"/>
        <v>6</v>
      </c>
      <c r="Y55" s="23">
        <v>6</v>
      </c>
      <c r="Z55" s="47"/>
      <c r="AA55" s="48">
        <f t="shared" ref="AA55:AA66" si="65">SUM(AB55:AD55)</f>
        <v>139</v>
      </c>
      <c r="AB55" s="48">
        <v>136</v>
      </c>
      <c r="AC55" s="48"/>
      <c r="AD55" s="48">
        <v>3</v>
      </c>
      <c r="AE55" s="48">
        <v>5</v>
      </c>
      <c r="AF55" s="46">
        <v>5</v>
      </c>
      <c r="AG55" s="46"/>
      <c r="AH55" s="48"/>
      <c r="AI55" s="48"/>
      <c r="AJ55" s="23"/>
      <c r="AK55" s="48">
        <f t="shared" ref="AK55:AK57" si="66">SUM(AL55:AM55)</f>
        <v>6</v>
      </c>
      <c r="AL55" s="23">
        <v>6</v>
      </c>
      <c r="AM55" s="47"/>
      <c r="AN55" s="270">
        <f t="shared" si="3"/>
        <v>-140</v>
      </c>
      <c r="AO55" s="270">
        <f t="shared" si="8"/>
        <v>-137</v>
      </c>
      <c r="AP55" s="270">
        <f t="shared" si="46"/>
        <v>-3</v>
      </c>
      <c r="AQ55" s="270">
        <f t="shared" si="47"/>
        <v>0</v>
      </c>
      <c r="AR55" s="188"/>
      <c r="AS55" s="321"/>
      <c r="AT55" s="321"/>
      <c r="AU55" s="321"/>
    </row>
    <row r="56" spans="1:47" s="168" customFormat="1" ht="33" customHeight="1" x14ac:dyDescent="0.25">
      <c r="A56" s="151">
        <v>18</v>
      </c>
      <c r="B56" s="152" t="s">
        <v>196</v>
      </c>
      <c r="C56" s="155" t="s">
        <v>68</v>
      </c>
      <c r="D56" s="155" t="s">
        <v>183</v>
      </c>
      <c r="E56" s="156" t="s">
        <v>206</v>
      </c>
      <c r="F56" s="48">
        <f t="shared" si="20"/>
        <v>176</v>
      </c>
      <c r="G56" s="48">
        <v>174</v>
      </c>
      <c r="H56" s="48"/>
      <c r="I56" s="23">
        <v>2</v>
      </c>
      <c r="J56" s="48">
        <f t="shared" si="21"/>
        <v>0</v>
      </c>
      <c r="K56" s="46"/>
      <c r="L56" s="165"/>
      <c r="M56" s="48">
        <f t="shared" si="22"/>
        <v>170</v>
      </c>
      <c r="N56" s="48">
        <v>168</v>
      </c>
      <c r="O56" s="48"/>
      <c r="P56" s="48">
        <v>2</v>
      </c>
      <c r="Q56" s="48">
        <f t="shared" si="24"/>
        <v>0</v>
      </c>
      <c r="R56" s="165"/>
      <c r="S56" s="165"/>
      <c r="T56" s="48">
        <f t="shared" si="25"/>
        <v>191</v>
      </c>
      <c r="U56" s="48">
        <f>174+3+12</f>
        <v>189</v>
      </c>
      <c r="V56" s="48"/>
      <c r="W56" s="23">
        <v>2</v>
      </c>
      <c r="X56" s="48">
        <f t="shared" si="26"/>
        <v>12</v>
      </c>
      <c r="Y56" s="166">
        <v>12</v>
      </c>
      <c r="Z56" s="167"/>
      <c r="AA56" s="48">
        <f t="shared" si="65"/>
        <v>191</v>
      </c>
      <c r="AB56" s="48">
        <v>189</v>
      </c>
      <c r="AC56" s="48"/>
      <c r="AD56" s="48">
        <v>2</v>
      </c>
      <c r="AE56" s="48">
        <f t="shared" ref="AE56:AE66" si="67">SUM(AF56:AG56)</f>
        <v>7</v>
      </c>
      <c r="AF56" s="165">
        <v>7</v>
      </c>
      <c r="AG56" s="165"/>
      <c r="AH56" s="48"/>
      <c r="AI56" s="48"/>
      <c r="AJ56" s="23"/>
      <c r="AK56" s="48">
        <f t="shared" si="66"/>
        <v>12</v>
      </c>
      <c r="AL56" s="166">
        <v>12</v>
      </c>
      <c r="AM56" s="167"/>
      <c r="AN56" s="270">
        <f t="shared" si="3"/>
        <v>-191</v>
      </c>
      <c r="AO56" s="270">
        <f t="shared" si="8"/>
        <v>-189</v>
      </c>
      <c r="AP56" s="270">
        <f t="shared" si="46"/>
        <v>-2</v>
      </c>
      <c r="AQ56" s="270">
        <f t="shared" si="47"/>
        <v>0</v>
      </c>
      <c r="AR56" s="191"/>
      <c r="AS56" s="324"/>
      <c r="AT56" s="324"/>
      <c r="AU56" s="324"/>
    </row>
    <row r="57" spans="1:47" s="154" customFormat="1" ht="37.5" customHeight="1" x14ac:dyDescent="0.25">
      <c r="A57" s="151">
        <v>19</v>
      </c>
      <c r="B57" s="152" t="s">
        <v>197</v>
      </c>
      <c r="C57" s="155" t="s">
        <v>73</v>
      </c>
      <c r="D57" s="155" t="s">
        <v>183</v>
      </c>
      <c r="E57" s="156" t="s">
        <v>206</v>
      </c>
      <c r="F57" s="48">
        <f t="shared" si="20"/>
        <v>132</v>
      </c>
      <c r="G57" s="48">
        <v>130</v>
      </c>
      <c r="H57" s="48"/>
      <c r="I57" s="23">
        <v>2</v>
      </c>
      <c r="J57" s="48">
        <f t="shared" si="21"/>
        <v>0</v>
      </c>
      <c r="K57" s="46"/>
      <c r="L57" s="46"/>
      <c r="M57" s="48">
        <f t="shared" si="22"/>
        <v>132</v>
      </c>
      <c r="N57" s="48">
        <v>131</v>
      </c>
      <c r="O57" s="48"/>
      <c r="P57" s="48">
        <v>1</v>
      </c>
      <c r="Q57" s="48">
        <f t="shared" si="24"/>
        <v>0</v>
      </c>
      <c r="R57" s="46"/>
      <c r="S57" s="46"/>
      <c r="T57" s="48">
        <f t="shared" si="25"/>
        <v>148</v>
      </c>
      <c r="U57" s="48">
        <f>130+16</f>
        <v>146</v>
      </c>
      <c r="V57" s="48"/>
      <c r="W57" s="23">
        <v>2</v>
      </c>
      <c r="X57" s="48">
        <f t="shared" si="26"/>
        <v>5</v>
      </c>
      <c r="Y57" s="23">
        <v>5</v>
      </c>
      <c r="Z57" s="47"/>
      <c r="AA57" s="48">
        <f t="shared" si="65"/>
        <v>150</v>
      </c>
      <c r="AB57" s="48">
        <v>149</v>
      </c>
      <c r="AC57" s="48"/>
      <c r="AD57" s="48">
        <v>1</v>
      </c>
      <c r="AE57" s="48">
        <f t="shared" si="67"/>
        <v>2</v>
      </c>
      <c r="AF57" s="46">
        <v>2</v>
      </c>
      <c r="AG57" s="46"/>
      <c r="AH57" s="48"/>
      <c r="AI57" s="48"/>
      <c r="AJ57" s="23"/>
      <c r="AK57" s="48">
        <f t="shared" si="66"/>
        <v>5</v>
      </c>
      <c r="AL57" s="23">
        <v>5</v>
      </c>
      <c r="AM57" s="47"/>
      <c r="AN57" s="270">
        <f t="shared" si="3"/>
        <v>-148</v>
      </c>
      <c r="AO57" s="270">
        <f t="shared" si="8"/>
        <v>-146</v>
      </c>
      <c r="AP57" s="270">
        <f t="shared" si="46"/>
        <v>-2</v>
      </c>
      <c r="AQ57" s="270">
        <f t="shared" si="47"/>
        <v>0</v>
      </c>
      <c r="AR57" s="188"/>
      <c r="AS57" s="321"/>
      <c r="AT57" s="321"/>
      <c r="AU57" s="321"/>
    </row>
    <row r="58" spans="1:47" s="154" customFormat="1" ht="37.5" customHeight="1" x14ac:dyDescent="0.25">
      <c r="A58" s="151">
        <v>20</v>
      </c>
      <c r="B58" s="157" t="s">
        <v>198</v>
      </c>
      <c r="C58" s="155" t="s">
        <v>73</v>
      </c>
      <c r="D58" s="155" t="s">
        <v>183</v>
      </c>
      <c r="E58" s="158" t="s">
        <v>207</v>
      </c>
      <c r="F58" s="48">
        <f t="shared" si="20"/>
        <v>110</v>
      </c>
      <c r="G58" s="48">
        <v>108</v>
      </c>
      <c r="H58" s="48"/>
      <c r="I58" s="23">
        <v>2</v>
      </c>
      <c r="J58" s="48">
        <f t="shared" si="21"/>
        <v>0</v>
      </c>
      <c r="K58" s="46"/>
      <c r="L58" s="46"/>
      <c r="M58" s="48">
        <f t="shared" si="22"/>
        <v>101</v>
      </c>
      <c r="N58" s="48">
        <v>99</v>
      </c>
      <c r="O58" s="48"/>
      <c r="P58" s="48">
        <v>2</v>
      </c>
      <c r="Q58" s="48">
        <f t="shared" si="24"/>
        <v>0</v>
      </c>
      <c r="R58" s="46"/>
      <c r="S58" s="46"/>
      <c r="T58" s="48">
        <f t="shared" si="25"/>
        <v>110</v>
      </c>
      <c r="U58" s="48">
        <f>108</f>
        <v>108</v>
      </c>
      <c r="V58" s="48"/>
      <c r="W58" s="23">
        <v>2</v>
      </c>
      <c r="X58" s="48">
        <f t="shared" si="26"/>
        <v>0</v>
      </c>
      <c r="Y58" s="23"/>
      <c r="Z58" s="47"/>
      <c r="AA58" s="48">
        <f t="shared" si="65"/>
        <v>101</v>
      </c>
      <c r="AB58" s="48">
        <v>99</v>
      </c>
      <c r="AC58" s="48"/>
      <c r="AD58" s="48">
        <v>2</v>
      </c>
      <c r="AE58" s="48">
        <f t="shared" si="67"/>
        <v>0</v>
      </c>
      <c r="AF58" s="46"/>
      <c r="AG58" s="46"/>
      <c r="AH58" s="48">
        <f>SUM(AI58:AJ58)</f>
        <v>110</v>
      </c>
      <c r="AI58" s="48">
        <f>108</f>
        <v>108</v>
      </c>
      <c r="AJ58" s="23">
        <v>2</v>
      </c>
      <c r="AK58" s="48">
        <f t="shared" ref="AK58:AK66" si="68">SUM(AL58:AM58)</f>
        <v>0</v>
      </c>
      <c r="AL58" s="23"/>
      <c r="AM58" s="47"/>
      <c r="AN58" s="270">
        <f t="shared" si="3"/>
        <v>0</v>
      </c>
      <c r="AO58" s="270">
        <f t="shared" si="8"/>
        <v>0</v>
      </c>
      <c r="AP58" s="270">
        <f t="shared" si="46"/>
        <v>0</v>
      </c>
      <c r="AQ58" s="270">
        <f t="shared" si="47"/>
        <v>0</v>
      </c>
      <c r="AR58" s="188"/>
      <c r="AS58" s="321"/>
      <c r="AT58" s="321"/>
      <c r="AU58" s="321"/>
    </row>
    <row r="59" spans="1:47" s="154" customFormat="1" ht="35.25" customHeight="1" x14ac:dyDescent="0.25">
      <c r="A59" s="151">
        <v>21</v>
      </c>
      <c r="B59" s="152" t="s">
        <v>199</v>
      </c>
      <c r="C59" s="155" t="s">
        <v>73</v>
      </c>
      <c r="D59" s="155" t="s">
        <v>183</v>
      </c>
      <c r="E59" s="156" t="s">
        <v>206</v>
      </c>
      <c r="F59" s="48">
        <f t="shared" si="20"/>
        <v>119</v>
      </c>
      <c r="G59" s="48">
        <v>117</v>
      </c>
      <c r="H59" s="48"/>
      <c r="I59" s="153">
        <v>2</v>
      </c>
      <c r="J59" s="48">
        <f t="shared" si="21"/>
        <v>0</v>
      </c>
      <c r="K59" s="46"/>
      <c r="L59" s="46"/>
      <c r="M59" s="48">
        <f t="shared" si="22"/>
        <v>109</v>
      </c>
      <c r="N59" s="48">
        <v>107</v>
      </c>
      <c r="O59" s="48"/>
      <c r="P59" s="48">
        <v>2</v>
      </c>
      <c r="Q59" s="48">
        <f t="shared" si="24"/>
        <v>0</v>
      </c>
      <c r="R59" s="46"/>
      <c r="S59" s="46"/>
      <c r="T59" s="48">
        <f t="shared" si="25"/>
        <v>122</v>
      </c>
      <c r="U59" s="48">
        <f>117+3</f>
        <v>120</v>
      </c>
      <c r="V59" s="48"/>
      <c r="W59" s="153">
        <v>2</v>
      </c>
      <c r="X59" s="48">
        <f t="shared" si="26"/>
        <v>10</v>
      </c>
      <c r="Y59" s="23">
        <v>10</v>
      </c>
      <c r="Z59" s="47"/>
      <c r="AA59" s="48">
        <f t="shared" si="65"/>
        <v>111</v>
      </c>
      <c r="AB59" s="48">
        <v>109</v>
      </c>
      <c r="AC59" s="48"/>
      <c r="AD59" s="48">
        <v>2</v>
      </c>
      <c r="AE59" s="48">
        <f t="shared" si="67"/>
        <v>7</v>
      </c>
      <c r="AF59" s="46">
        <v>7</v>
      </c>
      <c r="AG59" s="46"/>
      <c r="AH59" s="48"/>
      <c r="AI59" s="48"/>
      <c r="AJ59" s="153"/>
      <c r="AK59" s="48">
        <f t="shared" si="68"/>
        <v>10</v>
      </c>
      <c r="AL59" s="23">
        <v>10</v>
      </c>
      <c r="AM59" s="47"/>
      <c r="AN59" s="270">
        <f t="shared" si="3"/>
        <v>-122</v>
      </c>
      <c r="AO59" s="270">
        <f t="shared" si="8"/>
        <v>-120</v>
      </c>
      <c r="AP59" s="270">
        <f t="shared" si="46"/>
        <v>-2</v>
      </c>
      <c r="AQ59" s="270">
        <f t="shared" si="47"/>
        <v>0</v>
      </c>
      <c r="AR59" s="188"/>
      <c r="AS59" s="321"/>
      <c r="AT59" s="321"/>
      <c r="AU59" s="321"/>
    </row>
    <row r="60" spans="1:47" s="154" customFormat="1" ht="35.25" customHeight="1" x14ac:dyDescent="0.25">
      <c r="A60" s="151">
        <v>22</v>
      </c>
      <c r="B60" s="152" t="s">
        <v>200</v>
      </c>
      <c r="C60" s="155" t="s">
        <v>73</v>
      </c>
      <c r="D60" s="155" t="s">
        <v>183</v>
      </c>
      <c r="E60" s="158" t="s">
        <v>207</v>
      </c>
      <c r="F60" s="48">
        <f t="shared" si="20"/>
        <v>148</v>
      </c>
      <c r="G60" s="48">
        <v>147</v>
      </c>
      <c r="H60" s="48"/>
      <c r="I60" s="23">
        <v>1</v>
      </c>
      <c r="J60" s="48">
        <f t="shared" si="21"/>
        <v>0</v>
      </c>
      <c r="K60" s="46"/>
      <c r="L60" s="46"/>
      <c r="M60" s="48">
        <f t="shared" si="22"/>
        <v>141</v>
      </c>
      <c r="N60" s="48">
        <v>140</v>
      </c>
      <c r="O60" s="48"/>
      <c r="P60" s="48">
        <v>1</v>
      </c>
      <c r="Q60" s="48">
        <f t="shared" si="24"/>
        <v>0</v>
      </c>
      <c r="R60" s="46"/>
      <c r="S60" s="46"/>
      <c r="T60" s="48">
        <f t="shared" si="25"/>
        <v>151</v>
      </c>
      <c r="U60" s="48">
        <f>147+3</f>
        <v>150</v>
      </c>
      <c r="V60" s="48"/>
      <c r="W60" s="23">
        <v>1</v>
      </c>
      <c r="X60" s="48">
        <f t="shared" si="26"/>
        <v>0</v>
      </c>
      <c r="Y60" s="23"/>
      <c r="Z60" s="47"/>
      <c r="AA60" s="48">
        <f t="shared" si="65"/>
        <v>145</v>
      </c>
      <c r="AB60" s="48">
        <v>144</v>
      </c>
      <c r="AC60" s="48"/>
      <c r="AD60" s="48">
        <v>1</v>
      </c>
      <c r="AE60" s="48">
        <f t="shared" si="67"/>
        <v>0</v>
      </c>
      <c r="AF60" s="46"/>
      <c r="AG60" s="46"/>
      <c r="AH60" s="48">
        <f>SUM(AI60:AJ60)</f>
        <v>151</v>
      </c>
      <c r="AI60" s="48">
        <f>147+3</f>
        <v>150</v>
      </c>
      <c r="AJ60" s="23">
        <v>1</v>
      </c>
      <c r="AK60" s="48">
        <f t="shared" si="68"/>
        <v>36</v>
      </c>
      <c r="AL60" s="23">
        <v>36</v>
      </c>
      <c r="AM60" s="47"/>
      <c r="AN60" s="270">
        <f t="shared" si="3"/>
        <v>0</v>
      </c>
      <c r="AO60" s="270">
        <f t="shared" si="8"/>
        <v>0</v>
      </c>
      <c r="AP60" s="270">
        <f t="shared" si="46"/>
        <v>0</v>
      </c>
      <c r="AQ60" s="270">
        <f t="shared" si="47"/>
        <v>36</v>
      </c>
      <c r="AR60" s="188"/>
      <c r="AS60" s="321"/>
      <c r="AT60" s="321"/>
      <c r="AU60" s="321"/>
    </row>
    <row r="61" spans="1:47" s="154" customFormat="1" ht="35.25" customHeight="1" x14ac:dyDescent="0.25">
      <c r="A61" s="151">
        <v>23</v>
      </c>
      <c r="B61" s="152" t="s">
        <v>201</v>
      </c>
      <c r="C61" s="155" t="s">
        <v>73</v>
      </c>
      <c r="D61" s="155" t="s">
        <v>183</v>
      </c>
      <c r="E61" s="156" t="s">
        <v>206</v>
      </c>
      <c r="F61" s="48">
        <f t="shared" si="20"/>
        <v>93</v>
      </c>
      <c r="G61" s="48">
        <v>92</v>
      </c>
      <c r="H61" s="48"/>
      <c r="I61" s="23">
        <v>1</v>
      </c>
      <c r="J61" s="48">
        <f t="shared" si="21"/>
        <v>0</v>
      </c>
      <c r="K61" s="46"/>
      <c r="L61" s="46"/>
      <c r="M61" s="48">
        <f t="shared" si="22"/>
        <v>93</v>
      </c>
      <c r="N61" s="48">
        <v>92</v>
      </c>
      <c r="O61" s="48"/>
      <c r="P61" s="48">
        <v>1</v>
      </c>
      <c r="Q61" s="48">
        <f t="shared" si="24"/>
        <v>0</v>
      </c>
      <c r="R61" s="46"/>
      <c r="S61" s="46"/>
      <c r="T61" s="48">
        <f t="shared" si="25"/>
        <v>105</v>
      </c>
      <c r="U61" s="48">
        <f>92+12</f>
        <v>104</v>
      </c>
      <c r="V61" s="48"/>
      <c r="W61" s="23">
        <v>1</v>
      </c>
      <c r="X61" s="48">
        <f t="shared" si="26"/>
        <v>10</v>
      </c>
      <c r="Y61" s="23">
        <v>10</v>
      </c>
      <c r="Z61" s="47"/>
      <c r="AA61" s="48">
        <f t="shared" si="65"/>
        <v>107</v>
      </c>
      <c r="AB61" s="48">
        <v>106</v>
      </c>
      <c r="AC61" s="48"/>
      <c r="AD61" s="48">
        <v>1</v>
      </c>
      <c r="AE61" s="48">
        <f t="shared" si="67"/>
        <v>3</v>
      </c>
      <c r="AF61" s="46">
        <v>3</v>
      </c>
      <c r="AG61" s="46"/>
      <c r="AH61" s="48"/>
      <c r="AI61" s="48"/>
      <c r="AJ61" s="23"/>
      <c r="AK61" s="48">
        <f t="shared" si="68"/>
        <v>10</v>
      </c>
      <c r="AL61" s="23">
        <v>10</v>
      </c>
      <c r="AM61" s="47"/>
      <c r="AN61" s="270">
        <f t="shared" si="3"/>
        <v>-105</v>
      </c>
      <c r="AO61" s="270">
        <f t="shared" si="8"/>
        <v>-104</v>
      </c>
      <c r="AP61" s="270">
        <f t="shared" si="46"/>
        <v>-1</v>
      </c>
      <c r="AQ61" s="270">
        <f t="shared" si="47"/>
        <v>0</v>
      </c>
      <c r="AR61" s="188"/>
      <c r="AS61" s="321"/>
      <c r="AT61" s="321"/>
      <c r="AU61" s="321"/>
    </row>
    <row r="62" spans="1:47" s="154" customFormat="1" ht="30" customHeight="1" x14ac:dyDescent="0.25">
      <c r="A62" s="151">
        <v>24</v>
      </c>
      <c r="B62" s="152" t="s">
        <v>202</v>
      </c>
      <c r="C62" s="155" t="s">
        <v>73</v>
      </c>
      <c r="D62" s="155" t="s">
        <v>183</v>
      </c>
      <c r="E62" s="156" t="s">
        <v>206</v>
      </c>
      <c r="F62" s="48">
        <f t="shared" si="20"/>
        <v>156</v>
      </c>
      <c r="G62" s="48">
        <v>154</v>
      </c>
      <c r="H62" s="48"/>
      <c r="I62" s="23">
        <v>2</v>
      </c>
      <c r="J62" s="48">
        <f t="shared" si="21"/>
        <v>0</v>
      </c>
      <c r="K62" s="46"/>
      <c r="L62" s="46"/>
      <c r="M62" s="48">
        <f t="shared" si="22"/>
        <v>141</v>
      </c>
      <c r="N62" s="48">
        <v>139</v>
      </c>
      <c r="O62" s="48"/>
      <c r="P62" s="48">
        <v>2</v>
      </c>
      <c r="Q62" s="48">
        <f t="shared" si="24"/>
        <v>0</v>
      </c>
      <c r="R62" s="46"/>
      <c r="S62" s="46"/>
      <c r="T62" s="48">
        <f t="shared" si="25"/>
        <v>174</v>
      </c>
      <c r="U62" s="48">
        <f>154+18</f>
        <v>172</v>
      </c>
      <c r="V62" s="48"/>
      <c r="W62" s="23">
        <v>2</v>
      </c>
      <c r="X62" s="48">
        <f t="shared" si="26"/>
        <v>7</v>
      </c>
      <c r="Y62" s="23">
        <v>7</v>
      </c>
      <c r="Z62" s="47"/>
      <c r="AA62" s="48">
        <f t="shared" si="65"/>
        <v>153</v>
      </c>
      <c r="AB62" s="48">
        <v>151</v>
      </c>
      <c r="AC62" s="48"/>
      <c r="AD62" s="48">
        <v>2</v>
      </c>
      <c r="AE62" s="48">
        <f t="shared" si="67"/>
        <v>3</v>
      </c>
      <c r="AF62" s="46">
        <v>3</v>
      </c>
      <c r="AG62" s="46"/>
      <c r="AH62" s="48"/>
      <c r="AI62" s="48"/>
      <c r="AJ62" s="23"/>
      <c r="AK62" s="48">
        <f t="shared" si="68"/>
        <v>7</v>
      </c>
      <c r="AL62" s="23">
        <v>7</v>
      </c>
      <c r="AM62" s="47"/>
      <c r="AN62" s="270">
        <f t="shared" si="3"/>
        <v>-174</v>
      </c>
      <c r="AO62" s="270">
        <f t="shared" si="8"/>
        <v>-172</v>
      </c>
      <c r="AP62" s="270">
        <f t="shared" ref="AP62:AP93" si="69">AJ62-W62</f>
        <v>-2</v>
      </c>
      <c r="AQ62" s="270">
        <f t="shared" ref="AQ62:AQ93" si="70">AK62-X62</f>
        <v>0</v>
      </c>
      <c r="AR62" s="188"/>
      <c r="AS62" s="321"/>
      <c r="AT62" s="321"/>
      <c r="AU62" s="321"/>
    </row>
    <row r="63" spans="1:47" s="154" customFormat="1" ht="30" customHeight="1" x14ac:dyDescent="0.25">
      <c r="A63" s="151">
        <v>25</v>
      </c>
      <c r="B63" s="157" t="s">
        <v>722</v>
      </c>
      <c r="C63" s="155" t="s">
        <v>73</v>
      </c>
      <c r="D63" s="155" t="s">
        <v>183</v>
      </c>
      <c r="E63" s="156" t="s">
        <v>206</v>
      </c>
      <c r="F63" s="48">
        <f t="shared" si="20"/>
        <v>169</v>
      </c>
      <c r="G63" s="48">
        <v>166</v>
      </c>
      <c r="H63" s="48"/>
      <c r="I63" s="195">
        <v>3</v>
      </c>
      <c r="J63" s="48">
        <f t="shared" si="21"/>
        <v>0</v>
      </c>
      <c r="K63" s="46"/>
      <c r="L63" s="46"/>
      <c r="M63" s="48">
        <f t="shared" si="22"/>
        <v>167</v>
      </c>
      <c r="N63" s="48">
        <v>164</v>
      </c>
      <c r="O63" s="48"/>
      <c r="P63" s="48">
        <v>3</v>
      </c>
      <c r="Q63" s="48">
        <f t="shared" si="24"/>
        <v>0</v>
      </c>
      <c r="R63" s="46"/>
      <c r="S63" s="46"/>
      <c r="T63" s="48">
        <f t="shared" si="25"/>
        <v>186</v>
      </c>
      <c r="U63" s="48">
        <f>166+17</f>
        <v>183</v>
      </c>
      <c r="V63" s="48"/>
      <c r="W63" s="195">
        <v>3</v>
      </c>
      <c r="X63" s="48">
        <f t="shared" si="26"/>
        <v>20</v>
      </c>
      <c r="Y63" s="23">
        <v>20</v>
      </c>
      <c r="Z63" s="47"/>
      <c r="AA63" s="48">
        <f t="shared" si="65"/>
        <v>187</v>
      </c>
      <c r="AB63" s="48">
        <v>184</v>
      </c>
      <c r="AC63" s="48"/>
      <c r="AD63" s="48">
        <v>3</v>
      </c>
      <c r="AE63" s="48">
        <f t="shared" si="67"/>
        <v>11</v>
      </c>
      <c r="AF63" s="46">
        <v>11</v>
      </c>
      <c r="AG63" s="46"/>
      <c r="AH63" s="48"/>
      <c r="AI63" s="48"/>
      <c r="AJ63" s="195"/>
      <c r="AK63" s="48">
        <f t="shared" si="68"/>
        <v>20</v>
      </c>
      <c r="AL63" s="23">
        <v>20</v>
      </c>
      <c r="AM63" s="47"/>
      <c r="AN63" s="270">
        <f t="shared" si="3"/>
        <v>-186</v>
      </c>
      <c r="AO63" s="270">
        <f t="shared" si="8"/>
        <v>-183</v>
      </c>
      <c r="AP63" s="270">
        <f t="shared" si="69"/>
        <v>-3</v>
      </c>
      <c r="AQ63" s="270">
        <f t="shared" si="70"/>
        <v>0</v>
      </c>
      <c r="AR63" s="188"/>
      <c r="AS63" s="321"/>
      <c r="AT63" s="321"/>
      <c r="AU63" s="321"/>
    </row>
    <row r="64" spans="1:47" s="154" customFormat="1" ht="30" customHeight="1" x14ac:dyDescent="0.25">
      <c r="A64" s="151">
        <v>26</v>
      </c>
      <c r="B64" s="152" t="s">
        <v>203</v>
      </c>
      <c r="C64" s="155" t="s">
        <v>73</v>
      </c>
      <c r="D64" s="155" t="s">
        <v>183</v>
      </c>
      <c r="E64" s="156" t="s">
        <v>206</v>
      </c>
      <c r="F64" s="48">
        <f t="shared" si="20"/>
        <v>119</v>
      </c>
      <c r="G64" s="48">
        <v>117</v>
      </c>
      <c r="H64" s="48"/>
      <c r="I64" s="23">
        <v>2</v>
      </c>
      <c r="J64" s="48">
        <f t="shared" si="21"/>
        <v>0</v>
      </c>
      <c r="K64" s="46"/>
      <c r="L64" s="46"/>
      <c r="M64" s="48">
        <f t="shared" si="22"/>
        <v>104</v>
      </c>
      <c r="N64" s="48">
        <v>102</v>
      </c>
      <c r="O64" s="48"/>
      <c r="P64" s="48">
        <v>2</v>
      </c>
      <c r="Q64" s="48">
        <f t="shared" si="24"/>
        <v>0</v>
      </c>
      <c r="R64" s="46"/>
      <c r="S64" s="46"/>
      <c r="T64" s="48">
        <f t="shared" si="25"/>
        <v>123</v>
      </c>
      <c r="U64" s="48">
        <f>117+4</f>
        <v>121</v>
      </c>
      <c r="V64" s="48"/>
      <c r="W64" s="23">
        <v>2</v>
      </c>
      <c r="X64" s="48">
        <f t="shared" si="26"/>
        <v>5</v>
      </c>
      <c r="Y64" s="23">
        <v>5</v>
      </c>
      <c r="Z64" s="47"/>
      <c r="AA64" s="48">
        <f t="shared" si="65"/>
        <v>108</v>
      </c>
      <c r="AB64" s="48">
        <v>104</v>
      </c>
      <c r="AC64" s="48"/>
      <c r="AD64" s="48">
        <v>4</v>
      </c>
      <c r="AE64" s="48">
        <f t="shared" si="67"/>
        <v>3</v>
      </c>
      <c r="AF64" s="46">
        <v>3</v>
      </c>
      <c r="AG64" s="46"/>
      <c r="AH64" s="48"/>
      <c r="AI64" s="48"/>
      <c r="AJ64" s="23"/>
      <c r="AK64" s="48">
        <f t="shared" si="68"/>
        <v>5</v>
      </c>
      <c r="AL64" s="23">
        <v>5</v>
      </c>
      <c r="AM64" s="47"/>
      <c r="AN64" s="270">
        <f t="shared" si="3"/>
        <v>-123</v>
      </c>
      <c r="AO64" s="270">
        <f t="shared" si="8"/>
        <v>-121</v>
      </c>
      <c r="AP64" s="270">
        <f t="shared" si="69"/>
        <v>-2</v>
      </c>
      <c r="AQ64" s="270">
        <f t="shared" si="70"/>
        <v>0</v>
      </c>
      <c r="AR64" s="188"/>
      <c r="AS64" s="321"/>
      <c r="AT64" s="321"/>
      <c r="AU64" s="321"/>
    </row>
    <row r="65" spans="1:47" s="154" customFormat="1" ht="30" customHeight="1" x14ac:dyDescent="0.25">
      <c r="A65" s="151">
        <v>27</v>
      </c>
      <c r="B65" s="152" t="s">
        <v>204</v>
      </c>
      <c r="C65" s="155" t="s">
        <v>73</v>
      </c>
      <c r="D65" s="155" t="s">
        <v>183</v>
      </c>
      <c r="E65" s="158" t="s">
        <v>207</v>
      </c>
      <c r="F65" s="48">
        <f t="shared" si="20"/>
        <v>154</v>
      </c>
      <c r="G65" s="48">
        <v>149</v>
      </c>
      <c r="H65" s="48"/>
      <c r="I65" s="196">
        <v>5</v>
      </c>
      <c r="J65" s="48">
        <f t="shared" si="21"/>
        <v>0</v>
      </c>
      <c r="K65" s="46"/>
      <c r="L65" s="46"/>
      <c r="M65" s="48">
        <f t="shared" si="22"/>
        <v>151</v>
      </c>
      <c r="N65" s="48">
        <v>146</v>
      </c>
      <c r="O65" s="48"/>
      <c r="P65" s="48">
        <v>5</v>
      </c>
      <c r="Q65" s="48">
        <f t="shared" si="24"/>
        <v>0</v>
      </c>
      <c r="R65" s="46"/>
      <c r="S65" s="46"/>
      <c r="T65" s="48">
        <f t="shared" si="25"/>
        <v>160</v>
      </c>
      <c r="U65" s="48">
        <f>149+6</f>
        <v>155</v>
      </c>
      <c r="V65" s="48"/>
      <c r="W65" s="197">
        <v>5</v>
      </c>
      <c r="X65" s="48">
        <f t="shared" si="26"/>
        <v>0</v>
      </c>
      <c r="Y65" s="23"/>
      <c r="Z65" s="47"/>
      <c r="AA65" s="48">
        <f t="shared" si="65"/>
        <v>148</v>
      </c>
      <c r="AB65" s="48">
        <v>148</v>
      </c>
      <c r="AC65" s="48"/>
      <c r="AD65" s="48" t="s">
        <v>761</v>
      </c>
      <c r="AE65" s="48">
        <f t="shared" si="67"/>
        <v>0</v>
      </c>
      <c r="AF65" s="46"/>
      <c r="AG65" s="46"/>
      <c r="AH65" s="48">
        <f>SUM(AI65:AJ65)</f>
        <v>160</v>
      </c>
      <c r="AI65" s="48">
        <f>149+6</f>
        <v>155</v>
      </c>
      <c r="AJ65" s="197">
        <v>5</v>
      </c>
      <c r="AK65" s="48">
        <f t="shared" si="68"/>
        <v>28</v>
      </c>
      <c r="AL65" s="23">
        <v>28</v>
      </c>
      <c r="AM65" s="47"/>
      <c r="AN65" s="270">
        <f t="shared" si="3"/>
        <v>0</v>
      </c>
      <c r="AO65" s="270">
        <f t="shared" si="8"/>
        <v>0</v>
      </c>
      <c r="AP65" s="270">
        <f t="shared" si="69"/>
        <v>0</v>
      </c>
      <c r="AQ65" s="270">
        <f t="shared" si="70"/>
        <v>28</v>
      </c>
      <c r="AR65" s="188"/>
      <c r="AS65" s="321"/>
      <c r="AT65" s="321"/>
      <c r="AU65" s="321"/>
    </row>
    <row r="66" spans="1:47" s="154" customFormat="1" ht="30" customHeight="1" x14ac:dyDescent="0.25">
      <c r="A66" s="151">
        <v>28</v>
      </c>
      <c r="B66" s="152" t="s">
        <v>205</v>
      </c>
      <c r="C66" s="198" t="s">
        <v>73</v>
      </c>
      <c r="D66" s="198" t="s">
        <v>183</v>
      </c>
      <c r="E66" s="199" t="s">
        <v>206</v>
      </c>
      <c r="F66" s="48">
        <f t="shared" si="20"/>
        <v>140</v>
      </c>
      <c r="G66" s="48">
        <v>138</v>
      </c>
      <c r="H66" s="48"/>
      <c r="I66" s="23">
        <v>2</v>
      </c>
      <c r="J66" s="48">
        <f t="shared" si="21"/>
        <v>0</v>
      </c>
      <c r="K66" s="48"/>
      <c r="L66" s="46"/>
      <c r="M66" s="48">
        <f t="shared" si="22"/>
        <v>136</v>
      </c>
      <c r="N66" s="48">
        <v>134</v>
      </c>
      <c r="O66" s="48"/>
      <c r="P66" s="48">
        <v>2</v>
      </c>
      <c r="Q66" s="48">
        <f t="shared" si="24"/>
        <v>0</v>
      </c>
      <c r="R66" s="46"/>
      <c r="S66" s="46"/>
      <c r="T66" s="48">
        <f t="shared" si="25"/>
        <v>144</v>
      </c>
      <c r="U66" s="48">
        <f>138+4</f>
        <v>142</v>
      </c>
      <c r="V66" s="48"/>
      <c r="W66" s="23">
        <v>2</v>
      </c>
      <c r="X66" s="48">
        <f t="shared" si="26"/>
        <v>20</v>
      </c>
      <c r="Y66" s="23">
        <v>20</v>
      </c>
      <c r="Z66" s="47"/>
      <c r="AA66" s="48">
        <f t="shared" si="65"/>
        <v>162</v>
      </c>
      <c r="AB66" s="48">
        <v>160</v>
      </c>
      <c r="AC66" s="48"/>
      <c r="AD66" s="48">
        <v>2</v>
      </c>
      <c r="AE66" s="48">
        <f t="shared" si="67"/>
        <v>20</v>
      </c>
      <c r="AF66" s="46">
        <v>20</v>
      </c>
      <c r="AG66" s="46"/>
      <c r="AH66" s="48"/>
      <c r="AI66" s="48"/>
      <c r="AJ66" s="23"/>
      <c r="AK66" s="48">
        <f t="shared" si="68"/>
        <v>20</v>
      </c>
      <c r="AL66" s="23">
        <v>20</v>
      </c>
      <c r="AM66" s="47"/>
      <c r="AN66" s="270">
        <f t="shared" si="3"/>
        <v>-144</v>
      </c>
      <c r="AO66" s="270">
        <f t="shared" si="8"/>
        <v>-142</v>
      </c>
      <c r="AP66" s="270">
        <f t="shared" si="69"/>
        <v>-2</v>
      </c>
      <c r="AQ66" s="270">
        <f t="shared" si="70"/>
        <v>0</v>
      </c>
      <c r="AR66" s="188"/>
      <c r="AS66" s="321"/>
      <c r="AT66" s="321"/>
      <c r="AU66" s="321"/>
    </row>
    <row r="67" spans="1:47" s="145" customFormat="1" ht="38.25" customHeight="1" x14ac:dyDescent="0.25">
      <c r="A67" s="142" t="s">
        <v>32</v>
      </c>
      <c r="B67" s="143" t="s">
        <v>520</v>
      </c>
      <c r="C67" s="78"/>
      <c r="D67" s="78"/>
      <c r="E67" s="78"/>
      <c r="F67" s="78">
        <f>SUM(F68:F80)</f>
        <v>303</v>
      </c>
      <c r="G67" s="78">
        <f t="shared" ref="G67:Z67" si="71">SUM(G68:G80)</f>
        <v>291</v>
      </c>
      <c r="H67" s="78">
        <f t="shared" si="71"/>
        <v>0</v>
      </c>
      <c r="I67" s="78">
        <f t="shared" si="71"/>
        <v>12</v>
      </c>
      <c r="J67" s="78">
        <f t="shared" si="71"/>
        <v>0</v>
      </c>
      <c r="K67" s="78">
        <f t="shared" si="71"/>
        <v>0</v>
      </c>
      <c r="L67" s="78">
        <f t="shared" si="71"/>
        <v>0</v>
      </c>
      <c r="M67" s="78">
        <f t="shared" si="71"/>
        <v>299</v>
      </c>
      <c r="N67" s="78">
        <f t="shared" si="71"/>
        <v>287</v>
      </c>
      <c r="O67" s="78">
        <f t="shared" si="71"/>
        <v>0</v>
      </c>
      <c r="P67" s="78">
        <f t="shared" si="71"/>
        <v>12</v>
      </c>
      <c r="Q67" s="78">
        <f t="shared" si="71"/>
        <v>0</v>
      </c>
      <c r="R67" s="78">
        <f t="shared" si="71"/>
        <v>0</v>
      </c>
      <c r="S67" s="78">
        <f t="shared" si="71"/>
        <v>0</v>
      </c>
      <c r="T67" s="78">
        <f t="shared" si="71"/>
        <v>400</v>
      </c>
      <c r="U67" s="78">
        <f t="shared" si="71"/>
        <v>388</v>
      </c>
      <c r="V67" s="78">
        <f t="shared" si="71"/>
        <v>0</v>
      </c>
      <c r="W67" s="78">
        <f t="shared" si="71"/>
        <v>12</v>
      </c>
      <c r="X67" s="78">
        <f t="shared" si="71"/>
        <v>0</v>
      </c>
      <c r="Y67" s="78">
        <f t="shared" si="71"/>
        <v>0</v>
      </c>
      <c r="Z67" s="78">
        <f t="shared" si="71"/>
        <v>0</v>
      </c>
      <c r="AA67" s="78">
        <f t="shared" ref="AA67:AM67" si="72">SUM(AA68:AA80)</f>
        <v>287</v>
      </c>
      <c r="AB67" s="78">
        <f t="shared" si="72"/>
        <v>276</v>
      </c>
      <c r="AC67" s="78">
        <f t="shared" si="72"/>
        <v>0</v>
      </c>
      <c r="AD67" s="78">
        <f t="shared" si="72"/>
        <v>11</v>
      </c>
      <c r="AE67" s="78">
        <f t="shared" si="72"/>
        <v>0</v>
      </c>
      <c r="AF67" s="78">
        <f t="shared" si="72"/>
        <v>0</v>
      </c>
      <c r="AG67" s="78">
        <f t="shared" si="72"/>
        <v>0</v>
      </c>
      <c r="AH67" s="78">
        <f t="shared" si="72"/>
        <v>394</v>
      </c>
      <c r="AI67" s="78">
        <f t="shared" si="72"/>
        <v>383</v>
      </c>
      <c r="AJ67" s="78">
        <f t="shared" si="72"/>
        <v>11</v>
      </c>
      <c r="AK67" s="78">
        <f t="shared" si="72"/>
        <v>0</v>
      </c>
      <c r="AL67" s="78">
        <f t="shared" si="72"/>
        <v>0</v>
      </c>
      <c r="AM67" s="78">
        <f t="shared" si="72"/>
        <v>0</v>
      </c>
      <c r="AN67" s="270">
        <f t="shared" si="3"/>
        <v>-6</v>
      </c>
      <c r="AO67" s="270">
        <f t="shared" si="8"/>
        <v>-5</v>
      </c>
      <c r="AP67" s="270">
        <f t="shared" si="69"/>
        <v>-1</v>
      </c>
      <c r="AQ67" s="270">
        <f t="shared" si="70"/>
        <v>0</v>
      </c>
      <c r="AR67" s="182"/>
      <c r="AS67" s="315"/>
      <c r="AT67" s="315"/>
      <c r="AU67" s="315"/>
    </row>
    <row r="68" spans="1:47" s="149" customFormat="1" ht="46.5" customHeight="1" x14ac:dyDescent="0.25">
      <c r="A68" s="146">
        <v>1</v>
      </c>
      <c r="B68" s="147" t="s">
        <v>521</v>
      </c>
      <c r="C68" s="48"/>
      <c r="D68" s="48"/>
      <c r="E68" s="48"/>
      <c r="F68" s="48">
        <f>SUM(G68:I68)</f>
        <v>21</v>
      </c>
      <c r="G68" s="48">
        <v>20</v>
      </c>
      <c r="H68" s="48"/>
      <c r="I68" s="48">
        <v>1</v>
      </c>
      <c r="J68" s="48"/>
      <c r="K68" s="48"/>
      <c r="L68" s="48"/>
      <c r="M68" s="48">
        <f>SUM(N68:P68)</f>
        <v>16</v>
      </c>
      <c r="N68" s="48">
        <v>15</v>
      </c>
      <c r="O68" s="48"/>
      <c r="P68" s="48">
        <v>1</v>
      </c>
      <c r="Q68" s="48"/>
      <c r="R68" s="48"/>
      <c r="S68" s="48"/>
      <c r="T68" s="48">
        <f>SUM(U68:W68)</f>
        <v>123</v>
      </c>
      <c r="U68" s="48">
        <v>122</v>
      </c>
      <c r="V68" s="48"/>
      <c r="W68" s="48">
        <v>1</v>
      </c>
      <c r="X68" s="48"/>
      <c r="Y68" s="48"/>
      <c r="Z68" s="148"/>
      <c r="AA68" s="48">
        <f>SUM(AB68:AD68)</f>
        <v>16</v>
      </c>
      <c r="AB68" s="48">
        <v>15</v>
      </c>
      <c r="AC68" s="48"/>
      <c r="AD68" s="48">
        <v>1</v>
      </c>
      <c r="AE68" s="48"/>
      <c r="AF68" s="48"/>
      <c r="AG68" s="48"/>
      <c r="AH68" s="48">
        <f t="shared" ref="AH68:AH80" si="73">SUM(AI68:AJ68)</f>
        <v>123</v>
      </c>
      <c r="AI68" s="48">
        <v>122</v>
      </c>
      <c r="AJ68" s="48">
        <v>1</v>
      </c>
      <c r="AK68" s="48"/>
      <c r="AL68" s="48"/>
      <c r="AM68" s="148"/>
      <c r="AN68" s="270">
        <f t="shared" si="3"/>
        <v>0</v>
      </c>
      <c r="AO68" s="270">
        <f t="shared" si="8"/>
        <v>0</v>
      </c>
      <c r="AP68" s="270">
        <f t="shared" si="69"/>
        <v>0</v>
      </c>
      <c r="AQ68" s="270">
        <f t="shared" si="70"/>
        <v>0</v>
      </c>
      <c r="AR68" s="183"/>
      <c r="AS68" s="316"/>
      <c r="AT68" s="316"/>
      <c r="AU68" s="316"/>
    </row>
    <row r="69" spans="1:47" s="149" customFormat="1" ht="46.5" customHeight="1" x14ac:dyDescent="0.25">
      <c r="A69" s="146">
        <v>2</v>
      </c>
      <c r="B69" s="147" t="s">
        <v>522</v>
      </c>
      <c r="C69" s="48"/>
      <c r="D69" s="48"/>
      <c r="E69" s="48"/>
      <c r="F69" s="48">
        <f t="shared" si="20"/>
        <v>17</v>
      </c>
      <c r="G69" s="48">
        <v>17</v>
      </c>
      <c r="H69" s="48"/>
      <c r="I69" s="48">
        <v>0</v>
      </c>
      <c r="J69" s="48"/>
      <c r="K69" s="48"/>
      <c r="L69" s="48"/>
      <c r="M69" s="48">
        <f t="shared" si="22"/>
        <v>15</v>
      </c>
      <c r="N69" s="48">
        <v>15</v>
      </c>
      <c r="O69" s="48"/>
      <c r="P69" s="48"/>
      <c r="Q69" s="48"/>
      <c r="R69" s="48"/>
      <c r="S69" s="48"/>
      <c r="T69" s="48">
        <f t="shared" ref="T69" si="74">SUM(U69:W69)</f>
        <v>15</v>
      </c>
      <c r="U69" s="48">
        <v>15</v>
      </c>
      <c r="V69" s="48"/>
      <c r="W69" s="48"/>
      <c r="X69" s="48"/>
      <c r="Y69" s="48"/>
      <c r="Z69" s="148"/>
      <c r="AA69" s="48">
        <f t="shared" ref="AA69:AA80" si="75">SUM(AB69:AD69)</f>
        <v>14</v>
      </c>
      <c r="AB69" s="48">
        <v>14</v>
      </c>
      <c r="AC69" s="48"/>
      <c r="AD69" s="48"/>
      <c r="AE69" s="48"/>
      <c r="AF69" s="48"/>
      <c r="AG69" s="48"/>
      <c r="AH69" s="48">
        <f t="shared" si="73"/>
        <v>15</v>
      </c>
      <c r="AI69" s="48">
        <v>15</v>
      </c>
      <c r="AJ69" s="48"/>
      <c r="AK69" s="48"/>
      <c r="AL69" s="48"/>
      <c r="AM69" s="148"/>
      <c r="AN69" s="270">
        <f t="shared" si="3"/>
        <v>0</v>
      </c>
      <c r="AO69" s="270">
        <f t="shared" si="8"/>
        <v>0</v>
      </c>
      <c r="AP69" s="270">
        <f t="shared" si="69"/>
        <v>0</v>
      </c>
      <c r="AQ69" s="270">
        <f t="shared" si="70"/>
        <v>0</v>
      </c>
      <c r="AR69" s="146" t="s">
        <v>714</v>
      </c>
      <c r="AS69" s="316"/>
      <c r="AT69" s="316"/>
      <c r="AU69" s="316"/>
    </row>
    <row r="70" spans="1:47" s="149" customFormat="1" ht="38.25" customHeight="1" x14ac:dyDescent="0.25">
      <c r="A70" s="146">
        <v>3</v>
      </c>
      <c r="B70" s="147" t="s">
        <v>523</v>
      </c>
      <c r="C70" s="48"/>
      <c r="D70" s="48"/>
      <c r="E70" s="48"/>
      <c r="F70" s="48">
        <f t="shared" si="20"/>
        <v>21</v>
      </c>
      <c r="G70" s="48">
        <v>20</v>
      </c>
      <c r="H70" s="48"/>
      <c r="I70" s="48">
        <v>1</v>
      </c>
      <c r="J70" s="48"/>
      <c r="K70" s="48"/>
      <c r="L70" s="48"/>
      <c r="M70" s="48">
        <f t="shared" si="22"/>
        <v>23</v>
      </c>
      <c r="N70" s="48">
        <v>22</v>
      </c>
      <c r="O70" s="48"/>
      <c r="P70" s="48">
        <v>1</v>
      </c>
      <c r="Q70" s="48"/>
      <c r="R70" s="48"/>
      <c r="S70" s="48"/>
      <c r="T70" s="48">
        <f t="shared" si="25"/>
        <v>21</v>
      </c>
      <c r="U70" s="48">
        <v>20</v>
      </c>
      <c r="V70" s="48"/>
      <c r="W70" s="48">
        <v>1</v>
      </c>
      <c r="X70" s="48"/>
      <c r="Y70" s="48"/>
      <c r="Z70" s="148"/>
      <c r="AA70" s="48">
        <f t="shared" si="75"/>
        <v>23</v>
      </c>
      <c r="AB70" s="48">
        <v>22</v>
      </c>
      <c r="AC70" s="48"/>
      <c r="AD70" s="48">
        <v>1</v>
      </c>
      <c r="AE70" s="48"/>
      <c r="AF70" s="48"/>
      <c r="AG70" s="48"/>
      <c r="AH70" s="48">
        <f t="shared" si="73"/>
        <v>21</v>
      </c>
      <c r="AI70" s="48">
        <v>20</v>
      </c>
      <c r="AJ70" s="48">
        <v>1</v>
      </c>
      <c r="AK70" s="48"/>
      <c r="AL70" s="48"/>
      <c r="AM70" s="148"/>
      <c r="AN70" s="270">
        <f t="shared" si="3"/>
        <v>0</v>
      </c>
      <c r="AO70" s="270">
        <f t="shared" si="8"/>
        <v>0</v>
      </c>
      <c r="AP70" s="270">
        <f t="shared" si="69"/>
        <v>0</v>
      </c>
      <c r="AQ70" s="270">
        <f t="shared" si="70"/>
        <v>0</v>
      </c>
      <c r="AR70" s="183"/>
      <c r="AS70" s="316"/>
      <c r="AT70" s="316"/>
      <c r="AU70" s="316"/>
    </row>
    <row r="71" spans="1:47" s="149" customFormat="1" ht="38.25" customHeight="1" x14ac:dyDescent="0.25">
      <c r="A71" s="146">
        <v>4</v>
      </c>
      <c r="B71" s="147" t="s">
        <v>525</v>
      </c>
      <c r="C71" s="48"/>
      <c r="D71" s="48"/>
      <c r="E71" s="48"/>
      <c r="F71" s="48">
        <f t="shared" si="20"/>
        <v>20</v>
      </c>
      <c r="G71" s="48">
        <v>19</v>
      </c>
      <c r="H71" s="48"/>
      <c r="I71" s="48">
        <v>1</v>
      </c>
      <c r="J71" s="48"/>
      <c r="K71" s="48"/>
      <c r="L71" s="48"/>
      <c r="M71" s="48">
        <f t="shared" si="22"/>
        <v>21</v>
      </c>
      <c r="N71" s="48">
        <v>20</v>
      </c>
      <c r="O71" s="48"/>
      <c r="P71" s="48">
        <v>1</v>
      </c>
      <c r="Q71" s="48"/>
      <c r="R71" s="48"/>
      <c r="S71" s="48"/>
      <c r="T71" s="48">
        <f t="shared" si="25"/>
        <v>20</v>
      </c>
      <c r="U71" s="48">
        <v>19</v>
      </c>
      <c r="V71" s="48"/>
      <c r="W71" s="48">
        <v>1</v>
      </c>
      <c r="X71" s="48"/>
      <c r="Y71" s="48"/>
      <c r="Z71" s="48"/>
      <c r="AA71" s="48">
        <f t="shared" si="75"/>
        <v>19</v>
      </c>
      <c r="AB71" s="48">
        <v>19</v>
      </c>
      <c r="AC71" s="48"/>
      <c r="AD71" s="48"/>
      <c r="AE71" s="48"/>
      <c r="AF71" s="48"/>
      <c r="AG71" s="48"/>
      <c r="AH71" s="48">
        <f t="shared" si="73"/>
        <v>19</v>
      </c>
      <c r="AI71" s="48">
        <v>19</v>
      </c>
      <c r="AJ71" s="48"/>
      <c r="AK71" s="48"/>
      <c r="AL71" s="48"/>
      <c r="AM71" s="48"/>
      <c r="AN71" s="270">
        <f t="shared" si="3"/>
        <v>-1</v>
      </c>
      <c r="AO71" s="270">
        <f t="shared" si="8"/>
        <v>0</v>
      </c>
      <c r="AP71" s="270">
        <f t="shared" si="69"/>
        <v>-1</v>
      </c>
      <c r="AQ71" s="270">
        <f t="shared" si="70"/>
        <v>0</v>
      </c>
      <c r="AR71" s="183"/>
      <c r="AS71" s="316"/>
      <c r="AT71" s="316"/>
      <c r="AU71" s="316"/>
    </row>
    <row r="72" spans="1:47" s="149" customFormat="1" ht="38.25" customHeight="1" x14ac:dyDescent="0.25">
      <c r="A72" s="146">
        <v>5</v>
      </c>
      <c r="B72" s="147" t="s">
        <v>526</v>
      </c>
      <c r="C72" s="48"/>
      <c r="D72" s="48"/>
      <c r="E72" s="48"/>
      <c r="F72" s="48">
        <f t="shared" si="20"/>
        <v>26</v>
      </c>
      <c r="G72" s="48">
        <v>25</v>
      </c>
      <c r="H72" s="48"/>
      <c r="I72" s="48">
        <v>1</v>
      </c>
      <c r="J72" s="48"/>
      <c r="K72" s="48"/>
      <c r="L72" s="48"/>
      <c r="M72" s="48">
        <f t="shared" si="22"/>
        <v>29</v>
      </c>
      <c r="N72" s="48">
        <v>28</v>
      </c>
      <c r="O72" s="48"/>
      <c r="P72" s="48">
        <v>1</v>
      </c>
      <c r="Q72" s="48"/>
      <c r="R72" s="48"/>
      <c r="S72" s="48"/>
      <c r="T72" s="48">
        <f t="shared" si="25"/>
        <v>26</v>
      </c>
      <c r="U72" s="48">
        <v>25</v>
      </c>
      <c r="V72" s="48"/>
      <c r="W72" s="48">
        <v>1</v>
      </c>
      <c r="X72" s="48"/>
      <c r="Y72" s="48"/>
      <c r="Z72" s="48"/>
      <c r="AA72" s="48">
        <f t="shared" si="75"/>
        <v>26</v>
      </c>
      <c r="AB72" s="48">
        <v>25</v>
      </c>
      <c r="AC72" s="48"/>
      <c r="AD72" s="48">
        <v>1</v>
      </c>
      <c r="AE72" s="48"/>
      <c r="AF72" s="48"/>
      <c r="AG72" s="48"/>
      <c r="AH72" s="48">
        <f t="shared" si="73"/>
        <v>26</v>
      </c>
      <c r="AI72" s="48">
        <v>25</v>
      </c>
      <c r="AJ72" s="48">
        <v>1</v>
      </c>
      <c r="AK72" s="48"/>
      <c r="AL72" s="48"/>
      <c r="AM72" s="48"/>
      <c r="AN72" s="270">
        <f t="shared" si="3"/>
        <v>0</v>
      </c>
      <c r="AO72" s="270">
        <f t="shared" si="8"/>
        <v>0</v>
      </c>
      <c r="AP72" s="270">
        <f t="shared" si="69"/>
        <v>0</v>
      </c>
      <c r="AQ72" s="270">
        <f t="shared" si="70"/>
        <v>0</v>
      </c>
      <c r="AR72" s="183"/>
      <c r="AS72" s="316"/>
      <c r="AT72" s="316"/>
      <c r="AU72" s="316"/>
    </row>
    <row r="73" spans="1:47" s="149" customFormat="1" ht="38.25" customHeight="1" x14ac:dyDescent="0.25">
      <c r="A73" s="146">
        <v>6</v>
      </c>
      <c r="B73" s="147" t="s">
        <v>527</v>
      </c>
      <c r="C73" s="48"/>
      <c r="D73" s="48"/>
      <c r="E73" s="48"/>
      <c r="F73" s="48">
        <f t="shared" si="20"/>
        <v>25</v>
      </c>
      <c r="G73" s="48">
        <v>24</v>
      </c>
      <c r="H73" s="48"/>
      <c r="I73" s="48">
        <v>1</v>
      </c>
      <c r="J73" s="48"/>
      <c r="K73" s="48"/>
      <c r="L73" s="48"/>
      <c r="M73" s="48">
        <f t="shared" si="22"/>
        <v>25</v>
      </c>
      <c r="N73" s="48">
        <v>24</v>
      </c>
      <c r="O73" s="48"/>
      <c r="P73" s="48">
        <v>1</v>
      </c>
      <c r="Q73" s="48"/>
      <c r="R73" s="48"/>
      <c r="S73" s="48"/>
      <c r="T73" s="48">
        <f t="shared" si="25"/>
        <v>25</v>
      </c>
      <c r="U73" s="48">
        <v>24</v>
      </c>
      <c r="V73" s="48"/>
      <c r="W73" s="48">
        <v>1</v>
      </c>
      <c r="X73" s="48"/>
      <c r="Y73" s="48"/>
      <c r="Z73" s="48"/>
      <c r="AA73" s="48">
        <f t="shared" si="75"/>
        <v>25</v>
      </c>
      <c r="AB73" s="48">
        <v>24</v>
      </c>
      <c r="AC73" s="48"/>
      <c r="AD73" s="48">
        <v>1</v>
      </c>
      <c r="AE73" s="48"/>
      <c r="AF73" s="48"/>
      <c r="AG73" s="48"/>
      <c r="AH73" s="48">
        <f t="shared" si="73"/>
        <v>25</v>
      </c>
      <c r="AI73" s="48">
        <v>24</v>
      </c>
      <c r="AJ73" s="48">
        <v>1</v>
      </c>
      <c r="AK73" s="48"/>
      <c r="AL73" s="48"/>
      <c r="AM73" s="48"/>
      <c r="AN73" s="270">
        <f t="shared" si="3"/>
        <v>0</v>
      </c>
      <c r="AO73" s="270">
        <f t="shared" si="8"/>
        <v>0</v>
      </c>
      <c r="AP73" s="270">
        <f t="shared" si="69"/>
        <v>0</v>
      </c>
      <c r="AQ73" s="270">
        <f t="shared" si="70"/>
        <v>0</v>
      </c>
      <c r="AR73" s="48"/>
      <c r="AS73" s="316"/>
      <c r="AT73" s="316"/>
      <c r="AU73" s="316"/>
    </row>
    <row r="74" spans="1:47" s="149" customFormat="1" ht="38.25" customHeight="1" x14ac:dyDescent="0.25">
      <c r="A74" s="146">
        <v>7</v>
      </c>
      <c r="B74" s="147" t="s">
        <v>528</v>
      </c>
      <c r="C74" s="48"/>
      <c r="D74" s="48"/>
      <c r="E74" s="48"/>
      <c r="F74" s="48">
        <f t="shared" si="20"/>
        <v>22</v>
      </c>
      <c r="G74" s="48">
        <v>21</v>
      </c>
      <c r="H74" s="48"/>
      <c r="I74" s="48">
        <v>1</v>
      </c>
      <c r="J74" s="48"/>
      <c r="K74" s="48"/>
      <c r="L74" s="48"/>
      <c r="M74" s="48">
        <f t="shared" si="22"/>
        <v>22</v>
      </c>
      <c r="N74" s="48">
        <v>21</v>
      </c>
      <c r="O74" s="48"/>
      <c r="P74" s="48">
        <v>1</v>
      </c>
      <c r="Q74" s="48"/>
      <c r="R74" s="48"/>
      <c r="S74" s="48"/>
      <c r="T74" s="48">
        <f t="shared" si="25"/>
        <v>22</v>
      </c>
      <c r="U74" s="48">
        <v>21</v>
      </c>
      <c r="V74" s="48"/>
      <c r="W74" s="48">
        <v>1</v>
      </c>
      <c r="X74" s="48"/>
      <c r="Y74" s="48"/>
      <c r="Z74" s="48"/>
      <c r="AA74" s="48">
        <f t="shared" si="75"/>
        <v>21</v>
      </c>
      <c r="AB74" s="48">
        <v>20</v>
      </c>
      <c r="AC74" s="48"/>
      <c r="AD74" s="48">
        <v>1</v>
      </c>
      <c r="AE74" s="48"/>
      <c r="AF74" s="48"/>
      <c r="AG74" s="48"/>
      <c r="AH74" s="48">
        <f t="shared" si="73"/>
        <v>21</v>
      </c>
      <c r="AI74" s="48">
        <v>20</v>
      </c>
      <c r="AJ74" s="48">
        <v>1</v>
      </c>
      <c r="AK74" s="48"/>
      <c r="AL74" s="48"/>
      <c r="AM74" s="48"/>
      <c r="AN74" s="270">
        <f t="shared" si="3"/>
        <v>-1</v>
      </c>
      <c r="AO74" s="270">
        <f t="shared" si="8"/>
        <v>-1</v>
      </c>
      <c r="AP74" s="270">
        <f t="shared" si="69"/>
        <v>0</v>
      </c>
      <c r="AQ74" s="270">
        <f t="shared" si="70"/>
        <v>0</v>
      </c>
      <c r="AR74" s="183"/>
      <c r="AS74" s="316"/>
      <c r="AT74" s="316"/>
      <c r="AU74" s="316"/>
    </row>
    <row r="75" spans="1:47" s="149" customFormat="1" ht="38.25" customHeight="1" x14ac:dyDescent="0.25">
      <c r="A75" s="146">
        <v>8</v>
      </c>
      <c r="B75" s="147" t="s">
        <v>529</v>
      </c>
      <c r="C75" s="48"/>
      <c r="D75" s="48"/>
      <c r="E75" s="48"/>
      <c r="F75" s="48">
        <f t="shared" si="20"/>
        <v>23</v>
      </c>
      <c r="G75" s="48">
        <v>22</v>
      </c>
      <c r="H75" s="48"/>
      <c r="I75" s="48">
        <v>1</v>
      </c>
      <c r="J75" s="48"/>
      <c r="K75" s="48"/>
      <c r="L75" s="48"/>
      <c r="M75" s="48">
        <f t="shared" si="22"/>
        <v>22</v>
      </c>
      <c r="N75" s="48">
        <v>21</v>
      </c>
      <c r="O75" s="48"/>
      <c r="P75" s="48">
        <v>1</v>
      </c>
      <c r="Q75" s="48"/>
      <c r="R75" s="48"/>
      <c r="S75" s="48"/>
      <c r="T75" s="48">
        <f t="shared" si="25"/>
        <v>22</v>
      </c>
      <c r="U75" s="48">
        <v>21</v>
      </c>
      <c r="V75" s="48"/>
      <c r="W75" s="48">
        <v>1</v>
      </c>
      <c r="X75" s="48"/>
      <c r="Y75" s="48"/>
      <c r="Z75" s="48"/>
      <c r="AA75" s="48">
        <f t="shared" si="75"/>
        <v>21</v>
      </c>
      <c r="AB75" s="48">
        <v>20</v>
      </c>
      <c r="AC75" s="48"/>
      <c r="AD75" s="48">
        <v>1</v>
      </c>
      <c r="AE75" s="48"/>
      <c r="AF75" s="48"/>
      <c r="AG75" s="48"/>
      <c r="AH75" s="48">
        <f t="shared" si="73"/>
        <v>22</v>
      </c>
      <c r="AI75" s="48">
        <v>21</v>
      </c>
      <c r="AJ75" s="48">
        <v>1</v>
      </c>
      <c r="AK75" s="48"/>
      <c r="AL75" s="48"/>
      <c r="AM75" s="48"/>
      <c r="AN75" s="270">
        <f t="shared" si="3"/>
        <v>0</v>
      </c>
      <c r="AO75" s="270">
        <f t="shared" si="8"/>
        <v>0</v>
      </c>
      <c r="AP75" s="270">
        <f t="shared" si="69"/>
        <v>0</v>
      </c>
      <c r="AQ75" s="270">
        <f t="shared" si="70"/>
        <v>0</v>
      </c>
      <c r="AR75" s="183"/>
      <c r="AS75" s="316"/>
      <c r="AT75" s="316"/>
      <c r="AU75" s="316"/>
    </row>
    <row r="76" spans="1:47" s="149" customFormat="1" ht="38.25" customHeight="1" x14ac:dyDescent="0.25">
      <c r="A76" s="146">
        <v>9</v>
      </c>
      <c r="B76" s="147" t="s">
        <v>531</v>
      </c>
      <c r="C76" s="48"/>
      <c r="D76" s="48"/>
      <c r="E76" s="48"/>
      <c r="F76" s="48">
        <f t="shared" si="20"/>
        <v>23</v>
      </c>
      <c r="G76" s="48">
        <v>22</v>
      </c>
      <c r="H76" s="48"/>
      <c r="I76" s="48">
        <v>1</v>
      </c>
      <c r="J76" s="48"/>
      <c r="K76" s="48"/>
      <c r="L76" s="48"/>
      <c r="M76" s="48">
        <f t="shared" si="22"/>
        <v>22</v>
      </c>
      <c r="N76" s="48">
        <v>21</v>
      </c>
      <c r="O76" s="48"/>
      <c r="P76" s="48">
        <v>1</v>
      </c>
      <c r="Q76" s="48"/>
      <c r="R76" s="48"/>
      <c r="S76" s="48"/>
      <c r="T76" s="48">
        <f t="shared" si="25"/>
        <v>22</v>
      </c>
      <c r="U76" s="48">
        <v>21</v>
      </c>
      <c r="V76" s="48"/>
      <c r="W76" s="48">
        <v>1</v>
      </c>
      <c r="X76" s="48"/>
      <c r="Y76" s="48"/>
      <c r="Z76" s="48"/>
      <c r="AA76" s="48">
        <f t="shared" si="75"/>
        <v>21</v>
      </c>
      <c r="AB76" s="48">
        <v>20</v>
      </c>
      <c r="AC76" s="48"/>
      <c r="AD76" s="48">
        <v>1</v>
      </c>
      <c r="AE76" s="48"/>
      <c r="AF76" s="48"/>
      <c r="AG76" s="48"/>
      <c r="AH76" s="48">
        <f t="shared" si="73"/>
        <v>21</v>
      </c>
      <c r="AI76" s="48">
        <v>20</v>
      </c>
      <c r="AJ76" s="48">
        <v>1</v>
      </c>
      <c r="AK76" s="48"/>
      <c r="AL76" s="48"/>
      <c r="AM76" s="48"/>
      <c r="AN76" s="270">
        <f t="shared" ref="AN76:AN139" si="76">AH76-T76</f>
        <v>-1</v>
      </c>
      <c r="AO76" s="270">
        <f t="shared" ref="AO76:AO139" si="77">AI76-U76</f>
        <v>-1</v>
      </c>
      <c r="AP76" s="270">
        <f t="shared" si="69"/>
        <v>0</v>
      </c>
      <c r="AQ76" s="270">
        <f t="shared" si="70"/>
        <v>0</v>
      </c>
      <c r="AR76" s="183"/>
      <c r="AS76" s="316"/>
      <c r="AT76" s="316"/>
      <c r="AU76" s="316"/>
    </row>
    <row r="77" spans="1:47" s="149" customFormat="1" ht="38.25" customHeight="1" x14ac:dyDescent="0.25">
      <c r="A77" s="146">
        <v>10</v>
      </c>
      <c r="B77" s="147" t="s">
        <v>530</v>
      </c>
      <c r="C77" s="48"/>
      <c r="D77" s="48"/>
      <c r="E77" s="48"/>
      <c r="F77" s="48">
        <f t="shared" si="20"/>
        <v>25</v>
      </c>
      <c r="G77" s="48">
        <v>24</v>
      </c>
      <c r="H77" s="48"/>
      <c r="I77" s="48">
        <v>1</v>
      </c>
      <c r="J77" s="48"/>
      <c r="K77" s="48"/>
      <c r="L77" s="48"/>
      <c r="M77" s="48">
        <f t="shared" si="22"/>
        <v>24</v>
      </c>
      <c r="N77" s="48">
        <v>23</v>
      </c>
      <c r="O77" s="48"/>
      <c r="P77" s="48">
        <v>1</v>
      </c>
      <c r="Q77" s="48"/>
      <c r="R77" s="48"/>
      <c r="S77" s="48"/>
      <c r="T77" s="48">
        <f t="shared" si="25"/>
        <v>24</v>
      </c>
      <c r="U77" s="48">
        <v>23</v>
      </c>
      <c r="V77" s="48"/>
      <c r="W77" s="48">
        <v>1</v>
      </c>
      <c r="X77" s="48"/>
      <c r="Y77" s="48"/>
      <c r="Z77" s="48"/>
      <c r="AA77" s="48">
        <f t="shared" si="75"/>
        <v>24</v>
      </c>
      <c r="AB77" s="48">
        <v>23</v>
      </c>
      <c r="AC77" s="48"/>
      <c r="AD77" s="48">
        <v>1</v>
      </c>
      <c r="AE77" s="48"/>
      <c r="AF77" s="48"/>
      <c r="AG77" s="48"/>
      <c r="AH77" s="48">
        <f t="shared" si="73"/>
        <v>24</v>
      </c>
      <c r="AI77" s="48">
        <v>23</v>
      </c>
      <c r="AJ77" s="48">
        <v>1</v>
      </c>
      <c r="AK77" s="48"/>
      <c r="AL77" s="48"/>
      <c r="AM77" s="48"/>
      <c r="AN77" s="270">
        <f t="shared" si="76"/>
        <v>0</v>
      </c>
      <c r="AO77" s="270">
        <f t="shared" si="77"/>
        <v>0</v>
      </c>
      <c r="AP77" s="270">
        <f t="shared" si="69"/>
        <v>0</v>
      </c>
      <c r="AQ77" s="270">
        <f t="shared" si="70"/>
        <v>0</v>
      </c>
      <c r="AR77" s="183"/>
      <c r="AS77" s="316"/>
      <c r="AT77" s="316"/>
      <c r="AU77" s="316"/>
    </row>
    <row r="78" spans="1:47" s="149" customFormat="1" ht="38.25" customHeight="1" x14ac:dyDescent="0.25">
      <c r="A78" s="146">
        <v>11</v>
      </c>
      <c r="B78" s="147" t="s">
        <v>532</v>
      </c>
      <c r="C78" s="48"/>
      <c r="D78" s="48"/>
      <c r="E78" s="48"/>
      <c r="F78" s="48">
        <f t="shared" si="20"/>
        <v>19</v>
      </c>
      <c r="G78" s="48">
        <v>18</v>
      </c>
      <c r="H78" s="48"/>
      <c r="I78" s="48">
        <v>1</v>
      </c>
      <c r="J78" s="48"/>
      <c r="K78" s="48"/>
      <c r="L78" s="48"/>
      <c r="M78" s="48">
        <f t="shared" si="22"/>
        <v>19</v>
      </c>
      <c r="N78" s="48">
        <v>18</v>
      </c>
      <c r="O78" s="48"/>
      <c r="P78" s="48">
        <v>1</v>
      </c>
      <c r="Q78" s="48"/>
      <c r="R78" s="48"/>
      <c r="S78" s="48"/>
      <c r="T78" s="48">
        <f t="shared" si="25"/>
        <v>19</v>
      </c>
      <c r="U78" s="48">
        <v>18</v>
      </c>
      <c r="V78" s="48"/>
      <c r="W78" s="48">
        <v>1</v>
      </c>
      <c r="X78" s="48"/>
      <c r="Y78" s="48"/>
      <c r="Z78" s="48"/>
      <c r="AA78" s="48">
        <f t="shared" si="75"/>
        <v>19</v>
      </c>
      <c r="AB78" s="48">
        <v>18</v>
      </c>
      <c r="AC78" s="48"/>
      <c r="AD78" s="48">
        <v>1</v>
      </c>
      <c r="AE78" s="48"/>
      <c r="AF78" s="48"/>
      <c r="AG78" s="48"/>
      <c r="AH78" s="48">
        <f t="shared" si="73"/>
        <v>19</v>
      </c>
      <c r="AI78" s="48">
        <v>18</v>
      </c>
      <c r="AJ78" s="48">
        <v>1</v>
      </c>
      <c r="AK78" s="48"/>
      <c r="AL78" s="48"/>
      <c r="AM78" s="48"/>
      <c r="AN78" s="270">
        <f t="shared" si="76"/>
        <v>0</v>
      </c>
      <c r="AO78" s="270">
        <f t="shared" si="77"/>
        <v>0</v>
      </c>
      <c r="AP78" s="270">
        <f t="shared" si="69"/>
        <v>0</v>
      </c>
      <c r="AQ78" s="270">
        <f t="shared" si="70"/>
        <v>0</v>
      </c>
      <c r="AR78" s="183"/>
      <c r="AS78" s="316"/>
      <c r="AT78" s="316"/>
      <c r="AU78" s="316"/>
    </row>
    <row r="79" spans="1:47" s="149" customFormat="1" ht="38.25" customHeight="1" x14ac:dyDescent="0.25">
      <c r="A79" s="146">
        <v>12</v>
      </c>
      <c r="B79" s="147" t="s">
        <v>534</v>
      </c>
      <c r="C79" s="48"/>
      <c r="D79" s="48"/>
      <c r="E79" s="48"/>
      <c r="F79" s="48">
        <f t="shared" si="20"/>
        <v>29</v>
      </c>
      <c r="G79" s="48">
        <v>28</v>
      </c>
      <c r="H79" s="48"/>
      <c r="I79" s="48">
        <v>1</v>
      </c>
      <c r="J79" s="48"/>
      <c r="K79" s="48"/>
      <c r="L79" s="48"/>
      <c r="M79" s="48">
        <f t="shared" si="22"/>
        <v>29</v>
      </c>
      <c r="N79" s="48">
        <v>28</v>
      </c>
      <c r="O79" s="48"/>
      <c r="P79" s="48">
        <v>1</v>
      </c>
      <c r="Q79" s="48"/>
      <c r="R79" s="48"/>
      <c r="S79" s="48"/>
      <c r="T79" s="48">
        <f t="shared" si="25"/>
        <v>29</v>
      </c>
      <c r="U79" s="48">
        <v>28</v>
      </c>
      <c r="V79" s="48"/>
      <c r="W79" s="48">
        <v>1</v>
      </c>
      <c r="X79" s="48"/>
      <c r="Y79" s="48"/>
      <c r="Z79" s="48"/>
      <c r="AA79" s="48">
        <f t="shared" si="75"/>
        <v>26</v>
      </c>
      <c r="AB79" s="48">
        <v>25</v>
      </c>
      <c r="AC79" s="48"/>
      <c r="AD79" s="48">
        <v>1</v>
      </c>
      <c r="AE79" s="48"/>
      <c r="AF79" s="48"/>
      <c r="AG79" s="48"/>
      <c r="AH79" s="48">
        <f t="shared" si="73"/>
        <v>26</v>
      </c>
      <c r="AI79" s="48">
        <v>25</v>
      </c>
      <c r="AJ79" s="48">
        <v>1</v>
      </c>
      <c r="AK79" s="48"/>
      <c r="AL79" s="48"/>
      <c r="AM79" s="48"/>
      <c r="AN79" s="270">
        <f t="shared" si="76"/>
        <v>-3</v>
      </c>
      <c r="AO79" s="270">
        <f t="shared" si="77"/>
        <v>-3</v>
      </c>
      <c r="AP79" s="270">
        <f t="shared" si="69"/>
        <v>0</v>
      </c>
      <c r="AQ79" s="270">
        <f t="shared" si="70"/>
        <v>0</v>
      </c>
      <c r="AR79" s="183"/>
      <c r="AS79" s="316"/>
      <c r="AT79" s="316"/>
      <c r="AU79" s="316"/>
    </row>
    <row r="80" spans="1:47" s="149" customFormat="1" ht="38.25" customHeight="1" x14ac:dyDescent="0.25">
      <c r="A80" s="146">
        <v>13</v>
      </c>
      <c r="B80" s="147" t="s">
        <v>533</v>
      </c>
      <c r="C80" s="48"/>
      <c r="D80" s="48"/>
      <c r="E80" s="48"/>
      <c r="F80" s="48">
        <f t="shared" si="20"/>
        <v>32</v>
      </c>
      <c r="G80" s="48">
        <v>31</v>
      </c>
      <c r="H80" s="48"/>
      <c r="I80" s="48">
        <v>1</v>
      </c>
      <c r="J80" s="48"/>
      <c r="K80" s="48"/>
      <c r="L80" s="48"/>
      <c r="M80" s="48">
        <f t="shared" si="22"/>
        <v>32</v>
      </c>
      <c r="N80" s="48">
        <v>31</v>
      </c>
      <c r="O80" s="48"/>
      <c r="P80" s="48">
        <v>1</v>
      </c>
      <c r="Q80" s="48"/>
      <c r="R80" s="48"/>
      <c r="S80" s="48"/>
      <c r="T80" s="48">
        <f t="shared" si="25"/>
        <v>32</v>
      </c>
      <c r="U80" s="48">
        <v>31</v>
      </c>
      <c r="V80" s="48"/>
      <c r="W80" s="48">
        <v>1</v>
      </c>
      <c r="X80" s="48"/>
      <c r="Y80" s="48"/>
      <c r="Z80" s="48"/>
      <c r="AA80" s="48">
        <f t="shared" si="75"/>
        <v>32</v>
      </c>
      <c r="AB80" s="48">
        <v>31</v>
      </c>
      <c r="AC80" s="48"/>
      <c r="AD80" s="48">
        <v>1</v>
      </c>
      <c r="AE80" s="48"/>
      <c r="AF80" s="48"/>
      <c r="AG80" s="48"/>
      <c r="AH80" s="48">
        <f t="shared" si="73"/>
        <v>32</v>
      </c>
      <c r="AI80" s="48">
        <v>31</v>
      </c>
      <c r="AJ80" s="48">
        <v>1</v>
      </c>
      <c r="AK80" s="48"/>
      <c r="AL80" s="48"/>
      <c r="AM80" s="48"/>
      <c r="AN80" s="270">
        <f t="shared" si="76"/>
        <v>0</v>
      </c>
      <c r="AO80" s="270">
        <f t="shared" si="77"/>
        <v>0</v>
      </c>
      <c r="AP80" s="270">
        <f t="shared" si="69"/>
        <v>0</v>
      </c>
      <c r="AQ80" s="270">
        <f t="shared" si="70"/>
        <v>0</v>
      </c>
      <c r="AR80" s="183"/>
      <c r="AS80" s="316"/>
      <c r="AT80" s="316"/>
      <c r="AU80" s="316"/>
    </row>
    <row r="81" spans="1:48" s="63" customFormat="1" ht="38.25" customHeight="1" x14ac:dyDescent="0.25">
      <c r="A81" s="64">
        <v>2.2999999999999998</v>
      </c>
      <c r="B81" s="62" t="s">
        <v>535</v>
      </c>
      <c r="C81" s="61"/>
      <c r="D81" s="61"/>
      <c r="E81" s="61"/>
      <c r="F81" s="61">
        <f>SUM(F82:F92)</f>
        <v>63</v>
      </c>
      <c r="G81" s="78">
        <f t="shared" ref="G81:U81" si="78">SUM(G82:G92)</f>
        <v>63</v>
      </c>
      <c r="H81" s="61"/>
      <c r="I81" s="61"/>
      <c r="J81" s="61"/>
      <c r="K81" s="61"/>
      <c r="L81" s="61"/>
      <c r="M81" s="61">
        <f t="shared" si="78"/>
        <v>59</v>
      </c>
      <c r="N81" s="61">
        <f t="shared" si="78"/>
        <v>59</v>
      </c>
      <c r="O81" s="61"/>
      <c r="P81" s="61"/>
      <c r="Q81" s="61"/>
      <c r="R81" s="61"/>
      <c r="S81" s="61"/>
      <c r="T81" s="61">
        <f t="shared" si="78"/>
        <v>60</v>
      </c>
      <c r="U81" s="61">
        <f t="shared" si="78"/>
        <v>60</v>
      </c>
      <c r="V81" s="61"/>
      <c r="W81" s="61"/>
      <c r="X81" s="61"/>
      <c r="Y81" s="61"/>
      <c r="Z81" s="61"/>
      <c r="AA81" s="61">
        <f t="shared" ref="AA81:AB81" si="79">SUM(AA82:AA92)</f>
        <v>56</v>
      </c>
      <c r="AB81" s="61">
        <f t="shared" si="79"/>
        <v>56</v>
      </c>
      <c r="AC81" s="61"/>
      <c r="AD81" s="61"/>
      <c r="AE81" s="61"/>
      <c r="AF81" s="61"/>
      <c r="AG81" s="61"/>
      <c r="AH81" s="61">
        <f t="shared" ref="AH81:AI81" si="80">SUM(AH82:AH92)</f>
        <v>58</v>
      </c>
      <c r="AI81" s="61">
        <f t="shared" si="80"/>
        <v>58</v>
      </c>
      <c r="AJ81" s="61"/>
      <c r="AK81" s="61"/>
      <c r="AL81" s="61"/>
      <c r="AM81" s="61"/>
      <c r="AN81" s="270">
        <f t="shared" si="76"/>
        <v>-2</v>
      </c>
      <c r="AO81" s="270">
        <f t="shared" si="77"/>
        <v>-2</v>
      </c>
      <c r="AP81" s="270">
        <f t="shared" si="69"/>
        <v>0</v>
      </c>
      <c r="AQ81" s="270">
        <f t="shared" si="70"/>
        <v>0</v>
      </c>
      <c r="AR81" s="187"/>
      <c r="AS81" s="320"/>
      <c r="AT81" s="320"/>
      <c r="AU81" s="320"/>
    </row>
    <row r="82" spans="1:48" s="149" customFormat="1" ht="38.25" customHeight="1" x14ac:dyDescent="0.25">
      <c r="A82" s="146">
        <v>1</v>
      </c>
      <c r="B82" s="147" t="s">
        <v>536</v>
      </c>
      <c r="C82" s="48"/>
      <c r="D82" s="48"/>
      <c r="E82" s="48"/>
      <c r="F82" s="48">
        <f t="shared" si="20"/>
        <v>6</v>
      </c>
      <c r="G82" s="48">
        <v>6</v>
      </c>
      <c r="H82" s="48"/>
      <c r="I82" s="48"/>
      <c r="J82" s="48"/>
      <c r="K82" s="48"/>
      <c r="L82" s="48"/>
      <c r="M82" s="48">
        <f t="shared" si="22"/>
        <v>5</v>
      </c>
      <c r="N82" s="48">
        <v>5</v>
      </c>
      <c r="O82" s="48"/>
      <c r="P82" s="48"/>
      <c r="Q82" s="48"/>
      <c r="R82" s="48"/>
      <c r="S82" s="48"/>
      <c r="T82" s="48">
        <f t="shared" si="25"/>
        <v>5</v>
      </c>
      <c r="U82" s="48">
        <v>5</v>
      </c>
      <c r="V82" s="48"/>
      <c r="W82" s="48"/>
      <c r="X82" s="48"/>
      <c r="Y82" s="48"/>
      <c r="Z82" s="48"/>
      <c r="AA82" s="48">
        <f t="shared" ref="AA82:AA92" si="81">SUM(AB82:AD82)</f>
        <v>5</v>
      </c>
      <c r="AB82" s="48">
        <v>5</v>
      </c>
      <c r="AC82" s="48"/>
      <c r="AD82" s="48"/>
      <c r="AE82" s="48"/>
      <c r="AF82" s="48"/>
      <c r="AG82" s="48"/>
      <c r="AH82" s="48">
        <f t="shared" ref="AH82:AH92" si="82">SUM(AI82:AJ82)</f>
        <v>5</v>
      </c>
      <c r="AI82" s="48">
        <v>5</v>
      </c>
      <c r="AJ82" s="48"/>
      <c r="AK82" s="48"/>
      <c r="AL82" s="48"/>
      <c r="AM82" s="48"/>
      <c r="AN82" s="270">
        <f t="shared" si="76"/>
        <v>0</v>
      </c>
      <c r="AO82" s="270">
        <f t="shared" si="77"/>
        <v>0</v>
      </c>
      <c r="AP82" s="270">
        <f t="shared" si="69"/>
        <v>0</v>
      </c>
      <c r="AQ82" s="270">
        <f t="shared" si="70"/>
        <v>0</v>
      </c>
      <c r="AR82" s="183"/>
      <c r="AS82" s="316"/>
      <c r="AT82" s="316"/>
      <c r="AU82" s="316"/>
    </row>
    <row r="83" spans="1:48" s="149" customFormat="1" ht="38.25" customHeight="1" x14ac:dyDescent="0.25">
      <c r="A83" s="146">
        <v>2</v>
      </c>
      <c r="B83" s="147" t="s">
        <v>537</v>
      </c>
      <c r="C83" s="48"/>
      <c r="D83" s="48"/>
      <c r="E83" s="48"/>
      <c r="F83" s="48">
        <f t="shared" si="20"/>
        <v>6</v>
      </c>
      <c r="G83" s="48">
        <v>6</v>
      </c>
      <c r="H83" s="48"/>
      <c r="I83" s="48"/>
      <c r="J83" s="48"/>
      <c r="K83" s="48"/>
      <c r="L83" s="48"/>
      <c r="M83" s="48">
        <f t="shared" si="22"/>
        <v>6</v>
      </c>
      <c r="N83" s="48">
        <v>6</v>
      </c>
      <c r="O83" s="48"/>
      <c r="P83" s="48"/>
      <c r="Q83" s="48"/>
      <c r="R83" s="48"/>
      <c r="S83" s="48"/>
      <c r="T83" s="48">
        <f t="shared" si="25"/>
        <v>6</v>
      </c>
      <c r="U83" s="48">
        <v>6</v>
      </c>
      <c r="V83" s="48"/>
      <c r="W83" s="48"/>
      <c r="X83" s="48"/>
      <c r="Y83" s="48"/>
      <c r="Z83" s="48"/>
      <c r="AA83" s="48">
        <f t="shared" si="81"/>
        <v>5</v>
      </c>
      <c r="AB83" s="48">
        <v>5</v>
      </c>
      <c r="AC83" s="48"/>
      <c r="AD83" s="48"/>
      <c r="AE83" s="48"/>
      <c r="AF83" s="48"/>
      <c r="AG83" s="48"/>
      <c r="AH83" s="48">
        <f t="shared" si="82"/>
        <v>5</v>
      </c>
      <c r="AI83" s="48">
        <v>5</v>
      </c>
      <c r="AJ83" s="48"/>
      <c r="AK83" s="48"/>
      <c r="AL83" s="48"/>
      <c r="AM83" s="48"/>
      <c r="AN83" s="270">
        <f t="shared" si="76"/>
        <v>-1</v>
      </c>
      <c r="AO83" s="270">
        <f t="shared" si="77"/>
        <v>-1</v>
      </c>
      <c r="AP83" s="270">
        <f t="shared" si="69"/>
        <v>0</v>
      </c>
      <c r="AQ83" s="270">
        <f t="shared" si="70"/>
        <v>0</v>
      </c>
      <c r="AR83" s="183"/>
      <c r="AS83" s="316"/>
      <c r="AT83" s="316"/>
      <c r="AU83" s="316"/>
    </row>
    <row r="84" spans="1:48" s="149" customFormat="1" ht="38.25" customHeight="1" x14ac:dyDescent="0.25">
      <c r="A84" s="146">
        <v>3</v>
      </c>
      <c r="B84" s="147" t="s">
        <v>538</v>
      </c>
      <c r="C84" s="48"/>
      <c r="D84" s="48"/>
      <c r="E84" s="48"/>
      <c r="F84" s="48">
        <f t="shared" si="20"/>
        <v>6</v>
      </c>
      <c r="G84" s="48">
        <v>6</v>
      </c>
      <c r="H84" s="48"/>
      <c r="I84" s="48"/>
      <c r="J84" s="48"/>
      <c r="K84" s="48"/>
      <c r="L84" s="48"/>
      <c r="M84" s="48">
        <f t="shared" si="22"/>
        <v>6</v>
      </c>
      <c r="N84" s="48">
        <v>6</v>
      </c>
      <c r="O84" s="48"/>
      <c r="P84" s="48"/>
      <c r="Q84" s="48"/>
      <c r="R84" s="48"/>
      <c r="S84" s="48"/>
      <c r="T84" s="48">
        <f t="shared" si="25"/>
        <v>6</v>
      </c>
      <c r="U84" s="48">
        <v>6</v>
      </c>
      <c r="V84" s="48"/>
      <c r="W84" s="48"/>
      <c r="X84" s="48"/>
      <c r="Y84" s="48"/>
      <c r="Z84" s="48"/>
      <c r="AA84" s="48">
        <f t="shared" si="81"/>
        <v>5</v>
      </c>
      <c r="AB84" s="48">
        <v>5</v>
      </c>
      <c r="AC84" s="48"/>
      <c r="AD84" s="48"/>
      <c r="AE84" s="48"/>
      <c r="AF84" s="48"/>
      <c r="AG84" s="48"/>
      <c r="AH84" s="48">
        <f t="shared" si="82"/>
        <v>5</v>
      </c>
      <c r="AI84" s="48">
        <v>5</v>
      </c>
      <c r="AJ84" s="48"/>
      <c r="AK84" s="48"/>
      <c r="AL84" s="48"/>
      <c r="AM84" s="48"/>
      <c r="AN84" s="270">
        <f t="shared" si="76"/>
        <v>-1</v>
      </c>
      <c r="AO84" s="270">
        <f t="shared" si="77"/>
        <v>-1</v>
      </c>
      <c r="AP84" s="270">
        <f t="shared" si="69"/>
        <v>0</v>
      </c>
      <c r="AQ84" s="270">
        <f t="shared" si="70"/>
        <v>0</v>
      </c>
      <c r="AR84" s="183"/>
      <c r="AS84" s="316"/>
      <c r="AT84" s="316"/>
      <c r="AU84" s="316"/>
    </row>
    <row r="85" spans="1:48" s="149" customFormat="1" ht="38.25" customHeight="1" x14ac:dyDescent="0.25">
      <c r="A85" s="146">
        <v>4</v>
      </c>
      <c r="B85" s="147" t="s">
        <v>539</v>
      </c>
      <c r="C85" s="48"/>
      <c r="D85" s="48"/>
      <c r="E85" s="48"/>
      <c r="F85" s="48">
        <f t="shared" si="20"/>
        <v>6</v>
      </c>
      <c r="G85" s="48">
        <v>6</v>
      </c>
      <c r="H85" s="48"/>
      <c r="I85" s="48"/>
      <c r="J85" s="48"/>
      <c r="K85" s="48"/>
      <c r="L85" s="48"/>
      <c r="M85" s="48">
        <f t="shared" si="22"/>
        <v>5</v>
      </c>
      <c r="N85" s="48">
        <v>5</v>
      </c>
      <c r="O85" s="48"/>
      <c r="P85" s="48"/>
      <c r="Q85" s="48"/>
      <c r="R85" s="48"/>
      <c r="S85" s="48"/>
      <c r="T85" s="48">
        <f t="shared" si="25"/>
        <v>5</v>
      </c>
      <c r="U85" s="48">
        <v>5</v>
      </c>
      <c r="V85" s="48"/>
      <c r="W85" s="48"/>
      <c r="X85" s="48"/>
      <c r="Y85" s="48"/>
      <c r="Z85" s="48"/>
      <c r="AA85" s="48">
        <f t="shared" si="81"/>
        <v>5</v>
      </c>
      <c r="AB85" s="48">
        <v>5</v>
      </c>
      <c r="AC85" s="48"/>
      <c r="AD85" s="48"/>
      <c r="AE85" s="48"/>
      <c r="AF85" s="48"/>
      <c r="AG85" s="48"/>
      <c r="AH85" s="48">
        <f t="shared" si="82"/>
        <v>5</v>
      </c>
      <c r="AI85" s="48">
        <v>5</v>
      </c>
      <c r="AJ85" s="48"/>
      <c r="AK85" s="48"/>
      <c r="AL85" s="48"/>
      <c r="AM85" s="48"/>
      <c r="AN85" s="270">
        <f t="shared" si="76"/>
        <v>0</v>
      </c>
      <c r="AO85" s="270">
        <f t="shared" si="77"/>
        <v>0</v>
      </c>
      <c r="AP85" s="270">
        <f t="shared" si="69"/>
        <v>0</v>
      </c>
      <c r="AQ85" s="270">
        <f t="shared" si="70"/>
        <v>0</v>
      </c>
      <c r="AR85" s="183"/>
      <c r="AS85" s="316"/>
      <c r="AT85" s="316"/>
      <c r="AU85" s="316"/>
    </row>
    <row r="86" spans="1:48" s="149" customFormat="1" ht="38.25" customHeight="1" x14ac:dyDescent="0.25">
      <c r="A86" s="146">
        <v>5</v>
      </c>
      <c r="B86" s="147" t="s">
        <v>540</v>
      </c>
      <c r="C86" s="48"/>
      <c r="D86" s="48"/>
      <c r="E86" s="48"/>
      <c r="F86" s="48">
        <f t="shared" si="20"/>
        <v>6</v>
      </c>
      <c r="G86" s="48">
        <v>6</v>
      </c>
      <c r="H86" s="48"/>
      <c r="I86" s="48"/>
      <c r="J86" s="48"/>
      <c r="K86" s="48"/>
      <c r="L86" s="48"/>
      <c r="M86" s="48">
        <f t="shared" si="22"/>
        <v>5</v>
      </c>
      <c r="N86" s="48">
        <v>5</v>
      </c>
      <c r="O86" s="48"/>
      <c r="P86" s="48"/>
      <c r="Q86" s="48"/>
      <c r="R86" s="48"/>
      <c r="S86" s="48"/>
      <c r="T86" s="48">
        <f t="shared" si="25"/>
        <v>5</v>
      </c>
      <c r="U86" s="48">
        <v>5</v>
      </c>
      <c r="V86" s="48"/>
      <c r="W86" s="48"/>
      <c r="X86" s="48"/>
      <c r="Y86" s="48"/>
      <c r="Z86" s="48"/>
      <c r="AA86" s="48">
        <f t="shared" si="81"/>
        <v>5</v>
      </c>
      <c r="AB86" s="48">
        <v>5</v>
      </c>
      <c r="AC86" s="48"/>
      <c r="AD86" s="48"/>
      <c r="AE86" s="48"/>
      <c r="AF86" s="48"/>
      <c r="AG86" s="48"/>
      <c r="AH86" s="48">
        <f t="shared" si="82"/>
        <v>5</v>
      </c>
      <c r="AI86" s="48">
        <v>5</v>
      </c>
      <c r="AJ86" s="48"/>
      <c r="AK86" s="48"/>
      <c r="AL86" s="48"/>
      <c r="AM86" s="48"/>
      <c r="AN86" s="270">
        <f t="shared" si="76"/>
        <v>0</v>
      </c>
      <c r="AO86" s="270">
        <f t="shared" si="77"/>
        <v>0</v>
      </c>
      <c r="AP86" s="270">
        <f t="shared" si="69"/>
        <v>0</v>
      </c>
      <c r="AQ86" s="270">
        <f t="shared" si="70"/>
        <v>0</v>
      </c>
      <c r="AR86" s="183"/>
      <c r="AS86" s="316"/>
      <c r="AT86" s="316"/>
      <c r="AU86" s="316"/>
    </row>
    <row r="87" spans="1:48" s="149" customFormat="1" ht="38.25" customHeight="1" x14ac:dyDescent="0.25">
      <c r="A87" s="146">
        <v>6</v>
      </c>
      <c r="B87" s="147" t="s">
        <v>541</v>
      </c>
      <c r="C87" s="48"/>
      <c r="D87" s="48"/>
      <c r="E87" s="48"/>
      <c r="F87" s="48">
        <f t="shared" si="20"/>
        <v>6</v>
      </c>
      <c r="G87" s="48">
        <v>6</v>
      </c>
      <c r="H87" s="48"/>
      <c r="I87" s="48"/>
      <c r="J87" s="48"/>
      <c r="K87" s="48"/>
      <c r="L87" s="48"/>
      <c r="M87" s="48">
        <f t="shared" si="22"/>
        <v>6</v>
      </c>
      <c r="N87" s="48">
        <v>6</v>
      </c>
      <c r="O87" s="48"/>
      <c r="P87" s="48"/>
      <c r="Q87" s="48"/>
      <c r="R87" s="48"/>
      <c r="S87" s="48"/>
      <c r="T87" s="48">
        <f t="shared" si="25"/>
        <v>6</v>
      </c>
      <c r="U87" s="48">
        <v>6</v>
      </c>
      <c r="V87" s="48"/>
      <c r="W87" s="48"/>
      <c r="X87" s="48"/>
      <c r="Y87" s="48"/>
      <c r="Z87" s="48"/>
      <c r="AA87" s="48">
        <f t="shared" si="81"/>
        <v>6</v>
      </c>
      <c r="AB87" s="48">
        <v>6</v>
      </c>
      <c r="AC87" s="48"/>
      <c r="AD87" s="48"/>
      <c r="AE87" s="48"/>
      <c r="AF87" s="48"/>
      <c r="AG87" s="48"/>
      <c r="AH87" s="48">
        <f t="shared" si="82"/>
        <v>6</v>
      </c>
      <c r="AI87" s="48">
        <v>6</v>
      </c>
      <c r="AJ87" s="48"/>
      <c r="AK87" s="48"/>
      <c r="AL87" s="48"/>
      <c r="AM87" s="48"/>
      <c r="AN87" s="270">
        <f t="shared" si="76"/>
        <v>0</v>
      </c>
      <c r="AO87" s="270">
        <f t="shared" si="77"/>
        <v>0</v>
      </c>
      <c r="AP87" s="270">
        <f t="shared" si="69"/>
        <v>0</v>
      </c>
      <c r="AQ87" s="270">
        <f t="shared" si="70"/>
        <v>0</v>
      </c>
      <c r="AR87" s="183"/>
      <c r="AS87" s="316"/>
      <c r="AT87" s="316"/>
      <c r="AU87" s="316"/>
    </row>
    <row r="88" spans="1:48" s="149" customFormat="1" ht="38.25" customHeight="1" x14ac:dyDescent="0.25">
      <c r="A88" s="146">
        <v>7</v>
      </c>
      <c r="B88" s="147" t="s">
        <v>542</v>
      </c>
      <c r="C88" s="48"/>
      <c r="D88" s="48"/>
      <c r="E88" s="48"/>
      <c r="F88" s="48">
        <f t="shared" si="20"/>
        <v>5</v>
      </c>
      <c r="G88" s="48">
        <v>5</v>
      </c>
      <c r="H88" s="48"/>
      <c r="I88" s="48"/>
      <c r="J88" s="48"/>
      <c r="K88" s="48"/>
      <c r="L88" s="48"/>
      <c r="M88" s="48">
        <f t="shared" si="22"/>
        <v>5</v>
      </c>
      <c r="N88" s="48">
        <v>5</v>
      </c>
      <c r="O88" s="48"/>
      <c r="P88" s="48"/>
      <c r="Q88" s="48"/>
      <c r="R88" s="48"/>
      <c r="S88" s="48"/>
      <c r="T88" s="48">
        <f t="shared" si="25"/>
        <v>5</v>
      </c>
      <c r="U88" s="48">
        <v>5</v>
      </c>
      <c r="V88" s="48"/>
      <c r="W88" s="48"/>
      <c r="X88" s="48"/>
      <c r="Y88" s="48"/>
      <c r="Z88" s="48"/>
      <c r="AA88" s="48">
        <f t="shared" si="81"/>
        <v>5</v>
      </c>
      <c r="AB88" s="48">
        <v>5</v>
      </c>
      <c r="AC88" s="48"/>
      <c r="AD88" s="48"/>
      <c r="AE88" s="48"/>
      <c r="AF88" s="48"/>
      <c r="AG88" s="48"/>
      <c r="AH88" s="48">
        <f t="shared" si="82"/>
        <v>5</v>
      </c>
      <c r="AI88" s="48">
        <v>5</v>
      </c>
      <c r="AJ88" s="48"/>
      <c r="AK88" s="48"/>
      <c r="AL88" s="48"/>
      <c r="AM88" s="48"/>
      <c r="AN88" s="270">
        <f t="shared" si="76"/>
        <v>0</v>
      </c>
      <c r="AO88" s="270">
        <f t="shared" si="77"/>
        <v>0</v>
      </c>
      <c r="AP88" s="270">
        <f t="shared" si="69"/>
        <v>0</v>
      </c>
      <c r="AQ88" s="270">
        <f t="shared" si="70"/>
        <v>0</v>
      </c>
      <c r="AR88" s="183"/>
      <c r="AS88" s="316"/>
      <c r="AT88" s="316"/>
      <c r="AU88" s="316"/>
    </row>
    <row r="89" spans="1:48" s="149" customFormat="1" ht="38.25" customHeight="1" x14ac:dyDescent="0.25">
      <c r="A89" s="146">
        <v>8</v>
      </c>
      <c r="B89" s="147" t="s">
        <v>543</v>
      </c>
      <c r="C89" s="48"/>
      <c r="D89" s="48"/>
      <c r="E89" s="48"/>
      <c r="F89" s="48">
        <f t="shared" si="20"/>
        <v>6</v>
      </c>
      <c r="G89" s="48">
        <v>6</v>
      </c>
      <c r="H89" s="48"/>
      <c r="I89" s="48"/>
      <c r="J89" s="48"/>
      <c r="K89" s="48"/>
      <c r="L89" s="48"/>
      <c r="M89" s="48">
        <f t="shared" si="22"/>
        <v>6</v>
      </c>
      <c r="N89" s="48">
        <v>6</v>
      </c>
      <c r="O89" s="48"/>
      <c r="P89" s="48"/>
      <c r="Q89" s="48"/>
      <c r="R89" s="48"/>
      <c r="S89" s="48"/>
      <c r="T89" s="48">
        <f t="shared" si="25"/>
        <v>6</v>
      </c>
      <c r="U89" s="48">
        <v>6</v>
      </c>
      <c r="V89" s="48"/>
      <c r="W89" s="48"/>
      <c r="X89" s="48"/>
      <c r="Y89" s="48"/>
      <c r="Z89" s="48"/>
      <c r="AA89" s="48">
        <f t="shared" si="81"/>
        <v>4</v>
      </c>
      <c r="AB89" s="48">
        <v>4</v>
      </c>
      <c r="AC89" s="48"/>
      <c r="AD89" s="48"/>
      <c r="AE89" s="48"/>
      <c r="AF89" s="48"/>
      <c r="AG89" s="48"/>
      <c r="AH89" s="48">
        <f t="shared" si="82"/>
        <v>6</v>
      </c>
      <c r="AI89" s="48">
        <v>6</v>
      </c>
      <c r="AJ89" s="48"/>
      <c r="AK89" s="48"/>
      <c r="AL89" s="48"/>
      <c r="AM89" s="48"/>
      <c r="AN89" s="270">
        <f t="shared" si="76"/>
        <v>0</v>
      </c>
      <c r="AO89" s="270">
        <f t="shared" si="77"/>
        <v>0</v>
      </c>
      <c r="AP89" s="270">
        <f t="shared" si="69"/>
        <v>0</v>
      </c>
      <c r="AQ89" s="270">
        <f t="shared" si="70"/>
        <v>0</v>
      </c>
      <c r="AR89" s="183"/>
      <c r="AS89" s="316"/>
      <c r="AT89" s="316"/>
      <c r="AU89" s="316"/>
    </row>
    <row r="90" spans="1:48" s="149" customFormat="1" ht="38.25" customHeight="1" x14ac:dyDescent="0.25">
      <c r="A90" s="146">
        <v>9</v>
      </c>
      <c r="B90" s="147" t="s">
        <v>544</v>
      </c>
      <c r="C90" s="48"/>
      <c r="D90" s="48"/>
      <c r="E90" s="48"/>
      <c r="F90" s="48">
        <f t="shared" si="20"/>
        <v>6</v>
      </c>
      <c r="G90" s="48">
        <v>6</v>
      </c>
      <c r="H90" s="48"/>
      <c r="I90" s="48"/>
      <c r="J90" s="48"/>
      <c r="K90" s="48"/>
      <c r="L90" s="48"/>
      <c r="M90" s="48">
        <f t="shared" si="22"/>
        <v>6</v>
      </c>
      <c r="N90" s="48">
        <v>6</v>
      </c>
      <c r="O90" s="48"/>
      <c r="P90" s="48"/>
      <c r="Q90" s="48"/>
      <c r="R90" s="48"/>
      <c r="S90" s="48"/>
      <c r="T90" s="48">
        <f t="shared" si="25"/>
        <v>6</v>
      </c>
      <c r="U90" s="48">
        <v>6</v>
      </c>
      <c r="V90" s="48"/>
      <c r="W90" s="48"/>
      <c r="X90" s="48"/>
      <c r="Y90" s="48"/>
      <c r="Z90" s="48"/>
      <c r="AA90" s="48">
        <f t="shared" si="81"/>
        <v>6</v>
      </c>
      <c r="AB90" s="48">
        <v>6</v>
      </c>
      <c r="AC90" s="48"/>
      <c r="AD90" s="48"/>
      <c r="AE90" s="48"/>
      <c r="AF90" s="48"/>
      <c r="AG90" s="48"/>
      <c r="AH90" s="48">
        <f t="shared" si="82"/>
        <v>6</v>
      </c>
      <c r="AI90" s="48">
        <v>6</v>
      </c>
      <c r="AJ90" s="48"/>
      <c r="AK90" s="48"/>
      <c r="AL90" s="48"/>
      <c r="AM90" s="48"/>
      <c r="AN90" s="270">
        <f t="shared" si="76"/>
        <v>0</v>
      </c>
      <c r="AO90" s="270">
        <f t="shared" si="77"/>
        <v>0</v>
      </c>
      <c r="AP90" s="270">
        <f t="shared" si="69"/>
        <v>0</v>
      </c>
      <c r="AQ90" s="270">
        <f t="shared" si="70"/>
        <v>0</v>
      </c>
      <c r="AR90" s="183"/>
      <c r="AS90" s="316"/>
      <c r="AT90" s="316"/>
      <c r="AU90" s="316"/>
    </row>
    <row r="91" spans="1:48" s="149" customFormat="1" ht="38.25" customHeight="1" x14ac:dyDescent="0.25">
      <c r="A91" s="146">
        <v>10</v>
      </c>
      <c r="B91" s="147" t="s">
        <v>545</v>
      </c>
      <c r="C91" s="48"/>
      <c r="D91" s="48"/>
      <c r="E91" s="48"/>
      <c r="F91" s="48">
        <f t="shared" si="20"/>
        <v>5</v>
      </c>
      <c r="G91" s="48">
        <v>5</v>
      </c>
      <c r="H91" s="48"/>
      <c r="I91" s="48"/>
      <c r="J91" s="48"/>
      <c r="K91" s="48"/>
      <c r="L91" s="48"/>
      <c r="M91" s="48">
        <f t="shared" si="22"/>
        <v>4</v>
      </c>
      <c r="N91" s="48">
        <v>4</v>
      </c>
      <c r="O91" s="48"/>
      <c r="P91" s="48"/>
      <c r="Q91" s="48"/>
      <c r="R91" s="48"/>
      <c r="S91" s="48"/>
      <c r="T91" s="48">
        <f t="shared" si="25"/>
        <v>5</v>
      </c>
      <c r="U91" s="48">
        <v>5</v>
      </c>
      <c r="V91" s="48"/>
      <c r="W91" s="48"/>
      <c r="X91" s="48"/>
      <c r="Y91" s="48"/>
      <c r="Z91" s="48"/>
      <c r="AA91" s="48">
        <f t="shared" si="81"/>
        <v>5</v>
      </c>
      <c r="AB91" s="48">
        <v>5</v>
      </c>
      <c r="AC91" s="48"/>
      <c r="AD91" s="48"/>
      <c r="AE91" s="48"/>
      <c r="AF91" s="48"/>
      <c r="AG91" s="48"/>
      <c r="AH91" s="48">
        <f t="shared" si="82"/>
        <v>5</v>
      </c>
      <c r="AI91" s="48">
        <v>5</v>
      </c>
      <c r="AJ91" s="48"/>
      <c r="AK91" s="48"/>
      <c r="AL91" s="48"/>
      <c r="AM91" s="48"/>
      <c r="AN91" s="270">
        <f t="shared" si="76"/>
        <v>0</v>
      </c>
      <c r="AO91" s="270">
        <f t="shared" si="77"/>
        <v>0</v>
      </c>
      <c r="AP91" s="270">
        <f t="shared" si="69"/>
        <v>0</v>
      </c>
      <c r="AQ91" s="270">
        <f t="shared" si="70"/>
        <v>0</v>
      </c>
      <c r="AR91" s="183"/>
      <c r="AS91" s="316"/>
      <c r="AT91" s="316"/>
      <c r="AU91" s="316"/>
    </row>
    <row r="92" spans="1:48" s="149" customFormat="1" ht="38.25" customHeight="1" x14ac:dyDescent="0.25">
      <c r="A92" s="146">
        <v>11</v>
      </c>
      <c r="B92" s="147" t="s">
        <v>546</v>
      </c>
      <c r="C92" s="48"/>
      <c r="D92" s="48"/>
      <c r="E92" s="48"/>
      <c r="F92" s="48">
        <f t="shared" si="20"/>
        <v>5</v>
      </c>
      <c r="G92" s="48">
        <v>5</v>
      </c>
      <c r="H92" s="48"/>
      <c r="I92" s="48"/>
      <c r="J92" s="48"/>
      <c r="K92" s="48"/>
      <c r="L92" s="48"/>
      <c r="M92" s="48">
        <f t="shared" si="22"/>
        <v>5</v>
      </c>
      <c r="N92" s="48">
        <v>5</v>
      </c>
      <c r="O92" s="48"/>
      <c r="P92" s="48"/>
      <c r="Q92" s="48"/>
      <c r="R92" s="48"/>
      <c r="S92" s="48"/>
      <c r="T92" s="48">
        <f t="shared" si="25"/>
        <v>5</v>
      </c>
      <c r="U92" s="48">
        <v>5</v>
      </c>
      <c r="V92" s="48"/>
      <c r="W92" s="48"/>
      <c r="X92" s="48"/>
      <c r="Y92" s="48"/>
      <c r="Z92" s="48"/>
      <c r="AA92" s="48">
        <f t="shared" si="81"/>
        <v>5</v>
      </c>
      <c r="AB92" s="48">
        <v>5</v>
      </c>
      <c r="AC92" s="48"/>
      <c r="AD92" s="48"/>
      <c r="AE92" s="48"/>
      <c r="AF92" s="48"/>
      <c r="AG92" s="48"/>
      <c r="AH92" s="48">
        <f t="shared" si="82"/>
        <v>5</v>
      </c>
      <c r="AI92" s="48">
        <v>5</v>
      </c>
      <c r="AJ92" s="48"/>
      <c r="AK92" s="48"/>
      <c r="AL92" s="48"/>
      <c r="AM92" s="48"/>
      <c r="AN92" s="270">
        <f t="shared" si="76"/>
        <v>0</v>
      </c>
      <c r="AO92" s="270">
        <f t="shared" si="77"/>
        <v>0</v>
      </c>
      <c r="AP92" s="270">
        <f t="shared" si="69"/>
        <v>0</v>
      </c>
      <c r="AQ92" s="270">
        <f t="shared" si="70"/>
        <v>0</v>
      </c>
      <c r="AR92" s="183"/>
      <c r="AS92" s="316"/>
      <c r="AT92" s="316"/>
      <c r="AU92" s="316"/>
    </row>
    <row r="93" spans="1:48" s="145" customFormat="1" ht="38.25" customHeight="1" x14ac:dyDescent="0.25">
      <c r="A93" s="142">
        <v>2.4</v>
      </c>
      <c r="B93" s="143" t="s">
        <v>547</v>
      </c>
      <c r="C93" s="78"/>
      <c r="D93" s="78"/>
      <c r="E93" s="78"/>
      <c r="F93" s="78">
        <f>SUM(F94:F106)</f>
        <v>1351</v>
      </c>
      <c r="G93" s="78">
        <f t="shared" ref="G93:Z93" si="83">SUM(G94:G106)</f>
        <v>1351</v>
      </c>
      <c r="H93" s="78"/>
      <c r="I93" s="78"/>
      <c r="J93" s="78"/>
      <c r="K93" s="78"/>
      <c r="L93" s="78"/>
      <c r="M93" s="78">
        <f t="shared" si="83"/>
        <v>1301</v>
      </c>
      <c r="N93" s="78">
        <f t="shared" si="83"/>
        <v>1301</v>
      </c>
      <c r="O93" s="78"/>
      <c r="P93" s="78"/>
      <c r="Q93" s="78"/>
      <c r="R93" s="78"/>
      <c r="S93" s="78"/>
      <c r="T93" s="78">
        <f t="shared" si="83"/>
        <v>1613</v>
      </c>
      <c r="U93" s="78">
        <f t="shared" si="83"/>
        <v>1613</v>
      </c>
      <c r="V93" s="78">
        <f t="shared" si="83"/>
        <v>0</v>
      </c>
      <c r="W93" s="78">
        <f t="shared" si="83"/>
        <v>0</v>
      </c>
      <c r="X93" s="78">
        <f t="shared" si="83"/>
        <v>0</v>
      </c>
      <c r="Y93" s="78">
        <f t="shared" si="83"/>
        <v>0</v>
      </c>
      <c r="Z93" s="78">
        <f t="shared" si="83"/>
        <v>0</v>
      </c>
      <c r="AA93" s="78">
        <f t="shared" ref="AA93:AB93" si="84">SUM(AA94:AA106)</f>
        <v>1544</v>
      </c>
      <c r="AB93" s="78">
        <f t="shared" si="84"/>
        <v>1544</v>
      </c>
      <c r="AC93" s="78"/>
      <c r="AD93" s="78"/>
      <c r="AE93" s="78"/>
      <c r="AF93" s="78"/>
      <c r="AG93" s="78"/>
      <c r="AH93" s="78">
        <f t="shared" ref="AH93:AM93" si="85">SUM(AH94:AH106)</f>
        <v>1638</v>
      </c>
      <c r="AI93" s="78">
        <f t="shared" si="85"/>
        <v>1638</v>
      </c>
      <c r="AJ93" s="78">
        <f t="shared" si="85"/>
        <v>0</v>
      </c>
      <c r="AK93" s="78">
        <f t="shared" si="85"/>
        <v>0</v>
      </c>
      <c r="AL93" s="78">
        <f t="shared" si="85"/>
        <v>0</v>
      </c>
      <c r="AM93" s="78">
        <f t="shared" si="85"/>
        <v>0</v>
      </c>
      <c r="AN93" s="270">
        <f t="shared" si="76"/>
        <v>25</v>
      </c>
      <c r="AO93" s="270">
        <f t="shared" si="77"/>
        <v>25</v>
      </c>
      <c r="AP93" s="270">
        <f t="shared" si="69"/>
        <v>0</v>
      </c>
      <c r="AQ93" s="270">
        <f t="shared" si="70"/>
        <v>0</v>
      </c>
      <c r="AR93" s="182"/>
      <c r="AS93" s="315"/>
      <c r="AT93" s="315"/>
      <c r="AU93" s="315"/>
    </row>
    <row r="94" spans="1:48" s="233" customFormat="1" ht="38.25" customHeight="1" x14ac:dyDescent="0.25">
      <c r="A94" s="146">
        <v>1</v>
      </c>
      <c r="B94" s="147" t="s">
        <v>553</v>
      </c>
      <c r="C94" s="48"/>
      <c r="D94" s="48"/>
      <c r="E94" s="48"/>
      <c r="F94" s="48">
        <f t="shared" ref="F94:F106" si="86">SUM(G94:I94)</f>
        <v>118</v>
      </c>
      <c r="G94" s="48">
        <v>118</v>
      </c>
      <c r="H94" s="48"/>
      <c r="I94" s="48"/>
      <c r="J94" s="48"/>
      <c r="K94" s="48"/>
      <c r="L94" s="48"/>
      <c r="M94" s="48">
        <f t="shared" ref="M94:M106" si="87">SUM(N94:P94)</f>
        <v>109</v>
      </c>
      <c r="N94" s="48">
        <v>109</v>
      </c>
      <c r="O94" s="48"/>
      <c r="P94" s="48"/>
      <c r="Q94" s="48"/>
      <c r="R94" s="48"/>
      <c r="S94" s="48"/>
      <c r="T94" s="48">
        <f t="shared" ref="T94:T106" si="88">SUM(U94:W94)</f>
        <v>141</v>
      </c>
      <c r="U94" s="48">
        <f>109+32</f>
        <v>141</v>
      </c>
      <c r="V94" s="48"/>
      <c r="W94" s="48"/>
      <c r="X94" s="48"/>
      <c r="Y94" s="48"/>
      <c r="Z94" s="48"/>
      <c r="AA94" s="48">
        <v>141</v>
      </c>
      <c r="AB94" s="48">
        <v>141</v>
      </c>
      <c r="AC94" s="48"/>
      <c r="AD94" s="48"/>
      <c r="AE94" s="48"/>
      <c r="AF94" s="48"/>
      <c r="AG94" s="48"/>
      <c r="AH94" s="48">
        <f t="shared" ref="AH94:AH106" si="89">SUM(AI94:AJ94)</f>
        <v>149</v>
      </c>
      <c r="AI94" s="48">
        <f>141+8</f>
        <v>149</v>
      </c>
      <c r="AJ94" s="48"/>
      <c r="AK94" s="48"/>
      <c r="AL94" s="48"/>
      <c r="AM94" s="48"/>
      <c r="AN94" s="270">
        <f t="shared" si="76"/>
        <v>8</v>
      </c>
      <c r="AO94" s="270">
        <f t="shared" si="77"/>
        <v>8</v>
      </c>
      <c r="AP94" s="270">
        <f t="shared" ref="AP94:AP125" si="90">AJ94-W94</f>
        <v>0</v>
      </c>
      <c r="AQ94" s="270">
        <f t="shared" ref="AQ94:AQ125" si="91">AK94-X94</f>
        <v>0</v>
      </c>
      <c r="AR94" s="183" t="s">
        <v>821</v>
      </c>
      <c r="AS94" s="277">
        <v>8</v>
      </c>
      <c r="AT94" s="277"/>
      <c r="AU94" s="277"/>
      <c r="AV94" s="233">
        <f>AI94/20</f>
        <v>7.45</v>
      </c>
    </row>
    <row r="95" spans="1:48" s="233" customFormat="1" ht="38.25" customHeight="1" x14ac:dyDescent="0.25">
      <c r="A95" s="146">
        <v>2</v>
      </c>
      <c r="B95" s="147" t="s">
        <v>554</v>
      </c>
      <c r="C95" s="48"/>
      <c r="D95" s="48"/>
      <c r="E95" s="48"/>
      <c r="F95" s="48">
        <f t="shared" si="86"/>
        <v>64</v>
      </c>
      <c r="G95" s="48">
        <v>64</v>
      </c>
      <c r="H95" s="48"/>
      <c r="I95" s="48"/>
      <c r="J95" s="48"/>
      <c r="K95" s="48"/>
      <c r="L95" s="48"/>
      <c r="M95" s="48">
        <f t="shared" si="87"/>
        <v>61</v>
      </c>
      <c r="N95" s="48">
        <v>61</v>
      </c>
      <c r="O95" s="48"/>
      <c r="P95" s="48"/>
      <c r="Q95" s="48"/>
      <c r="R95" s="48"/>
      <c r="S95" s="48"/>
      <c r="T95" s="48">
        <f t="shared" si="88"/>
        <v>84</v>
      </c>
      <c r="U95" s="48">
        <f>61+23</f>
        <v>84</v>
      </c>
      <c r="V95" s="48"/>
      <c r="W95" s="48"/>
      <c r="X95" s="48"/>
      <c r="Y95" s="48"/>
      <c r="Z95" s="48"/>
      <c r="AA95" s="48">
        <f t="shared" ref="AA95:AA106" si="92">SUM(AB95:AD95)</f>
        <v>85</v>
      </c>
      <c r="AB95" s="48">
        <v>85</v>
      </c>
      <c r="AC95" s="48"/>
      <c r="AD95" s="48"/>
      <c r="AE95" s="48"/>
      <c r="AF95" s="48"/>
      <c r="AG95" s="48"/>
      <c r="AH95" s="48">
        <f t="shared" si="89"/>
        <v>87</v>
      </c>
      <c r="AI95" s="48">
        <f>84+3</f>
        <v>87</v>
      </c>
      <c r="AJ95" s="48"/>
      <c r="AK95" s="48"/>
      <c r="AL95" s="48"/>
      <c r="AM95" s="48"/>
      <c r="AN95" s="270">
        <f t="shared" si="76"/>
        <v>3</v>
      </c>
      <c r="AO95" s="270">
        <f t="shared" si="77"/>
        <v>3</v>
      </c>
      <c r="AP95" s="270">
        <f t="shared" si="90"/>
        <v>0</v>
      </c>
      <c r="AQ95" s="270">
        <f t="shared" si="91"/>
        <v>0</v>
      </c>
      <c r="AR95" s="183" t="s">
        <v>751</v>
      </c>
      <c r="AS95" s="277">
        <v>3</v>
      </c>
      <c r="AT95" s="277"/>
      <c r="AU95" s="277"/>
      <c r="AV95" s="233">
        <f>AI95/11</f>
        <v>7.9090909090909092</v>
      </c>
    </row>
    <row r="96" spans="1:48" s="233" customFormat="1" ht="38.25" customHeight="1" x14ac:dyDescent="0.25">
      <c r="A96" s="146">
        <v>3</v>
      </c>
      <c r="B96" s="147" t="s">
        <v>560</v>
      </c>
      <c r="C96" s="48"/>
      <c r="D96" s="48"/>
      <c r="E96" s="48"/>
      <c r="F96" s="48">
        <f t="shared" si="86"/>
        <v>28</v>
      </c>
      <c r="G96" s="48">
        <v>28</v>
      </c>
      <c r="H96" s="48"/>
      <c r="I96" s="48"/>
      <c r="J96" s="48"/>
      <c r="K96" s="48"/>
      <c r="L96" s="48"/>
      <c r="M96" s="48">
        <f t="shared" si="87"/>
        <v>24</v>
      </c>
      <c r="N96" s="48">
        <v>24</v>
      </c>
      <c r="O96" s="48"/>
      <c r="P96" s="48"/>
      <c r="Q96" s="48"/>
      <c r="R96" s="48"/>
      <c r="S96" s="48"/>
      <c r="T96" s="48">
        <f t="shared" si="88"/>
        <v>37</v>
      </c>
      <c r="U96" s="48">
        <f>26+11</f>
        <v>37</v>
      </c>
      <c r="V96" s="48"/>
      <c r="W96" s="48"/>
      <c r="X96" s="48"/>
      <c r="Y96" s="48"/>
      <c r="Z96" s="48"/>
      <c r="AA96" s="48">
        <f t="shared" si="92"/>
        <v>33</v>
      </c>
      <c r="AB96" s="48">
        <v>33</v>
      </c>
      <c r="AC96" s="48"/>
      <c r="AD96" s="48"/>
      <c r="AE96" s="48"/>
      <c r="AF96" s="48"/>
      <c r="AG96" s="48"/>
      <c r="AH96" s="48">
        <f t="shared" si="89"/>
        <v>38</v>
      </c>
      <c r="AI96" s="48">
        <f>37+1</f>
        <v>38</v>
      </c>
      <c r="AJ96" s="48"/>
      <c r="AK96" s="48"/>
      <c r="AL96" s="48"/>
      <c r="AM96" s="48"/>
      <c r="AN96" s="270">
        <f t="shared" si="76"/>
        <v>1</v>
      </c>
      <c r="AO96" s="270">
        <f t="shared" si="77"/>
        <v>1</v>
      </c>
      <c r="AP96" s="270">
        <f t="shared" si="90"/>
        <v>0</v>
      </c>
      <c r="AQ96" s="270">
        <f t="shared" si="91"/>
        <v>0</v>
      </c>
      <c r="AR96" s="183" t="s">
        <v>820</v>
      </c>
      <c r="AS96" s="277">
        <v>1</v>
      </c>
      <c r="AT96" s="277"/>
      <c r="AU96" s="277"/>
      <c r="AV96" s="233">
        <f>AI96/6</f>
        <v>6.333333333333333</v>
      </c>
    </row>
    <row r="97" spans="1:48" s="233" customFormat="1" ht="38.25" customHeight="1" x14ac:dyDescent="0.25">
      <c r="A97" s="146">
        <v>4</v>
      </c>
      <c r="B97" s="147" t="s">
        <v>559</v>
      </c>
      <c r="C97" s="48"/>
      <c r="D97" s="48"/>
      <c r="E97" s="48"/>
      <c r="F97" s="48">
        <f t="shared" si="86"/>
        <v>67</v>
      </c>
      <c r="G97" s="48">
        <v>67</v>
      </c>
      <c r="H97" s="48"/>
      <c r="I97" s="48"/>
      <c r="J97" s="48"/>
      <c r="K97" s="48"/>
      <c r="L97" s="48"/>
      <c r="M97" s="48">
        <f t="shared" si="87"/>
        <v>65</v>
      </c>
      <c r="N97" s="48">
        <v>65</v>
      </c>
      <c r="O97" s="48"/>
      <c r="P97" s="48"/>
      <c r="Q97" s="48"/>
      <c r="R97" s="48"/>
      <c r="S97" s="48"/>
      <c r="T97" s="48">
        <f t="shared" si="88"/>
        <v>78</v>
      </c>
      <c r="U97" s="48">
        <f>65+13</f>
        <v>78</v>
      </c>
      <c r="V97" s="48"/>
      <c r="W97" s="48"/>
      <c r="X97" s="48"/>
      <c r="Y97" s="48"/>
      <c r="Z97" s="48"/>
      <c r="AA97" s="48">
        <f t="shared" si="92"/>
        <v>69</v>
      </c>
      <c r="AB97" s="48">
        <v>69</v>
      </c>
      <c r="AC97" s="48"/>
      <c r="AD97" s="48"/>
      <c r="AE97" s="48"/>
      <c r="AF97" s="48"/>
      <c r="AG97" s="48"/>
      <c r="AH97" s="48">
        <f t="shared" si="89"/>
        <v>80</v>
      </c>
      <c r="AI97" s="48">
        <v>80</v>
      </c>
      <c r="AJ97" s="48"/>
      <c r="AK97" s="48"/>
      <c r="AL97" s="48"/>
      <c r="AM97" s="48"/>
      <c r="AN97" s="270">
        <f t="shared" si="76"/>
        <v>2</v>
      </c>
      <c r="AO97" s="270">
        <f t="shared" si="77"/>
        <v>2</v>
      </c>
      <c r="AP97" s="270">
        <f t="shared" si="90"/>
        <v>0</v>
      </c>
      <c r="AQ97" s="270">
        <f t="shared" si="91"/>
        <v>0</v>
      </c>
      <c r="AR97" s="183" t="s">
        <v>819</v>
      </c>
      <c r="AS97" s="277">
        <v>4</v>
      </c>
      <c r="AT97" s="277"/>
      <c r="AU97" s="277" t="s">
        <v>809</v>
      </c>
      <c r="AV97" s="233">
        <f>AI97/12</f>
        <v>6.666666666666667</v>
      </c>
    </row>
    <row r="98" spans="1:48" s="233" customFormat="1" ht="38.25" customHeight="1" x14ac:dyDescent="0.25">
      <c r="A98" s="146">
        <v>5</v>
      </c>
      <c r="B98" s="147" t="s">
        <v>549</v>
      </c>
      <c r="C98" s="48"/>
      <c r="D98" s="48"/>
      <c r="E98" s="48"/>
      <c r="F98" s="48">
        <f t="shared" si="86"/>
        <v>126</v>
      </c>
      <c r="G98" s="48">
        <v>126</v>
      </c>
      <c r="H98" s="48"/>
      <c r="I98" s="48"/>
      <c r="J98" s="48"/>
      <c r="K98" s="48"/>
      <c r="L98" s="48"/>
      <c r="M98" s="48">
        <f t="shared" si="87"/>
        <v>122</v>
      </c>
      <c r="N98" s="48">
        <v>122</v>
      </c>
      <c r="O98" s="48"/>
      <c r="P98" s="48"/>
      <c r="Q98" s="48"/>
      <c r="R98" s="48"/>
      <c r="S98" s="48"/>
      <c r="T98" s="48">
        <f t="shared" si="88"/>
        <v>143</v>
      </c>
      <c r="U98" s="48">
        <f>122+21</f>
        <v>143</v>
      </c>
      <c r="V98" s="48"/>
      <c r="W98" s="48"/>
      <c r="X98" s="48"/>
      <c r="Y98" s="48"/>
      <c r="Z98" s="48"/>
      <c r="AA98" s="48">
        <f t="shared" si="92"/>
        <v>133</v>
      </c>
      <c r="AB98" s="48">
        <v>133</v>
      </c>
      <c r="AC98" s="48"/>
      <c r="AD98" s="48"/>
      <c r="AE98" s="48"/>
      <c r="AF98" s="48"/>
      <c r="AG98" s="48"/>
      <c r="AH98" s="48">
        <f t="shared" si="89"/>
        <v>139</v>
      </c>
      <c r="AI98" s="48">
        <f>133+6</f>
        <v>139</v>
      </c>
      <c r="AJ98" s="48"/>
      <c r="AK98" s="48"/>
      <c r="AL98" s="48"/>
      <c r="AM98" s="48"/>
      <c r="AN98" s="270">
        <f t="shared" si="76"/>
        <v>-4</v>
      </c>
      <c r="AO98" s="270">
        <f t="shared" si="77"/>
        <v>-4</v>
      </c>
      <c r="AP98" s="270">
        <f t="shared" si="90"/>
        <v>0</v>
      </c>
      <c r="AQ98" s="270">
        <f t="shared" si="91"/>
        <v>0</v>
      </c>
      <c r="AR98" s="183" t="s">
        <v>818</v>
      </c>
      <c r="AS98" s="277">
        <v>6</v>
      </c>
      <c r="AT98" s="277"/>
      <c r="AU98" s="277"/>
      <c r="AV98" s="233">
        <f>AI98/18</f>
        <v>7.7222222222222223</v>
      </c>
    </row>
    <row r="99" spans="1:48" s="233" customFormat="1" ht="38.25" customHeight="1" x14ac:dyDescent="0.25">
      <c r="A99" s="146">
        <v>6</v>
      </c>
      <c r="B99" s="147" t="s">
        <v>550</v>
      </c>
      <c r="C99" s="48"/>
      <c r="D99" s="48"/>
      <c r="E99" s="48"/>
      <c r="F99" s="48">
        <f t="shared" si="86"/>
        <v>140</v>
      </c>
      <c r="G99" s="48">
        <v>140</v>
      </c>
      <c r="H99" s="48"/>
      <c r="I99" s="48"/>
      <c r="J99" s="48"/>
      <c r="K99" s="48"/>
      <c r="L99" s="48"/>
      <c r="M99" s="48">
        <f t="shared" si="87"/>
        <v>139</v>
      </c>
      <c r="N99" s="48">
        <v>139</v>
      </c>
      <c r="O99" s="48"/>
      <c r="P99" s="48"/>
      <c r="Q99" s="48"/>
      <c r="R99" s="48"/>
      <c r="S99" s="48"/>
      <c r="T99" s="48">
        <f t="shared" si="88"/>
        <v>149</v>
      </c>
      <c r="U99" s="48">
        <f>139+10</f>
        <v>149</v>
      </c>
      <c r="V99" s="48"/>
      <c r="W99" s="48"/>
      <c r="X99" s="48"/>
      <c r="Y99" s="48"/>
      <c r="Z99" s="48"/>
      <c r="AA99" s="48">
        <f t="shared" si="92"/>
        <v>139</v>
      </c>
      <c r="AB99" s="48">
        <v>139</v>
      </c>
      <c r="AC99" s="48"/>
      <c r="AD99" s="48"/>
      <c r="AE99" s="48"/>
      <c r="AF99" s="48"/>
      <c r="AG99" s="48"/>
      <c r="AH99" s="48">
        <f t="shared" si="89"/>
        <v>158</v>
      </c>
      <c r="AI99" s="48">
        <f>139+19</f>
        <v>158</v>
      </c>
      <c r="AJ99" s="48"/>
      <c r="AK99" s="48"/>
      <c r="AL99" s="48"/>
      <c r="AM99" s="48"/>
      <c r="AN99" s="270">
        <f t="shared" si="76"/>
        <v>9</v>
      </c>
      <c r="AO99" s="270">
        <f t="shared" si="77"/>
        <v>9</v>
      </c>
      <c r="AP99" s="270">
        <f t="shared" si="90"/>
        <v>0</v>
      </c>
      <c r="AQ99" s="270">
        <f t="shared" si="91"/>
        <v>0</v>
      </c>
      <c r="AR99" s="183" t="s">
        <v>817</v>
      </c>
      <c r="AS99" s="277">
        <v>19</v>
      </c>
      <c r="AT99" s="277"/>
      <c r="AU99" s="277"/>
      <c r="AV99" s="233">
        <f>AI99/16</f>
        <v>9.875</v>
      </c>
    </row>
    <row r="100" spans="1:48" s="233" customFormat="1" ht="38.25" customHeight="1" x14ac:dyDescent="0.25">
      <c r="A100" s="146">
        <v>7</v>
      </c>
      <c r="B100" s="147" t="s">
        <v>555</v>
      </c>
      <c r="C100" s="48"/>
      <c r="D100" s="48"/>
      <c r="E100" s="48"/>
      <c r="F100" s="48">
        <f t="shared" si="86"/>
        <v>94</v>
      </c>
      <c r="G100" s="48">
        <v>94</v>
      </c>
      <c r="H100" s="48"/>
      <c r="I100" s="48"/>
      <c r="J100" s="48"/>
      <c r="K100" s="48"/>
      <c r="L100" s="48"/>
      <c r="M100" s="48">
        <f t="shared" si="87"/>
        <v>89</v>
      </c>
      <c r="N100" s="48">
        <v>89</v>
      </c>
      <c r="O100" s="48"/>
      <c r="P100" s="48"/>
      <c r="Q100" s="48"/>
      <c r="R100" s="48"/>
      <c r="S100" s="48"/>
      <c r="T100" s="48">
        <f t="shared" si="88"/>
        <v>116</v>
      </c>
      <c r="U100" s="48">
        <f>89+27</f>
        <v>116</v>
      </c>
      <c r="V100" s="48"/>
      <c r="W100" s="48"/>
      <c r="X100" s="48"/>
      <c r="Y100" s="48"/>
      <c r="Z100" s="48"/>
      <c r="AA100" s="48">
        <f t="shared" si="92"/>
        <v>108</v>
      </c>
      <c r="AB100" s="48">
        <v>108</v>
      </c>
      <c r="AC100" s="48"/>
      <c r="AD100" s="48"/>
      <c r="AE100" s="48"/>
      <c r="AF100" s="48"/>
      <c r="AG100" s="48"/>
      <c r="AH100" s="48">
        <f t="shared" si="89"/>
        <v>116</v>
      </c>
      <c r="AI100" s="48">
        <v>116</v>
      </c>
      <c r="AJ100" s="48"/>
      <c r="AK100" s="48"/>
      <c r="AL100" s="48"/>
      <c r="AM100" s="48"/>
      <c r="AN100" s="270">
        <f t="shared" si="76"/>
        <v>0</v>
      </c>
      <c r="AO100" s="270">
        <f t="shared" si="77"/>
        <v>0</v>
      </c>
      <c r="AP100" s="270">
        <f t="shared" si="90"/>
        <v>0</v>
      </c>
      <c r="AQ100" s="270">
        <f t="shared" si="91"/>
        <v>0</v>
      </c>
      <c r="AR100" s="183" t="s">
        <v>751</v>
      </c>
      <c r="AS100" s="277">
        <v>3</v>
      </c>
      <c r="AT100" s="277"/>
      <c r="AU100" s="277"/>
      <c r="AV100" s="233">
        <f>AI100/17</f>
        <v>6.8235294117647056</v>
      </c>
    </row>
    <row r="101" spans="1:48" s="233" customFormat="1" ht="38.25" customHeight="1" x14ac:dyDescent="0.25">
      <c r="A101" s="146">
        <v>8</v>
      </c>
      <c r="B101" s="147" t="s">
        <v>557</v>
      </c>
      <c r="C101" s="48"/>
      <c r="D101" s="48"/>
      <c r="E101" s="48"/>
      <c r="F101" s="48">
        <f t="shared" si="86"/>
        <v>57</v>
      </c>
      <c r="G101" s="48">
        <v>57</v>
      </c>
      <c r="H101" s="48"/>
      <c r="I101" s="48"/>
      <c r="J101" s="48"/>
      <c r="K101" s="48"/>
      <c r="L101" s="48"/>
      <c r="M101" s="48">
        <f t="shared" si="87"/>
        <v>55</v>
      </c>
      <c r="N101" s="48">
        <v>55</v>
      </c>
      <c r="O101" s="48"/>
      <c r="P101" s="48"/>
      <c r="Q101" s="48"/>
      <c r="R101" s="48"/>
      <c r="S101" s="48"/>
      <c r="T101" s="48">
        <f t="shared" si="88"/>
        <v>67</v>
      </c>
      <c r="U101" s="48">
        <f>55+12</f>
        <v>67</v>
      </c>
      <c r="V101" s="48"/>
      <c r="W101" s="48"/>
      <c r="X101" s="48"/>
      <c r="Y101" s="48"/>
      <c r="Z101" s="48"/>
      <c r="AA101" s="48">
        <f t="shared" si="92"/>
        <v>65</v>
      </c>
      <c r="AB101" s="48">
        <v>65</v>
      </c>
      <c r="AC101" s="48"/>
      <c r="AD101" s="48"/>
      <c r="AE101" s="48"/>
      <c r="AF101" s="48"/>
      <c r="AG101" s="48"/>
      <c r="AH101" s="48">
        <f t="shared" si="89"/>
        <v>67</v>
      </c>
      <c r="AI101" s="48">
        <f>55+12</f>
        <v>67</v>
      </c>
      <c r="AJ101" s="48"/>
      <c r="AK101" s="48"/>
      <c r="AL101" s="48"/>
      <c r="AM101" s="48"/>
      <c r="AN101" s="270">
        <f t="shared" si="76"/>
        <v>0</v>
      </c>
      <c r="AO101" s="270">
        <f t="shared" si="77"/>
        <v>0</v>
      </c>
      <c r="AP101" s="270">
        <f t="shared" si="90"/>
        <v>0</v>
      </c>
      <c r="AQ101" s="270">
        <f t="shared" si="91"/>
        <v>0</v>
      </c>
      <c r="AR101" s="183"/>
      <c r="AS101" s="277">
        <v>0</v>
      </c>
      <c r="AT101" s="277"/>
      <c r="AU101" s="277"/>
      <c r="AV101" s="233">
        <f>AI101/10</f>
        <v>6.7</v>
      </c>
    </row>
    <row r="102" spans="1:48" s="233" customFormat="1" ht="38.25" customHeight="1" x14ac:dyDescent="0.25">
      <c r="A102" s="146">
        <v>9</v>
      </c>
      <c r="B102" s="147" t="s">
        <v>548</v>
      </c>
      <c r="C102" s="48"/>
      <c r="D102" s="48"/>
      <c r="E102" s="48"/>
      <c r="F102" s="48">
        <f t="shared" si="86"/>
        <v>138</v>
      </c>
      <c r="G102" s="48">
        <v>138</v>
      </c>
      <c r="H102" s="48"/>
      <c r="I102" s="48"/>
      <c r="J102" s="48"/>
      <c r="K102" s="48"/>
      <c r="L102" s="48"/>
      <c r="M102" s="48">
        <f t="shared" si="87"/>
        <v>136</v>
      </c>
      <c r="N102" s="48">
        <v>136</v>
      </c>
      <c r="O102" s="48"/>
      <c r="P102" s="48"/>
      <c r="Q102" s="48"/>
      <c r="R102" s="48"/>
      <c r="S102" s="48"/>
      <c r="T102" s="48">
        <f t="shared" si="88"/>
        <v>175</v>
      </c>
      <c r="U102" s="48">
        <f>136+39</f>
        <v>175</v>
      </c>
      <c r="V102" s="48"/>
      <c r="W102" s="48"/>
      <c r="X102" s="48"/>
      <c r="Y102" s="48"/>
      <c r="Z102" s="48"/>
      <c r="AA102" s="48">
        <f t="shared" si="92"/>
        <v>167</v>
      </c>
      <c r="AB102" s="48">
        <v>167</v>
      </c>
      <c r="AC102" s="48"/>
      <c r="AD102" s="48"/>
      <c r="AE102" s="48"/>
      <c r="AF102" s="48"/>
      <c r="AG102" s="48"/>
      <c r="AH102" s="48">
        <f t="shared" si="89"/>
        <v>175</v>
      </c>
      <c r="AI102" s="48">
        <f>167+8</f>
        <v>175</v>
      </c>
      <c r="AJ102" s="48"/>
      <c r="AK102" s="48"/>
      <c r="AL102" s="48"/>
      <c r="AM102" s="48"/>
      <c r="AN102" s="270">
        <f t="shared" si="76"/>
        <v>0</v>
      </c>
      <c r="AO102" s="270">
        <f t="shared" si="77"/>
        <v>0</v>
      </c>
      <c r="AP102" s="270">
        <f t="shared" si="90"/>
        <v>0</v>
      </c>
      <c r="AQ102" s="270">
        <f t="shared" si="91"/>
        <v>0</v>
      </c>
      <c r="AR102" s="183" t="s">
        <v>815</v>
      </c>
      <c r="AS102" s="277">
        <v>8</v>
      </c>
      <c r="AT102" s="277" t="s">
        <v>806</v>
      </c>
      <c r="AU102" s="277"/>
      <c r="AV102" s="233">
        <f>AI102/23</f>
        <v>7.6086956521739131</v>
      </c>
    </row>
    <row r="103" spans="1:48" s="233" customFormat="1" ht="38.25" customHeight="1" x14ac:dyDescent="0.25">
      <c r="A103" s="146">
        <v>10</v>
      </c>
      <c r="B103" s="147" t="s">
        <v>556</v>
      </c>
      <c r="C103" s="48"/>
      <c r="D103" s="48"/>
      <c r="E103" s="48"/>
      <c r="F103" s="48">
        <f t="shared" si="86"/>
        <v>154</v>
      </c>
      <c r="G103" s="48">
        <v>154</v>
      </c>
      <c r="H103" s="48"/>
      <c r="I103" s="48"/>
      <c r="J103" s="48"/>
      <c r="K103" s="48"/>
      <c r="L103" s="48"/>
      <c r="M103" s="48">
        <f t="shared" si="87"/>
        <v>149</v>
      </c>
      <c r="N103" s="48">
        <v>149</v>
      </c>
      <c r="O103" s="48"/>
      <c r="P103" s="48"/>
      <c r="Q103" s="48"/>
      <c r="R103" s="48"/>
      <c r="S103" s="48"/>
      <c r="T103" s="48">
        <f t="shared" si="88"/>
        <v>180</v>
      </c>
      <c r="U103" s="48">
        <f>149+31</f>
        <v>180</v>
      </c>
      <c r="V103" s="48"/>
      <c r="W103" s="48"/>
      <c r="X103" s="48"/>
      <c r="Y103" s="48"/>
      <c r="Z103" s="48"/>
      <c r="AA103" s="48">
        <f t="shared" si="92"/>
        <v>173</v>
      </c>
      <c r="AB103" s="48">
        <v>173</v>
      </c>
      <c r="AC103" s="48"/>
      <c r="AD103" s="48"/>
      <c r="AE103" s="48"/>
      <c r="AF103" s="48"/>
      <c r="AG103" s="48"/>
      <c r="AH103" s="48">
        <f t="shared" si="89"/>
        <v>181</v>
      </c>
      <c r="AI103" s="48">
        <f>173+8</f>
        <v>181</v>
      </c>
      <c r="AJ103" s="48"/>
      <c r="AK103" s="48"/>
      <c r="AL103" s="48"/>
      <c r="AM103" s="48"/>
      <c r="AN103" s="270">
        <f t="shared" si="76"/>
        <v>1</v>
      </c>
      <c r="AO103" s="270">
        <f t="shared" si="77"/>
        <v>1</v>
      </c>
      <c r="AP103" s="270">
        <f t="shared" si="90"/>
        <v>0</v>
      </c>
      <c r="AQ103" s="270">
        <f t="shared" si="91"/>
        <v>0</v>
      </c>
      <c r="AR103" s="183" t="s">
        <v>815</v>
      </c>
      <c r="AS103" s="277">
        <v>8</v>
      </c>
      <c r="AT103" s="277"/>
      <c r="AU103" s="277"/>
      <c r="AV103" s="233">
        <f>AI103/22</f>
        <v>8.2272727272727266</v>
      </c>
    </row>
    <row r="104" spans="1:48" s="233" customFormat="1" ht="38.25" customHeight="1" x14ac:dyDescent="0.25">
      <c r="A104" s="146">
        <v>11</v>
      </c>
      <c r="B104" s="147" t="s">
        <v>558</v>
      </c>
      <c r="C104" s="48"/>
      <c r="D104" s="48"/>
      <c r="E104" s="48"/>
      <c r="F104" s="48">
        <f t="shared" si="86"/>
        <v>75</v>
      </c>
      <c r="G104" s="48">
        <v>75</v>
      </c>
      <c r="H104" s="48"/>
      <c r="I104" s="48"/>
      <c r="J104" s="48"/>
      <c r="K104" s="48"/>
      <c r="L104" s="48"/>
      <c r="M104" s="48">
        <f t="shared" si="87"/>
        <v>70</v>
      </c>
      <c r="N104" s="48">
        <v>70</v>
      </c>
      <c r="O104" s="48"/>
      <c r="P104" s="48"/>
      <c r="Q104" s="48"/>
      <c r="R104" s="48"/>
      <c r="S104" s="48"/>
      <c r="T104" s="48">
        <f t="shared" si="88"/>
        <v>86</v>
      </c>
      <c r="U104" s="48">
        <f>70+16</f>
        <v>86</v>
      </c>
      <c r="V104" s="48"/>
      <c r="W104" s="48"/>
      <c r="X104" s="48"/>
      <c r="Y104" s="48"/>
      <c r="Z104" s="48"/>
      <c r="AA104" s="48">
        <f t="shared" si="92"/>
        <v>84</v>
      </c>
      <c r="AB104" s="48">
        <v>84</v>
      </c>
      <c r="AC104" s="48"/>
      <c r="AD104" s="48"/>
      <c r="AE104" s="48"/>
      <c r="AF104" s="48"/>
      <c r="AG104" s="48"/>
      <c r="AH104" s="48">
        <f t="shared" si="89"/>
        <v>88</v>
      </c>
      <c r="AI104" s="48">
        <f>85+3</f>
        <v>88</v>
      </c>
      <c r="AJ104" s="48"/>
      <c r="AK104" s="48"/>
      <c r="AL104" s="48"/>
      <c r="AM104" s="48"/>
      <c r="AN104" s="270">
        <f t="shared" si="76"/>
        <v>2</v>
      </c>
      <c r="AO104" s="270">
        <f t="shared" si="77"/>
        <v>2</v>
      </c>
      <c r="AP104" s="270">
        <f t="shared" si="90"/>
        <v>0</v>
      </c>
      <c r="AQ104" s="270">
        <f t="shared" si="91"/>
        <v>0</v>
      </c>
      <c r="AR104" s="183" t="s">
        <v>816</v>
      </c>
      <c r="AS104" s="277">
        <v>3</v>
      </c>
      <c r="AT104" s="277"/>
      <c r="AU104" s="277"/>
      <c r="AV104" s="233">
        <f>AI104/15</f>
        <v>5.8666666666666663</v>
      </c>
    </row>
    <row r="105" spans="1:48" s="233" customFormat="1" ht="38.25" customHeight="1" x14ac:dyDescent="0.25">
      <c r="A105" s="146">
        <v>12</v>
      </c>
      <c r="B105" s="147" t="s">
        <v>551</v>
      </c>
      <c r="C105" s="48"/>
      <c r="D105" s="48"/>
      <c r="E105" s="48"/>
      <c r="F105" s="48">
        <f t="shared" si="86"/>
        <v>123</v>
      </c>
      <c r="G105" s="48">
        <v>123</v>
      </c>
      <c r="H105" s="48"/>
      <c r="I105" s="48"/>
      <c r="J105" s="48"/>
      <c r="K105" s="48"/>
      <c r="L105" s="48"/>
      <c r="M105" s="48">
        <f t="shared" si="87"/>
        <v>121</v>
      </c>
      <c r="N105" s="48">
        <v>121</v>
      </c>
      <c r="O105" s="48"/>
      <c r="P105" s="48"/>
      <c r="Q105" s="48"/>
      <c r="R105" s="48"/>
      <c r="S105" s="48"/>
      <c r="T105" s="48">
        <f t="shared" si="88"/>
        <v>156</v>
      </c>
      <c r="U105" s="48">
        <f>121+35</f>
        <v>156</v>
      </c>
      <c r="V105" s="48"/>
      <c r="W105" s="48"/>
      <c r="X105" s="48"/>
      <c r="Y105" s="48"/>
      <c r="Z105" s="48"/>
      <c r="AA105" s="48">
        <f t="shared" si="92"/>
        <v>153</v>
      </c>
      <c r="AB105" s="48">
        <v>153</v>
      </c>
      <c r="AC105" s="48"/>
      <c r="AD105" s="48"/>
      <c r="AE105" s="48"/>
      <c r="AF105" s="48"/>
      <c r="AG105" s="48"/>
      <c r="AH105" s="48">
        <f t="shared" si="89"/>
        <v>158</v>
      </c>
      <c r="AI105" s="48">
        <f>153+5</f>
        <v>158</v>
      </c>
      <c r="AJ105" s="48"/>
      <c r="AK105" s="48"/>
      <c r="AL105" s="48"/>
      <c r="AM105" s="48"/>
      <c r="AN105" s="270">
        <f t="shared" si="76"/>
        <v>2</v>
      </c>
      <c r="AO105" s="270">
        <f t="shared" si="77"/>
        <v>2</v>
      </c>
      <c r="AP105" s="270">
        <f t="shared" si="90"/>
        <v>0</v>
      </c>
      <c r="AQ105" s="270">
        <f t="shared" si="91"/>
        <v>0</v>
      </c>
      <c r="AR105" s="183" t="s">
        <v>826</v>
      </c>
      <c r="AS105" s="277">
        <v>6</v>
      </c>
      <c r="AT105" s="277"/>
      <c r="AU105" s="277"/>
      <c r="AV105" s="233">
        <f>AI105/22</f>
        <v>7.1818181818181817</v>
      </c>
    </row>
    <row r="106" spans="1:48" s="233" customFormat="1" ht="38.25" customHeight="1" x14ac:dyDescent="0.25">
      <c r="A106" s="146">
        <v>13</v>
      </c>
      <c r="B106" s="147" t="s">
        <v>552</v>
      </c>
      <c r="C106" s="48"/>
      <c r="D106" s="48"/>
      <c r="E106" s="48"/>
      <c r="F106" s="48">
        <f t="shared" si="86"/>
        <v>167</v>
      </c>
      <c r="G106" s="48">
        <v>167</v>
      </c>
      <c r="H106" s="48"/>
      <c r="I106" s="48"/>
      <c r="J106" s="48"/>
      <c r="K106" s="48"/>
      <c r="L106" s="48"/>
      <c r="M106" s="48">
        <f t="shared" si="87"/>
        <v>161</v>
      </c>
      <c r="N106" s="48">
        <v>161</v>
      </c>
      <c r="O106" s="48"/>
      <c r="P106" s="48"/>
      <c r="Q106" s="48"/>
      <c r="R106" s="48"/>
      <c r="S106" s="48"/>
      <c r="T106" s="48">
        <f t="shared" si="88"/>
        <v>201</v>
      </c>
      <c r="U106" s="48">
        <f>161+40</f>
        <v>201</v>
      </c>
      <c r="V106" s="48"/>
      <c r="W106" s="48"/>
      <c r="X106" s="48"/>
      <c r="Y106" s="48"/>
      <c r="Z106" s="48"/>
      <c r="AA106" s="48">
        <f t="shared" si="92"/>
        <v>194</v>
      </c>
      <c r="AB106" s="48">
        <v>194</v>
      </c>
      <c r="AC106" s="48"/>
      <c r="AD106" s="48"/>
      <c r="AE106" s="48"/>
      <c r="AF106" s="48"/>
      <c r="AG106" s="48"/>
      <c r="AH106" s="48">
        <f t="shared" si="89"/>
        <v>202</v>
      </c>
      <c r="AI106" s="48">
        <f>194+8</f>
        <v>202</v>
      </c>
      <c r="AJ106" s="48"/>
      <c r="AK106" s="48"/>
      <c r="AL106" s="48"/>
      <c r="AM106" s="48"/>
      <c r="AN106" s="270">
        <f t="shared" si="76"/>
        <v>1</v>
      </c>
      <c r="AO106" s="270">
        <f t="shared" si="77"/>
        <v>1</v>
      </c>
      <c r="AP106" s="270">
        <f t="shared" si="90"/>
        <v>0</v>
      </c>
      <c r="AQ106" s="270">
        <f t="shared" si="91"/>
        <v>0</v>
      </c>
      <c r="AR106" s="183" t="s">
        <v>815</v>
      </c>
      <c r="AS106" s="277">
        <v>8</v>
      </c>
      <c r="AT106" s="277" t="s">
        <v>805</v>
      </c>
      <c r="AU106" s="277"/>
      <c r="AV106" s="233">
        <f>AI106/25</f>
        <v>8.08</v>
      </c>
    </row>
    <row r="107" spans="1:48" s="141" customFormat="1" ht="42.75" x14ac:dyDescent="0.25">
      <c r="A107" s="179" t="s">
        <v>4</v>
      </c>
      <c r="B107" s="140" t="s">
        <v>70</v>
      </c>
      <c r="C107" s="67"/>
      <c r="D107" s="67"/>
      <c r="E107" s="67"/>
      <c r="F107" s="67">
        <f>SUM(F108:F129)</f>
        <v>448</v>
      </c>
      <c r="G107" s="67">
        <f>SUM(G108:G129)</f>
        <v>419</v>
      </c>
      <c r="H107" s="67">
        <f t="shared" ref="H107:Z107" si="93">SUM(H108:H129)</f>
        <v>0</v>
      </c>
      <c r="I107" s="67">
        <f t="shared" si="93"/>
        <v>29</v>
      </c>
      <c r="J107" s="67">
        <f t="shared" si="93"/>
        <v>28</v>
      </c>
      <c r="K107" s="67">
        <f t="shared" si="93"/>
        <v>26</v>
      </c>
      <c r="L107" s="67">
        <f t="shared" si="93"/>
        <v>2</v>
      </c>
      <c r="M107" s="67">
        <f t="shared" si="93"/>
        <v>420</v>
      </c>
      <c r="N107" s="67">
        <f t="shared" si="93"/>
        <v>393</v>
      </c>
      <c r="O107" s="67">
        <f t="shared" si="93"/>
        <v>0</v>
      </c>
      <c r="P107" s="67">
        <f t="shared" si="93"/>
        <v>27</v>
      </c>
      <c r="Q107" s="67">
        <f t="shared" si="93"/>
        <v>17</v>
      </c>
      <c r="R107" s="67">
        <f t="shared" si="93"/>
        <v>15</v>
      </c>
      <c r="S107" s="67">
        <f t="shared" si="93"/>
        <v>2</v>
      </c>
      <c r="T107" s="67">
        <f t="shared" si="93"/>
        <v>432</v>
      </c>
      <c r="U107" s="67">
        <f t="shared" si="93"/>
        <v>405</v>
      </c>
      <c r="V107" s="67"/>
      <c r="W107" s="67">
        <f t="shared" si="93"/>
        <v>27</v>
      </c>
      <c r="X107" s="67">
        <f t="shared" si="93"/>
        <v>24</v>
      </c>
      <c r="Y107" s="67">
        <f t="shared" si="93"/>
        <v>22</v>
      </c>
      <c r="Z107" s="67">
        <f t="shared" si="93"/>
        <v>2</v>
      </c>
      <c r="AA107" s="67">
        <f t="shared" ref="AA107:AM107" si="94">SUM(AA108:AA129)</f>
        <v>400</v>
      </c>
      <c r="AB107" s="67">
        <f t="shared" si="94"/>
        <v>374</v>
      </c>
      <c r="AC107" s="67"/>
      <c r="AD107" s="67">
        <f t="shared" si="94"/>
        <v>26</v>
      </c>
      <c r="AE107" s="67">
        <f t="shared" si="94"/>
        <v>9</v>
      </c>
      <c r="AF107" s="67">
        <f t="shared" si="94"/>
        <v>7</v>
      </c>
      <c r="AG107" s="67">
        <f t="shared" si="94"/>
        <v>2</v>
      </c>
      <c r="AH107" s="67">
        <f t="shared" si="94"/>
        <v>430</v>
      </c>
      <c r="AI107" s="67">
        <f t="shared" si="94"/>
        <v>402</v>
      </c>
      <c r="AJ107" s="67">
        <f t="shared" si="94"/>
        <v>28</v>
      </c>
      <c r="AK107" s="67">
        <f t="shared" si="94"/>
        <v>24</v>
      </c>
      <c r="AL107" s="67">
        <f t="shared" si="94"/>
        <v>22</v>
      </c>
      <c r="AM107" s="67">
        <f t="shared" si="94"/>
        <v>2</v>
      </c>
      <c r="AN107" s="82">
        <f t="shared" si="76"/>
        <v>-2</v>
      </c>
      <c r="AO107" s="82">
        <f t="shared" si="77"/>
        <v>-3</v>
      </c>
      <c r="AP107" s="270">
        <f t="shared" si="90"/>
        <v>1</v>
      </c>
      <c r="AQ107" s="270">
        <f t="shared" si="91"/>
        <v>0</v>
      </c>
      <c r="AR107" s="181"/>
      <c r="AS107" s="314">
        <f>SUM(AS94:AS106)</f>
        <v>77</v>
      </c>
      <c r="AT107" s="314"/>
      <c r="AU107" s="314"/>
    </row>
    <row r="108" spans="1:48" s="50" customFormat="1" ht="26.1" customHeight="1" x14ac:dyDescent="0.25">
      <c r="A108" s="169">
        <v>1</v>
      </c>
      <c r="B108" s="170" t="s">
        <v>91</v>
      </c>
      <c r="C108" s="171" t="s">
        <v>68</v>
      </c>
      <c r="D108" s="171" t="s">
        <v>82</v>
      </c>
      <c r="E108" s="171" t="s">
        <v>207</v>
      </c>
      <c r="F108" s="48">
        <f t="shared" si="20"/>
        <v>29</v>
      </c>
      <c r="G108" s="48">
        <v>26</v>
      </c>
      <c r="H108" s="48"/>
      <c r="I108" s="171">
        <v>3</v>
      </c>
      <c r="J108" s="48">
        <f t="shared" si="21"/>
        <v>2</v>
      </c>
      <c r="K108" s="171">
        <v>2</v>
      </c>
      <c r="L108" s="171"/>
      <c r="M108" s="48">
        <f t="shared" si="22"/>
        <v>28</v>
      </c>
      <c r="N108" s="48">
        <v>25</v>
      </c>
      <c r="O108" s="48"/>
      <c r="P108" s="48">
        <v>3</v>
      </c>
      <c r="Q108" s="48">
        <f t="shared" si="24"/>
        <v>0</v>
      </c>
      <c r="R108" s="171"/>
      <c r="S108" s="171"/>
      <c r="T108" s="48">
        <f t="shared" si="25"/>
        <v>28</v>
      </c>
      <c r="U108" s="48">
        <v>25</v>
      </c>
      <c r="V108" s="48"/>
      <c r="W108" s="171">
        <v>3</v>
      </c>
      <c r="X108" s="48">
        <f t="shared" si="26"/>
        <v>2</v>
      </c>
      <c r="Y108" s="171">
        <v>2</v>
      </c>
      <c r="Z108" s="171"/>
      <c r="AA108" s="48">
        <f t="shared" ref="AA108:AA129" si="95">SUM(AB108:AD108)</f>
        <v>26</v>
      </c>
      <c r="AB108" s="48">
        <v>23</v>
      </c>
      <c r="AC108" s="48"/>
      <c r="AD108" s="48">
        <v>3</v>
      </c>
      <c r="AE108" s="48">
        <f t="shared" ref="AE108:AE115" si="96">SUM(AF108:AG108)</f>
        <v>0</v>
      </c>
      <c r="AF108" s="171"/>
      <c r="AG108" s="171"/>
      <c r="AH108" s="48">
        <f t="shared" ref="AH108:AH129" si="97">SUM(AI108:AJ108)</f>
        <v>28</v>
      </c>
      <c r="AI108" s="48">
        <v>25</v>
      </c>
      <c r="AJ108" s="171">
        <v>3</v>
      </c>
      <c r="AK108" s="48">
        <f t="shared" ref="AK108:AK129" si="98">SUM(AL108:AM108)</f>
        <v>2</v>
      </c>
      <c r="AL108" s="171">
        <v>2</v>
      </c>
      <c r="AM108" s="171"/>
      <c r="AN108" s="270">
        <f t="shared" si="76"/>
        <v>0</v>
      </c>
      <c r="AO108" s="270">
        <f t="shared" si="77"/>
        <v>0</v>
      </c>
      <c r="AP108" s="270">
        <f t="shared" si="90"/>
        <v>0</v>
      </c>
      <c r="AQ108" s="270">
        <f t="shared" si="91"/>
        <v>0</v>
      </c>
      <c r="AR108" s="192"/>
      <c r="AS108" s="317"/>
      <c r="AT108" s="317"/>
      <c r="AU108" s="317"/>
    </row>
    <row r="109" spans="1:48" s="50" customFormat="1" ht="26.1" customHeight="1" x14ac:dyDescent="0.25">
      <c r="A109" s="169">
        <v>2</v>
      </c>
      <c r="B109" s="170" t="s">
        <v>92</v>
      </c>
      <c r="C109" s="171"/>
      <c r="D109" s="171"/>
      <c r="E109" s="171"/>
      <c r="F109" s="48">
        <f t="shared" si="20"/>
        <v>10</v>
      </c>
      <c r="G109" s="48">
        <v>9</v>
      </c>
      <c r="H109" s="48"/>
      <c r="I109" s="171">
        <v>1</v>
      </c>
      <c r="J109" s="48">
        <f t="shared" si="21"/>
        <v>0</v>
      </c>
      <c r="K109" s="171"/>
      <c r="L109" s="171"/>
      <c r="M109" s="48">
        <f t="shared" si="22"/>
        <v>10</v>
      </c>
      <c r="N109" s="48">
        <v>9</v>
      </c>
      <c r="O109" s="48"/>
      <c r="P109" s="48">
        <v>1</v>
      </c>
      <c r="Q109" s="48">
        <f t="shared" si="24"/>
        <v>0</v>
      </c>
      <c r="R109" s="171"/>
      <c r="S109" s="171"/>
      <c r="T109" s="48">
        <f t="shared" si="25"/>
        <v>10</v>
      </c>
      <c r="U109" s="48">
        <v>9</v>
      </c>
      <c r="V109" s="48"/>
      <c r="W109" s="171">
        <v>1</v>
      </c>
      <c r="X109" s="48">
        <f t="shared" si="26"/>
        <v>0</v>
      </c>
      <c r="Y109" s="171"/>
      <c r="Z109" s="171"/>
      <c r="AA109" s="48">
        <f t="shared" si="95"/>
        <v>10</v>
      </c>
      <c r="AB109" s="48">
        <v>9</v>
      </c>
      <c r="AC109" s="48"/>
      <c r="AD109" s="48">
        <v>1</v>
      </c>
      <c r="AE109" s="48">
        <f t="shared" si="96"/>
        <v>0</v>
      </c>
      <c r="AF109" s="171"/>
      <c r="AG109" s="171"/>
      <c r="AH109" s="48">
        <f t="shared" si="97"/>
        <v>10</v>
      </c>
      <c r="AI109" s="48">
        <v>9</v>
      </c>
      <c r="AJ109" s="171">
        <v>1</v>
      </c>
      <c r="AK109" s="48">
        <f t="shared" si="98"/>
        <v>0</v>
      </c>
      <c r="AL109" s="171"/>
      <c r="AM109" s="171"/>
      <c r="AN109" s="270">
        <f t="shared" si="76"/>
        <v>0</v>
      </c>
      <c r="AO109" s="270">
        <f t="shared" si="77"/>
        <v>0</v>
      </c>
      <c r="AP109" s="270">
        <f t="shared" si="90"/>
        <v>0</v>
      </c>
      <c r="AQ109" s="270">
        <f t="shared" si="91"/>
        <v>0</v>
      </c>
      <c r="AR109" s="192"/>
      <c r="AS109" s="317"/>
      <c r="AT109" s="317"/>
      <c r="AU109" s="317"/>
    </row>
    <row r="110" spans="1:48" s="50" customFormat="1" ht="26.1" customHeight="1" x14ac:dyDescent="0.25">
      <c r="A110" s="169">
        <v>3</v>
      </c>
      <c r="B110" s="170" t="s">
        <v>95</v>
      </c>
      <c r="C110" s="171"/>
      <c r="D110" s="171"/>
      <c r="E110" s="171"/>
      <c r="F110" s="48">
        <f t="shared" si="20"/>
        <v>16</v>
      </c>
      <c r="G110" s="48">
        <v>14</v>
      </c>
      <c r="H110" s="48"/>
      <c r="I110" s="171">
        <v>2</v>
      </c>
      <c r="J110" s="48">
        <f t="shared" si="21"/>
        <v>0</v>
      </c>
      <c r="K110" s="171"/>
      <c r="L110" s="171"/>
      <c r="M110" s="48">
        <f t="shared" si="22"/>
        <v>15</v>
      </c>
      <c r="N110" s="48">
        <v>13</v>
      </c>
      <c r="O110" s="48"/>
      <c r="P110" s="48">
        <v>2</v>
      </c>
      <c r="Q110" s="48">
        <f t="shared" si="24"/>
        <v>0</v>
      </c>
      <c r="R110" s="171"/>
      <c r="S110" s="171"/>
      <c r="T110" s="48">
        <f t="shared" si="25"/>
        <v>16</v>
      </c>
      <c r="U110" s="48">
        <v>14</v>
      </c>
      <c r="V110" s="48"/>
      <c r="W110" s="171">
        <v>2</v>
      </c>
      <c r="X110" s="48">
        <f t="shared" si="26"/>
        <v>0</v>
      </c>
      <c r="Y110" s="171"/>
      <c r="Z110" s="171"/>
      <c r="AA110" s="48">
        <f t="shared" si="95"/>
        <v>14</v>
      </c>
      <c r="AB110" s="48">
        <v>12</v>
      </c>
      <c r="AC110" s="48"/>
      <c r="AD110" s="48">
        <v>2</v>
      </c>
      <c r="AE110" s="48">
        <f t="shared" si="96"/>
        <v>0</v>
      </c>
      <c r="AF110" s="171"/>
      <c r="AG110" s="171"/>
      <c r="AH110" s="48">
        <f t="shared" si="97"/>
        <v>16</v>
      </c>
      <c r="AI110" s="48">
        <v>14</v>
      </c>
      <c r="AJ110" s="171">
        <v>2</v>
      </c>
      <c r="AK110" s="48">
        <f t="shared" si="98"/>
        <v>0</v>
      </c>
      <c r="AL110" s="171"/>
      <c r="AM110" s="171"/>
      <c r="AN110" s="270">
        <f t="shared" si="76"/>
        <v>0</v>
      </c>
      <c r="AO110" s="270">
        <f t="shared" si="77"/>
        <v>0</v>
      </c>
      <c r="AP110" s="270">
        <f t="shared" si="90"/>
        <v>0</v>
      </c>
      <c r="AQ110" s="270">
        <f t="shared" si="91"/>
        <v>0</v>
      </c>
      <c r="AR110" s="192"/>
      <c r="AS110" s="317"/>
      <c r="AT110" s="317"/>
      <c r="AU110" s="317"/>
    </row>
    <row r="111" spans="1:48" s="50" customFormat="1" ht="26.1" customHeight="1" x14ac:dyDescent="0.25">
      <c r="A111" s="169">
        <v>4</v>
      </c>
      <c r="B111" s="170" t="s">
        <v>94</v>
      </c>
      <c r="C111" s="171"/>
      <c r="D111" s="171"/>
      <c r="E111" s="171"/>
      <c r="F111" s="48">
        <f t="shared" si="20"/>
        <v>22</v>
      </c>
      <c r="G111" s="48">
        <v>19</v>
      </c>
      <c r="H111" s="48"/>
      <c r="I111" s="171">
        <v>3</v>
      </c>
      <c r="J111" s="48">
        <f t="shared" si="21"/>
        <v>0</v>
      </c>
      <c r="K111" s="171"/>
      <c r="L111" s="171"/>
      <c r="M111" s="48">
        <f t="shared" si="22"/>
        <v>22</v>
      </c>
      <c r="N111" s="48">
        <v>19</v>
      </c>
      <c r="O111" s="48"/>
      <c r="P111" s="48">
        <v>3</v>
      </c>
      <c r="Q111" s="48">
        <f t="shared" si="24"/>
        <v>0</v>
      </c>
      <c r="R111" s="171"/>
      <c r="S111" s="171"/>
      <c r="T111" s="48">
        <f t="shared" si="25"/>
        <v>22</v>
      </c>
      <c r="U111" s="48">
        <v>19</v>
      </c>
      <c r="V111" s="48"/>
      <c r="W111" s="171">
        <v>3</v>
      </c>
      <c r="X111" s="48">
        <f t="shared" si="26"/>
        <v>0</v>
      </c>
      <c r="Y111" s="171"/>
      <c r="Z111" s="171"/>
      <c r="AA111" s="48">
        <f t="shared" si="95"/>
        <v>22</v>
      </c>
      <c r="AB111" s="48">
        <v>19</v>
      </c>
      <c r="AC111" s="48"/>
      <c r="AD111" s="48">
        <v>3</v>
      </c>
      <c r="AE111" s="48">
        <f t="shared" si="96"/>
        <v>0</v>
      </c>
      <c r="AF111" s="171"/>
      <c r="AG111" s="171"/>
      <c r="AH111" s="48">
        <f t="shared" si="97"/>
        <v>22</v>
      </c>
      <c r="AI111" s="48">
        <v>19</v>
      </c>
      <c r="AJ111" s="171">
        <v>3</v>
      </c>
      <c r="AK111" s="48">
        <f t="shared" si="98"/>
        <v>0</v>
      </c>
      <c r="AL111" s="171"/>
      <c r="AM111" s="171"/>
      <c r="AN111" s="270">
        <f t="shared" si="76"/>
        <v>0</v>
      </c>
      <c r="AO111" s="270">
        <f t="shared" si="77"/>
        <v>0</v>
      </c>
      <c r="AP111" s="270">
        <f t="shared" si="90"/>
        <v>0</v>
      </c>
      <c r="AQ111" s="270">
        <f t="shared" si="91"/>
        <v>0</v>
      </c>
      <c r="AR111" s="192"/>
      <c r="AS111" s="317"/>
      <c r="AT111" s="317"/>
      <c r="AU111" s="317"/>
    </row>
    <row r="112" spans="1:48" s="50" customFormat="1" ht="26.1" customHeight="1" x14ac:dyDescent="0.25">
      <c r="A112" s="172">
        <v>5</v>
      </c>
      <c r="B112" s="170" t="s">
        <v>96</v>
      </c>
      <c r="C112" s="171"/>
      <c r="D112" s="171"/>
      <c r="E112" s="171"/>
      <c r="F112" s="48">
        <f t="shared" si="20"/>
        <v>43</v>
      </c>
      <c r="G112" s="48">
        <v>40</v>
      </c>
      <c r="H112" s="48"/>
      <c r="I112" s="171">
        <v>3</v>
      </c>
      <c r="J112" s="48">
        <f t="shared" si="21"/>
        <v>0</v>
      </c>
      <c r="K112" s="171"/>
      <c r="L112" s="171"/>
      <c r="M112" s="48">
        <f t="shared" si="22"/>
        <v>38</v>
      </c>
      <c r="N112" s="48">
        <v>36</v>
      </c>
      <c r="O112" s="48"/>
      <c r="P112" s="48">
        <v>2</v>
      </c>
      <c r="Q112" s="48">
        <f t="shared" si="24"/>
        <v>0</v>
      </c>
      <c r="R112" s="171"/>
      <c r="S112" s="171"/>
      <c r="T112" s="48">
        <f t="shared" si="25"/>
        <v>40</v>
      </c>
      <c r="U112" s="48">
        <v>38</v>
      </c>
      <c r="V112" s="48"/>
      <c r="W112" s="171">
        <v>2</v>
      </c>
      <c r="X112" s="48">
        <f t="shared" si="26"/>
        <v>0</v>
      </c>
      <c r="Y112" s="171"/>
      <c r="Z112" s="171"/>
      <c r="AA112" s="48">
        <f t="shared" si="95"/>
        <v>36</v>
      </c>
      <c r="AB112" s="48">
        <v>34</v>
      </c>
      <c r="AC112" s="48"/>
      <c r="AD112" s="48">
        <v>2</v>
      </c>
      <c r="AE112" s="48">
        <f t="shared" si="96"/>
        <v>0</v>
      </c>
      <c r="AF112" s="171"/>
      <c r="AG112" s="171"/>
      <c r="AH112" s="48">
        <f t="shared" si="97"/>
        <v>40</v>
      </c>
      <c r="AI112" s="48">
        <v>38</v>
      </c>
      <c r="AJ112" s="171">
        <v>2</v>
      </c>
      <c r="AK112" s="48">
        <f t="shared" si="98"/>
        <v>0</v>
      </c>
      <c r="AL112" s="171"/>
      <c r="AM112" s="171"/>
      <c r="AN112" s="270">
        <f t="shared" si="76"/>
        <v>0</v>
      </c>
      <c r="AO112" s="270">
        <f t="shared" si="77"/>
        <v>0</v>
      </c>
      <c r="AP112" s="270">
        <f t="shared" si="90"/>
        <v>0</v>
      </c>
      <c r="AQ112" s="270">
        <f t="shared" si="91"/>
        <v>0</v>
      </c>
      <c r="AR112" s="192"/>
      <c r="AS112" s="317"/>
      <c r="AT112" s="317"/>
      <c r="AU112" s="317"/>
    </row>
    <row r="113" spans="1:47" s="50" customFormat="1" ht="36" customHeight="1" x14ac:dyDescent="0.25">
      <c r="A113" s="172">
        <v>6</v>
      </c>
      <c r="B113" s="170" t="s">
        <v>119</v>
      </c>
      <c r="C113" s="171" t="s">
        <v>97</v>
      </c>
      <c r="D113" s="171"/>
      <c r="E113" s="171"/>
      <c r="F113" s="48">
        <f t="shared" si="20"/>
        <v>30</v>
      </c>
      <c r="G113" s="48">
        <v>23</v>
      </c>
      <c r="H113" s="48"/>
      <c r="I113" s="171">
        <v>7</v>
      </c>
      <c r="J113" s="48">
        <f t="shared" si="21"/>
        <v>0</v>
      </c>
      <c r="K113" s="171"/>
      <c r="L113" s="171"/>
      <c r="M113" s="48">
        <f t="shared" si="22"/>
        <v>29</v>
      </c>
      <c r="N113" s="48">
        <v>22</v>
      </c>
      <c r="O113" s="48"/>
      <c r="P113" s="48">
        <v>7</v>
      </c>
      <c r="Q113" s="48">
        <f t="shared" si="24"/>
        <v>0</v>
      </c>
      <c r="R113" s="171"/>
      <c r="S113" s="171"/>
      <c r="T113" s="48">
        <f t="shared" si="25"/>
        <v>30</v>
      </c>
      <c r="U113" s="48">
        <v>23</v>
      </c>
      <c r="V113" s="48"/>
      <c r="W113" s="171">
        <v>7</v>
      </c>
      <c r="X113" s="48">
        <f t="shared" si="26"/>
        <v>0</v>
      </c>
      <c r="Y113" s="171"/>
      <c r="Z113" s="171"/>
      <c r="AA113" s="48">
        <f t="shared" si="95"/>
        <v>28</v>
      </c>
      <c r="AB113" s="48">
        <v>21</v>
      </c>
      <c r="AC113" s="48"/>
      <c r="AD113" s="48">
        <v>7</v>
      </c>
      <c r="AE113" s="48">
        <f t="shared" si="96"/>
        <v>0</v>
      </c>
      <c r="AF113" s="171"/>
      <c r="AG113" s="171"/>
      <c r="AH113" s="48">
        <f t="shared" si="97"/>
        <v>30</v>
      </c>
      <c r="AI113" s="48">
        <v>23</v>
      </c>
      <c r="AJ113" s="171">
        <v>7</v>
      </c>
      <c r="AK113" s="48">
        <f t="shared" si="98"/>
        <v>0</v>
      </c>
      <c r="AL113" s="171"/>
      <c r="AM113" s="171"/>
      <c r="AN113" s="270">
        <f t="shared" si="76"/>
        <v>0</v>
      </c>
      <c r="AO113" s="270">
        <f t="shared" si="77"/>
        <v>0</v>
      </c>
      <c r="AP113" s="270">
        <f t="shared" si="90"/>
        <v>0</v>
      </c>
      <c r="AQ113" s="270">
        <f t="shared" si="91"/>
        <v>0</v>
      </c>
      <c r="AR113" s="192"/>
      <c r="AS113" s="317"/>
      <c r="AT113" s="317"/>
      <c r="AU113" s="317"/>
    </row>
    <row r="114" spans="1:47" s="50" customFormat="1" ht="49.5" customHeight="1" x14ac:dyDescent="0.25">
      <c r="A114" s="169">
        <v>7</v>
      </c>
      <c r="B114" s="170" t="s">
        <v>120</v>
      </c>
      <c r="C114" s="171"/>
      <c r="D114" s="171"/>
      <c r="E114" s="171" t="s">
        <v>93</v>
      </c>
      <c r="F114" s="48">
        <f t="shared" si="20"/>
        <v>28</v>
      </c>
      <c r="G114" s="48">
        <v>24</v>
      </c>
      <c r="H114" s="48"/>
      <c r="I114" s="171">
        <v>4</v>
      </c>
      <c r="J114" s="48">
        <f t="shared" si="21"/>
        <v>1</v>
      </c>
      <c r="K114" s="171">
        <v>1</v>
      </c>
      <c r="L114" s="171"/>
      <c r="M114" s="48">
        <f t="shared" si="22"/>
        <v>25</v>
      </c>
      <c r="N114" s="48">
        <v>21</v>
      </c>
      <c r="O114" s="48"/>
      <c r="P114" s="48">
        <v>4</v>
      </c>
      <c r="Q114" s="48">
        <f t="shared" si="24"/>
        <v>0</v>
      </c>
      <c r="R114" s="171"/>
      <c r="S114" s="171"/>
      <c r="T114" s="48">
        <f t="shared" si="25"/>
        <v>26</v>
      </c>
      <c r="U114" s="48">
        <v>22</v>
      </c>
      <c r="V114" s="48"/>
      <c r="W114" s="171">
        <v>4</v>
      </c>
      <c r="X114" s="48">
        <f t="shared" si="26"/>
        <v>1</v>
      </c>
      <c r="Y114" s="171">
        <v>1</v>
      </c>
      <c r="Z114" s="171"/>
      <c r="AA114" s="48">
        <f t="shared" si="95"/>
        <v>25</v>
      </c>
      <c r="AB114" s="48">
        <v>21</v>
      </c>
      <c r="AC114" s="48"/>
      <c r="AD114" s="48">
        <v>4</v>
      </c>
      <c r="AE114" s="48">
        <f t="shared" si="96"/>
        <v>0</v>
      </c>
      <c r="AF114" s="171"/>
      <c r="AG114" s="171"/>
      <c r="AH114" s="48">
        <f t="shared" si="97"/>
        <v>28</v>
      </c>
      <c r="AI114" s="48">
        <v>23</v>
      </c>
      <c r="AJ114" s="171">
        <v>5</v>
      </c>
      <c r="AK114" s="48">
        <f t="shared" si="98"/>
        <v>1</v>
      </c>
      <c r="AL114" s="171">
        <v>1</v>
      </c>
      <c r="AM114" s="171"/>
      <c r="AN114" s="270">
        <f t="shared" si="76"/>
        <v>2</v>
      </c>
      <c r="AO114" s="270">
        <f t="shared" si="77"/>
        <v>1</v>
      </c>
      <c r="AP114" s="270">
        <f t="shared" si="90"/>
        <v>1</v>
      </c>
      <c r="AQ114" s="270">
        <f t="shared" si="91"/>
        <v>0</v>
      </c>
      <c r="AR114" s="192"/>
      <c r="AS114" s="317"/>
      <c r="AT114" s="317"/>
      <c r="AU114" s="317"/>
    </row>
    <row r="115" spans="1:47" s="50" customFormat="1" ht="35.25" customHeight="1" x14ac:dyDescent="0.25">
      <c r="A115" s="172">
        <v>8</v>
      </c>
      <c r="B115" s="170" t="s">
        <v>561</v>
      </c>
      <c r="C115" s="171"/>
      <c r="D115" s="171"/>
      <c r="E115" s="171"/>
      <c r="F115" s="48">
        <f t="shared" si="20"/>
        <v>3</v>
      </c>
      <c r="G115" s="48">
        <v>3</v>
      </c>
      <c r="H115" s="48"/>
      <c r="I115" s="171"/>
      <c r="J115" s="48">
        <f t="shared" si="21"/>
        <v>6</v>
      </c>
      <c r="K115" s="171">
        <v>4</v>
      </c>
      <c r="L115" s="171">
        <v>2</v>
      </c>
      <c r="M115" s="48">
        <f t="shared" si="22"/>
        <v>3</v>
      </c>
      <c r="N115" s="48">
        <v>3</v>
      </c>
      <c r="O115" s="48"/>
      <c r="P115" s="48"/>
      <c r="Q115" s="48">
        <f t="shared" si="24"/>
        <v>6</v>
      </c>
      <c r="R115" s="171">
        <v>4</v>
      </c>
      <c r="S115" s="171">
        <v>2</v>
      </c>
      <c r="T115" s="48">
        <f t="shared" si="25"/>
        <v>3</v>
      </c>
      <c r="U115" s="48">
        <v>3</v>
      </c>
      <c r="V115" s="48"/>
      <c r="W115" s="171"/>
      <c r="X115" s="48">
        <f t="shared" si="26"/>
        <v>6</v>
      </c>
      <c r="Y115" s="171">
        <v>4</v>
      </c>
      <c r="Z115" s="171">
        <v>2</v>
      </c>
      <c r="AA115" s="48">
        <f t="shared" si="95"/>
        <v>3</v>
      </c>
      <c r="AB115" s="48">
        <v>3</v>
      </c>
      <c r="AC115" s="48"/>
      <c r="AD115" s="48"/>
      <c r="AE115" s="48">
        <f t="shared" si="96"/>
        <v>5</v>
      </c>
      <c r="AF115" s="171">
        <v>3</v>
      </c>
      <c r="AG115" s="171">
        <v>2</v>
      </c>
      <c r="AH115" s="48">
        <f t="shared" si="97"/>
        <v>3</v>
      </c>
      <c r="AI115" s="48">
        <v>3</v>
      </c>
      <c r="AJ115" s="171"/>
      <c r="AK115" s="48">
        <f t="shared" si="98"/>
        <v>6</v>
      </c>
      <c r="AL115" s="171">
        <v>4</v>
      </c>
      <c r="AM115" s="171">
        <v>2</v>
      </c>
      <c r="AN115" s="270">
        <f t="shared" si="76"/>
        <v>0</v>
      </c>
      <c r="AO115" s="270">
        <f t="shared" si="77"/>
        <v>0</v>
      </c>
      <c r="AP115" s="270">
        <f t="shared" si="90"/>
        <v>0</v>
      </c>
      <c r="AQ115" s="270">
        <f t="shared" si="91"/>
        <v>0</v>
      </c>
      <c r="AR115" s="192"/>
      <c r="AS115" s="317"/>
      <c r="AT115" s="317"/>
      <c r="AU115" s="317"/>
    </row>
    <row r="116" spans="1:47" s="50" customFormat="1" ht="35.25" customHeight="1" x14ac:dyDescent="0.25">
      <c r="A116" s="169">
        <v>9</v>
      </c>
      <c r="B116" s="170" t="s">
        <v>562</v>
      </c>
      <c r="C116" s="171"/>
      <c r="D116" s="171"/>
      <c r="E116" s="171"/>
      <c r="F116" s="48">
        <f t="shared" si="20"/>
        <v>4</v>
      </c>
      <c r="G116" s="48">
        <v>4</v>
      </c>
      <c r="H116" s="48"/>
      <c r="I116" s="171"/>
      <c r="J116" s="48">
        <f t="shared" si="21"/>
        <v>3</v>
      </c>
      <c r="K116" s="171">
        <v>3</v>
      </c>
      <c r="L116" s="171"/>
      <c r="M116" s="48">
        <f t="shared" si="22"/>
        <v>3</v>
      </c>
      <c r="N116" s="48">
        <v>3</v>
      </c>
      <c r="O116" s="48"/>
      <c r="P116" s="48"/>
      <c r="Q116" s="48">
        <v>3</v>
      </c>
      <c r="R116" s="171">
        <v>3</v>
      </c>
      <c r="S116" s="171"/>
      <c r="T116" s="48">
        <f t="shared" si="25"/>
        <v>4</v>
      </c>
      <c r="U116" s="48">
        <v>4</v>
      </c>
      <c r="V116" s="48"/>
      <c r="W116" s="171"/>
      <c r="X116" s="48">
        <f t="shared" si="26"/>
        <v>3</v>
      </c>
      <c r="Y116" s="171">
        <v>3</v>
      </c>
      <c r="Z116" s="171"/>
      <c r="AA116" s="48">
        <f t="shared" si="95"/>
        <v>4</v>
      </c>
      <c r="AB116" s="48">
        <v>4</v>
      </c>
      <c r="AC116" s="48"/>
      <c r="AD116" s="48"/>
      <c r="AE116" s="48">
        <v>1</v>
      </c>
      <c r="AF116" s="171">
        <v>1</v>
      </c>
      <c r="AG116" s="171"/>
      <c r="AH116" s="48">
        <f t="shared" si="97"/>
        <v>4</v>
      </c>
      <c r="AI116" s="48">
        <v>4</v>
      </c>
      <c r="AJ116" s="171"/>
      <c r="AK116" s="48">
        <f t="shared" si="98"/>
        <v>3</v>
      </c>
      <c r="AL116" s="171">
        <v>3</v>
      </c>
      <c r="AM116" s="171"/>
      <c r="AN116" s="270">
        <f t="shared" si="76"/>
        <v>0</v>
      </c>
      <c r="AO116" s="270">
        <f t="shared" si="77"/>
        <v>0</v>
      </c>
      <c r="AP116" s="270">
        <f t="shared" si="90"/>
        <v>0</v>
      </c>
      <c r="AQ116" s="270">
        <f t="shared" si="91"/>
        <v>0</v>
      </c>
      <c r="AR116" s="192"/>
      <c r="AS116" s="317"/>
      <c r="AT116" s="317"/>
      <c r="AU116" s="317"/>
    </row>
    <row r="117" spans="1:47" s="50" customFormat="1" ht="46.5" customHeight="1" x14ac:dyDescent="0.25">
      <c r="A117" s="172">
        <v>10</v>
      </c>
      <c r="B117" s="170" t="s">
        <v>698</v>
      </c>
      <c r="C117" s="171"/>
      <c r="D117" s="171"/>
      <c r="E117" s="171"/>
      <c r="F117" s="48">
        <f t="shared" si="20"/>
        <v>15</v>
      </c>
      <c r="G117" s="48">
        <v>15</v>
      </c>
      <c r="H117" s="48"/>
      <c r="I117" s="171"/>
      <c r="J117" s="48">
        <f t="shared" si="21"/>
        <v>0</v>
      </c>
      <c r="K117" s="171"/>
      <c r="L117" s="171"/>
      <c r="M117" s="48">
        <f t="shared" si="22"/>
        <v>12</v>
      </c>
      <c r="N117" s="48">
        <v>12</v>
      </c>
      <c r="O117" s="48"/>
      <c r="P117" s="48"/>
      <c r="Q117" s="48"/>
      <c r="R117" s="171"/>
      <c r="S117" s="171"/>
      <c r="T117" s="48">
        <f t="shared" si="25"/>
        <v>14</v>
      </c>
      <c r="U117" s="48">
        <v>14</v>
      </c>
      <c r="V117" s="48"/>
      <c r="W117" s="171"/>
      <c r="X117" s="48">
        <f t="shared" si="26"/>
        <v>0</v>
      </c>
      <c r="Y117" s="171"/>
      <c r="Z117" s="171"/>
      <c r="AA117" s="48">
        <f t="shared" si="95"/>
        <v>13</v>
      </c>
      <c r="AB117" s="48">
        <v>12</v>
      </c>
      <c r="AC117" s="48"/>
      <c r="AD117" s="48">
        <v>1</v>
      </c>
      <c r="AE117" s="48"/>
      <c r="AF117" s="171"/>
      <c r="AG117" s="171"/>
      <c r="AH117" s="48">
        <f t="shared" si="97"/>
        <v>14</v>
      </c>
      <c r="AI117" s="48">
        <v>14</v>
      </c>
      <c r="AJ117" s="171"/>
      <c r="AK117" s="48">
        <f t="shared" si="98"/>
        <v>0</v>
      </c>
      <c r="AL117" s="171"/>
      <c r="AM117" s="171"/>
      <c r="AN117" s="270">
        <f t="shared" si="76"/>
        <v>0</v>
      </c>
      <c r="AO117" s="270">
        <f t="shared" si="77"/>
        <v>0</v>
      </c>
      <c r="AP117" s="270">
        <f t="shared" si="90"/>
        <v>0</v>
      </c>
      <c r="AQ117" s="270">
        <f t="shared" si="91"/>
        <v>0</v>
      </c>
      <c r="AR117" s="192"/>
      <c r="AS117" s="317"/>
      <c r="AT117" s="317"/>
      <c r="AU117" s="317"/>
    </row>
    <row r="118" spans="1:47" s="50" customFormat="1" ht="47.25" customHeight="1" x14ac:dyDescent="0.25">
      <c r="A118" s="169">
        <v>11</v>
      </c>
      <c r="B118" s="170" t="s">
        <v>699</v>
      </c>
      <c r="C118" s="171"/>
      <c r="D118" s="171"/>
      <c r="E118" s="171"/>
      <c r="F118" s="48">
        <f t="shared" si="20"/>
        <v>17</v>
      </c>
      <c r="G118" s="48">
        <v>17</v>
      </c>
      <c r="H118" s="48"/>
      <c r="I118" s="171"/>
      <c r="J118" s="48">
        <f t="shared" si="21"/>
        <v>0</v>
      </c>
      <c r="K118" s="171"/>
      <c r="L118" s="171"/>
      <c r="M118" s="48">
        <f t="shared" si="22"/>
        <v>13</v>
      </c>
      <c r="N118" s="48">
        <v>13</v>
      </c>
      <c r="O118" s="48"/>
      <c r="P118" s="48"/>
      <c r="Q118" s="48"/>
      <c r="R118" s="171"/>
      <c r="S118" s="171"/>
      <c r="T118" s="48">
        <f t="shared" si="25"/>
        <v>15</v>
      </c>
      <c r="U118" s="48">
        <v>15</v>
      </c>
      <c r="V118" s="48"/>
      <c r="W118" s="171"/>
      <c r="X118" s="48">
        <f t="shared" si="26"/>
        <v>0</v>
      </c>
      <c r="Y118" s="171"/>
      <c r="Z118" s="171"/>
      <c r="AA118" s="48">
        <f t="shared" si="95"/>
        <v>12</v>
      </c>
      <c r="AB118" s="48">
        <v>12</v>
      </c>
      <c r="AC118" s="48"/>
      <c r="AD118" s="48"/>
      <c r="AE118" s="48"/>
      <c r="AF118" s="171"/>
      <c r="AG118" s="171"/>
      <c r="AH118" s="48">
        <f t="shared" si="97"/>
        <v>15</v>
      </c>
      <c r="AI118" s="48">
        <v>15</v>
      </c>
      <c r="AJ118" s="171"/>
      <c r="AK118" s="48">
        <f t="shared" si="98"/>
        <v>0</v>
      </c>
      <c r="AL118" s="171"/>
      <c r="AM118" s="171"/>
      <c r="AN118" s="270">
        <f t="shared" si="76"/>
        <v>0</v>
      </c>
      <c r="AO118" s="270">
        <f t="shared" si="77"/>
        <v>0</v>
      </c>
      <c r="AP118" s="270">
        <f t="shared" si="90"/>
        <v>0</v>
      </c>
      <c r="AQ118" s="270">
        <f t="shared" si="91"/>
        <v>0</v>
      </c>
      <c r="AR118" s="192" t="s">
        <v>589</v>
      </c>
      <c r="AS118" s="317"/>
      <c r="AT118" s="317"/>
      <c r="AU118" s="317"/>
    </row>
    <row r="119" spans="1:47" s="50" customFormat="1" ht="43.5" customHeight="1" x14ac:dyDescent="0.25">
      <c r="A119" s="172">
        <v>12</v>
      </c>
      <c r="B119" s="170" t="s">
        <v>582</v>
      </c>
      <c r="C119" s="171"/>
      <c r="D119" s="171"/>
      <c r="E119" s="171"/>
      <c r="F119" s="48">
        <f t="shared" si="20"/>
        <v>21</v>
      </c>
      <c r="G119" s="48">
        <v>20</v>
      </c>
      <c r="H119" s="48"/>
      <c r="I119" s="171">
        <v>1</v>
      </c>
      <c r="J119" s="48">
        <f t="shared" si="21"/>
        <v>2</v>
      </c>
      <c r="K119" s="171">
        <v>2</v>
      </c>
      <c r="L119" s="171"/>
      <c r="M119" s="48">
        <f t="shared" si="22"/>
        <v>18</v>
      </c>
      <c r="N119" s="48">
        <v>17</v>
      </c>
      <c r="O119" s="48"/>
      <c r="P119" s="48">
        <v>1</v>
      </c>
      <c r="Q119" s="48"/>
      <c r="R119" s="171"/>
      <c r="S119" s="171"/>
      <c r="T119" s="48">
        <f t="shared" si="25"/>
        <v>19</v>
      </c>
      <c r="U119" s="48">
        <v>18</v>
      </c>
      <c r="V119" s="48"/>
      <c r="W119" s="171">
        <v>1</v>
      </c>
      <c r="X119" s="48">
        <f t="shared" si="26"/>
        <v>2</v>
      </c>
      <c r="Y119" s="171">
        <v>2</v>
      </c>
      <c r="Z119" s="171"/>
      <c r="AA119" s="48">
        <f t="shared" si="95"/>
        <v>18</v>
      </c>
      <c r="AB119" s="48">
        <v>17</v>
      </c>
      <c r="AC119" s="48"/>
      <c r="AD119" s="48">
        <v>1</v>
      </c>
      <c r="AE119" s="48"/>
      <c r="AF119" s="171"/>
      <c r="AG119" s="171"/>
      <c r="AH119" s="48">
        <f t="shared" si="97"/>
        <v>18</v>
      </c>
      <c r="AI119" s="48">
        <v>17</v>
      </c>
      <c r="AJ119" s="171">
        <v>1</v>
      </c>
      <c r="AK119" s="48">
        <f t="shared" si="98"/>
        <v>2</v>
      </c>
      <c r="AL119" s="171">
        <v>2</v>
      </c>
      <c r="AM119" s="171"/>
      <c r="AN119" s="270">
        <f t="shared" si="76"/>
        <v>-1</v>
      </c>
      <c r="AO119" s="270">
        <f t="shared" si="77"/>
        <v>-1</v>
      </c>
      <c r="AP119" s="270">
        <f t="shared" si="90"/>
        <v>0</v>
      </c>
      <c r="AQ119" s="270">
        <f t="shared" si="91"/>
        <v>0</v>
      </c>
      <c r="AR119" s="192"/>
      <c r="AS119" s="317"/>
      <c r="AT119" s="317"/>
      <c r="AU119" s="317"/>
    </row>
    <row r="120" spans="1:47" s="50" customFormat="1" ht="53.25" customHeight="1" x14ac:dyDescent="0.25">
      <c r="A120" s="169">
        <v>13</v>
      </c>
      <c r="B120" s="170" t="s">
        <v>700</v>
      </c>
      <c r="C120" s="171"/>
      <c r="D120" s="171"/>
      <c r="E120" s="171"/>
      <c r="F120" s="48">
        <f t="shared" si="20"/>
        <v>26</v>
      </c>
      <c r="G120" s="48">
        <v>26</v>
      </c>
      <c r="H120" s="48"/>
      <c r="I120" s="171"/>
      <c r="J120" s="48">
        <f t="shared" si="21"/>
        <v>2</v>
      </c>
      <c r="K120" s="171">
        <v>2</v>
      </c>
      <c r="L120" s="171"/>
      <c r="M120" s="48">
        <f t="shared" si="22"/>
        <v>26</v>
      </c>
      <c r="N120" s="48">
        <v>26</v>
      </c>
      <c r="O120" s="48"/>
      <c r="P120" s="48"/>
      <c r="Q120" s="48">
        <v>2</v>
      </c>
      <c r="R120" s="171">
        <v>2</v>
      </c>
      <c r="S120" s="171"/>
      <c r="T120" s="48">
        <f t="shared" si="25"/>
        <v>26</v>
      </c>
      <c r="U120" s="48">
        <v>26</v>
      </c>
      <c r="V120" s="48"/>
      <c r="W120" s="171"/>
      <c r="X120" s="48">
        <f t="shared" si="26"/>
        <v>2</v>
      </c>
      <c r="Y120" s="171">
        <v>2</v>
      </c>
      <c r="Z120" s="171"/>
      <c r="AA120" s="48">
        <f t="shared" si="95"/>
        <v>25</v>
      </c>
      <c r="AB120" s="48">
        <v>25</v>
      </c>
      <c r="AC120" s="48"/>
      <c r="AD120" s="48"/>
      <c r="AE120" s="48">
        <v>2</v>
      </c>
      <c r="AF120" s="171">
        <v>2</v>
      </c>
      <c r="AG120" s="171"/>
      <c r="AH120" s="48">
        <f t="shared" si="97"/>
        <v>26</v>
      </c>
      <c r="AI120" s="48">
        <v>26</v>
      </c>
      <c r="AJ120" s="171"/>
      <c r="AK120" s="48">
        <f t="shared" si="98"/>
        <v>2</v>
      </c>
      <c r="AL120" s="171">
        <v>2</v>
      </c>
      <c r="AM120" s="171"/>
      <c r="AN120" s="270">
        <f t="shared" si="76"/>
        <v>0</v>
      </c>
      <c r="AO120" s="270">
        <f t="shared" si="77"/>
        <v>0</v>
      </c>
      <c r="AP120" s="270">
        <f t="shared" si="90"/>
        <v>0</v>
      </c>
      <c r="AQ120" s="270">
        <f t="shared" si="91"/>
        <v>0</v>
      </c>
      <c r="AR120" s="192"/>
      <c r="AS120" s="317"/>
      <c r="AT120" s="317"/>
      <c r="AU120" s="317"/>
    </row>
    <row r="121" spans="1:47" s="50" customFormat="1" ht="51" customHeight="1" x14ac:dyDescent="0.25">
      <c r="A121" s="172">
        <v>14</v>
      </c>
      <c r="B121" s="170" t="s">
        <v>701</v>
      </c>
      <c r="C121" s="171"/>
      <c r="D121" s="171"/>
      <c r="E121" s="171"/>
      <c r="F121" s="48">
        <f t="shared" si="20"/>
        <v>21</v>
      </c>
      <c r="G121" s="48">
        <v>21</v>
      </c>
      <c r="H121" s="48"/>
      <c r="I121" s="171"/>
      <c r="J121" s="48">
        <f t="shared" si="21"/>
        <v>2</v>
      </c>
      <c r="K121" s="171">
        <v>2</v>
      </c>
      <c r="L121" s="171"/>
      <c r="M121" s="48">
        <f t="shared" si="22"/>
        <v>20</v>
      </c>
      <c r="N121" s="48">
        <v>20</v>
      </c>
      <c r="O121" s="48"/>
      <c r="P121" s="48"/>
      <c r="Q121" s="48"/>
      <c r="R121" s="171"/>
      <c r="S121" s="171"/>
      <c r="T121" s="48">
        <f t="shared" si="25"/>
        <v>21</v>
      </c>
      <c r="U121" s="48">
        <v>21</v>
      </c>
      <c r="V121" s="48"/>
      <c r="W121" s="171"/>
      <c r="X121" s="48">
        <f t="shared" si="26"/>
        <v>2</v>
      </c>
      <c r="Y121" s="171">
        <v>2</v>
      </c>
      <c r="Z121" s="171"/>
      <c r="AA121" s="48">
        <f t="shared" si="95"/>
        <v>19</v>
      </c>
      <c r="AB121" s="48">
        <v>19</v>
      </c>
      <c r="AC121" s="48"/>
      <c r="AD121" s="48"/>
      <c r="AE121" s="48"/>
      <c r="AF121" s="171"/>
      <c r="AG121" s="171"/>
      <c r="AH121" s="48">
        <f t="shared" si="97"/>
        <v>21</v>
      </c>
      <c r="AI121" s="48">
        <v>21</v>
      </c>
      <c r="AJ121" s="171"/>
      <c r="AK121" s="48">
        <f t="shared" si="98"/>
        <v>2</v>
      </c>
      <c r="AL121" s="171">
        <v>2</v>
      </c>
      <c r="AM121" s="171"/>
      <c r="AN121" s="270">
        <f t="shared" si="76"/>
        <v>0</v>
      </c>
      <c r="AO121" s="270">
        <f t="shared" si="77"/>
        <v>0</v>
      </c>
      <c r="AP121" s="270">
        <f t="shared" si="90"/>
        <v>0</v>
      </c>
      <c r="AQ121" s="270">
        <f t="shared" si="91"/>
        <v>0</v>
      </c>
      <c r="AR121" s="192"/>
      <c r="AS121" s="317"/>
      <c r="AT121" s="317"/>
      <c r="AU121" s="317"/>
    </row>
    <row r="122" spans="1:47" s="50" customFormat="1" ht="49.5" customHeight="1" x14ac:dyDescent="0.25">
      <c r="A122" s="169">
        <v>15</v>
      </c>
      <c r="B122" s="170" t="s">
        <v>702</v>
      </c>
      <c r="C122" s="171"/>
      <c r="D122" s="171"/>
      <c r="E122" s="171"/>
      <c r="F122" s="48">
        <f t="shared" si="20"/>
        <v>16</v>
      </c>
      <c r="G122" s="48">
        <v>16</v>
      </c>
      <c r="H122" s="48"/>
      <c r="I122" s="171"/>
      <c r="J122" s="48">
        <f t="shared" si="21"/>
        <v>1</v>
      </c>
      <c r="K122" s="171">
        <v>1</v>
      </c>
      <c r="L122" s="171"/>
      <c r="M122" s="48">
        <f t="shared" si="22"/>
        <v>16</v>
      </c>
      <c r="N122" s="48">
        <v>16</v>
      </c>
      <c r="O122" s="48"/>
      <c r="P122" s="48"/>
      <c r="Q122" s="48">
        <v>1</v>
      </c>
      <c r="R122" s="171">
        <v>1</v>
      </c>
      <c r="S122" s="171"/>
      <c r="T122" s="48">
        <f t="shared" si="25"/>
        <v>16</v>
      </c>
      <c r="U122" s="48">
        <v>16</v>
      </c>
      <c r="V122" s="48"/>
      <c r="W122" s="171"/>
      <c r="X122" s="48">
        <f t="shared" si="26"/>
        <v>1</v>
      </c>
      <c r="Y122" s="171">
        <v>1</v>
      </c>
      <c r="Z122" s="171"/>
      <c r="AA122" s="48">
        <f t="shared" si="95"/>
        <v>15</v>
      </c>
      <c r="AB122" s="48">
        <v>15</v>
      </c>
      <c r="AC122" s="48"/>
      <c r="AD122" s="48"/>
      <c r="AE122" s="48"/>
      <c r="AF122" s="171"/>
      <c r="AG122" s="171"/>
      <c r="AH122" s="48">
        <f t="shared" si="97"/>
        <v>16</v>
      </c>
      <c r="AI122" s="48">
        <v>16</v>
      </c>
      <c r="AJ122" s="171"/>
      <c r="AK122" s="48">
        <f t="shared" si="98"/>
        <v>1</v>
      </c>
      <c r="AL122" s="171">
        <v>1</v>
      </c>
      <c r="AM122" s="171"/>
      <c r="AN122" s="270">
        <f t="shared" si="76"/>
        <v>0</v>
      </c>
      <c r="AO122" s="270">
        <f t="shared" si="77"/>
        <v>0</v>
      </c>
      <c r="AP122" s="270">
        <f t="shared" si="90"/>
        <v>0</v>
      </c>
      <c r="AQ122" s="270">
        <f t="shared" si="91"/>
        <v>0</v>
      </c>
      <c r="AR122" s="192"/>
      <c r="AS122" s="317"/>
      <c r="AT122" s="317"/>
      <c r="AU122" s="317"/>
    </row>
    <row r="123" spans="1:47" s="50" customFormat="1" ht="50.25" customHeight="1" x14ac:dyDescent="0.25">
      <c r="A123" s="172">
        <v>16</v>
      </c>
      <c r="B123" s="170" t="s">
        <v>703</v>
      </c>
      <c r="C123" s="171"/>
      <c r="D123" s="171"/>
      <c r="E123" s="171"/>
      <c r="F123" s="48">
        <f t="shared" si="20"/>
        <v>21</v>
      </c>
      <c r="G123" s="48">
        <v>19</v>
      </c>
      <c r="H123" s="48"/>
      <c r="I123" s="171">
        <v>2</v>
      </c>
      <c r="J123" s="48">
        <f t="shared" si="21"/>
        <v>2</v>
      </c>
      <c r="K123" s="171">
        <v>2</v>
      </c>
      <c r="L123" s="171"/>
      <c r="M123" s="48">
        <f t="shared" si="22"/>
        <v>20</v>
      </c>
      <c r="N123" s="48">
        <v>18</v>
      </c>
      <c r="O123" s="48"/>
      <c r="P123" s="48">
        <v>2</v>
      </c>
      <c r="Q123" s="48"/>
      <c r="R123" s="171"/>
      <c r="S123" s="171"/>
      <c r="T123" s="48">
        <f t="shared" si="25"/>
        <v>20</v>
      </c>
      <c r="U123" s="48">
        <v>18</v>
      </c>
      <c r="V123" s="48"/>
      <c r="W123" s="171">
        <v>2</v>
      </c>
      <c r="X123" s="48">
        <f t="shared" si="26"/>
        <v>0</v>
      </c>
      <c r="Y123" s="171">
        <v>0</v>
      </c>
      <c r="Z123" s="171"/>
      <c r="AA123" s="48">
        <f t="shared" si="95"/>
        <v>17</v>
      </c>
      <c r="AB123" s="48">
        <v>16</v>
      </c>
      <c r="AC123" s="48"/>
      <c r="AD123" s="48">
        <v>1</v>
      </c>
      <c r="AE123" s="48"/>
      <c r="AF123" s="171"/>
      <c r="AG123" s="171"/>
      <c r="AH123" s="48">
        <f t="shared" si="97"/>
        <v>18</v>
      </c>
      <c r="AI123" s="48">
        <v>16</v>
      </c>
      <c r="AJ123" s="171">
        <v>2</v>
      </c>
      <c r="AK123" s="48">
        <f t="shared" si="98"/>
        <v>0</v>
      </c>
      <c r="AL123" s="171">
        <v>0</v>
      </c>
      <c r="AM123" s="171"/>
      <c r="AN123" s="270">
        <f t="shared" si="76"/>
        <v>-2</v>
      </c>
      <c r="AO123" s="270">
        <f t="shared" si="77"/>
        <v>-2</v>
      </c>
      <c r="AP123" s="270">
        <f t="shared" si="90"/>
        <v>0</v>
      </c>
      <c r="AQ123" s="270">
        <f t="shared" si="91"/>
        <v>0</v>
      </c>
      <c r="AR123" s="192"/>
      <c r="AS123" s="317"/>
      <c r="AT123" s="317"/>
      <c r="AU123" s="317"/>
    </row>
    <row r="124" spans="1:47" s="50" customFormat="1" ht="50.25" customHeight="1" x14ac:dyDescent="0.25">
      <c r="A124" s="169">
        <v>17</v>
      </c>
      <c r="B124" s="170" t="s">
        <v>704</v>
      </c>
      <c r="C124" s="171"/>
      <c r="D124" s="171"/>
      <c r="E124" s="171"/>
      <c r="F124" s="48">
        <f t="shared" si="20"/>
        <v>20</v>
      </c>
      <c r="G124" s="48">
        <v>20</v>
      </c>
      <c r="H124" s="48"/>
      <c r="I124" s="171"/>
      <c r="J124" s="48">
        <f t="shared" si="21"/>
        <v>1</v>
      </c>
      <c r="K124" s="171">
        <v>1</v>
      </c>
      <c r="L124" s="171"/>
      <c r="M124" s="48">
        <f t="shared" si="22"/>
        <v>20</v>
      </c>
      <c r="N124" s="48">
        <v>20</v>
      </c>
      <c r="O124" s="48"/>
      <c r="P124" s="48"/>
      <c r="Q124" s="48">
        <v>1</v>
      </c>
      <c r="R124" s="171">
        <v>1</v>
      </c>
      <c r="S124" s="171"/>
      <c r="T124" s="48">
        <f t="shared" si="25"/>
        <v>20</v>
      </c>
      <c r="U124" s="48">
        <v>20</v>
      </c>
      <c r="V124" s="48"/>
      <c r="W124" s="171"/>
      <c r="X124" s="48">
        <f t="shared" si="26"/>
        <v>1</v>
      </c>
      <c r="Y124" s="171">
        <v>1</v>
      </c>
      <c r="Z124" s="171"/>
      <c r="AA124" s="48">
        <f t="shared" si="95"/>
        <v>20</v>
      </c>
      <c r="AB124" s="48">
        <v>20</v>
      </c>
      <c r="AC124" s="48"/>
      <c r="AD124" s="48"/>
      <c r="AE124" s="48">
        <v>1</v>
      </c>
      <c r="AF124" s="171">
        <v>1</v>
      </c>
      <c r="AG124" s="171"/>
      <c r="AH124" s="48">
        <f t="shared" si="97"/>
        <v>20</v>
      </c>
      <c r="AI124" s="48">
        <v>20</v>
      </c>
      <c r="AJ124" s="171"/>
      <c r="AK124" s="48">
        <f t="shared" si="98"/>
        <v>1</v>
      </c>
      <c r="AL124" s="171">
        <v>1</v>
      </c>
      <c r="AM124" s="171"/>
      <c r="AN124" s="270">
        <f t="shared" si="76"/>
        <v>0</v>
      </c>
      <c r="AO124" s="270">
        <f t="shared" si="77"/>
        <v>0</v>
      </c>
      <c r="AP124" s="270">
        <f t="shared" si="90"/>
        <v>0</v>
      </c>
      <c r="AQ124" s="270">
        <f t="shared" si="91"/>
        <v>0</v>
      </c>
      <c r="AR124" s="192"/>
      <c r="AS124" s="317"/>
      <c r="AT124" s="317"/>
      <c r="AU124" s="317"/>
    </row>
    <row r="125" spans="1:47" s="50" customFormat="1" ht="47.25" customHeight="1" x14ac:dyDescent="0.25">
      <c r="A125" s="172">
        <v>18</v>
      </c>
      <c r="B125" s="170" t="s">
        <v>705</v>
      </c>
      <c r="C125" s="171"/>
      <c r="D125" s="171"/>
      <c r="E125" s="171"/>
      <c r="F125" s="48">
        <f t="shared" si="20"/>
        <v>27</v>
      </c>
      <c r="G125" s="48">
        <v>24</v>
      </c>
      <c r="H125" s="48"/>
      <c r="I125" s="171">
        <v>3</v>
      </c>
      <c r="J125" s="48">
        <f t="shared" si="21"/>
        <v>2</v>
      </c>
      <c r="K125" s="171">
        <v>2</v>
      </c>
      <c r="L125" s="171"/>
      <c r="M125" s="48">
        <f t="shared" si="22"/>
        <v>24</v>
      </c>
      <c r="N125" s="48">
        <v>22</v>
      </c>
      <c r="O125" s="48"/>
      <c r="P125" s="48">
        <v>2</v>
      </c>
      <c r="Q125" s="48"/>
      <c r="R125" s="171"/>
      <c r="S125" s="171"/>
      <c r="T125" s="48">
        <f t="shared" si="25"/>
        <v>24</v>
      </c>
      <c r="U125" s="48">
        <v>22</v>
      </c>
      <c r="V125" s="48"/>
      <c r="W125" s="171">
        <v>2</v>
      </c>
      <c r="X125" s="48">
        <f t="shared" si="26"/>
        <v>0</v>
      </c>
      <c r="Y125" s="171"/>
      <c r="Z125" s="171"/>
      <c r="AA125" s="48">
        <f t="shared" si="95"/>
        <v>22</v>
      </c>
      <c r="AB125" s="48">
        <v>21</v>
      </c>
      <c r="AC125" s="48"/>
      <c r="AD125" s="48">
        <v>1</v>
      </c>
      <c r="AE125" s="48"/>
      <c r="AF125" s="171"/>
      <c r="AG125" s="171"/>
      <c r="AH125" s="48">
        <f t="shared" si="97"/>
        <v>23</v>
      </c>
      <c r="AI125" s="48">
        <v>21</v>
      </c>
      <c r="AJ125" s="171">
        <v>2</v>
      </c>
      <c r="AK125" s="48">
        <f t="shared" si="98"/>
        <v>0</v>
      </c>
      <c r="AL125" s="171"/>
      <c r="AM125" s="171"/>
      <c r="AN125" s="270">
        <f t="shared" si="76"/>
        <v>-1</v>
      </c>
      <c r="AO125" s="270">
        <f t="shared" si="77"/>
        <v>-1</v>
      </c>
      <c r="AP125" s="270">
        <f t="shared" si="90"/>
        <v>0</v>
      </c>
      <c r="AQ125" s="270">
        <f t="shared" si="91"/>
        <v>0</v>
      </c>
      <c r="AR125" s="192"/>
      <c r="AS125" s="317"/>
      <c r="AT125" s="317"/>
      <c r="AU125" s="317"/>
    </row>
    <row r="126" spans="1:47" s="50" customFormat="1" ht="48.75" customHeight="1" x14ac:dyDescent="0.25">
      <c r="A126" s="169">
        <v>19</v>
      </c>
      <c r="B126" s="170" t="s">
        <v>706</v>
      </c>
      <c r="C126" s="171"/>
      <c r="D126" s="171"/>
      <c r="E126" s="171"/>
      <c r="F126" s="48">
        <f t="shared" si="20"/>
        <v>20</v>
      </c>
      <c r="G126" s="48">
        <v>20</v>
      </c>
      <c r="H126" s="48"/>
      <c r="I126" s="171"/>
      <c r="J126" s="48">
        <f t="shared" si="21"/>
        <v>1</v>
      </c>
      <c r="K126" s="171">
        <v>1</v>
      </c>
      <c r="L126" s="171"/>
      <c r="M126" s="48">
        <f t="shared" si="22"/>
        <v>20</v>
      </c>
      <c r="N126" s="48">
        <v>20</v>
      </c>
      <c r="O126" s="48"/>
      <c r="P126" s="48"/>
      <c r="Q126" s="48">
        <v>1</v>
      </c>
      <c r="R126" s="171">
        <v>1</v>
      </c>
      <c r="S126" s="171"/>
      <c r="T126" s="48">
        <f t="shared" si="25"/>
        <v>20</v>
      </c>
      <c r="U126" s="48">
        <v>20</v>
      </c>
      <c r="V126" s="48"/>
      <c r="W126" s="171"/>
      <c r="X126" s="48">
        <f t="shared" si="26"/>
        <v>1</v>
      </c>
      <c r="Y126" s="171">
        <v>1</v>
      </c>
      <c r="Z126" s="171"/>
      <c r="AA126" s="48">
        <f t="shared" si="95"/>
        <v>18</v>
      </c>
      <c r="AB126" s="48">
        <v>18</v>
      </c>
      <c r="AC126" s="48"/>
      <c r="AD126" s="48"/>
      <c r="AE126" s="48"/>
      <c r="AF126" s="171"/>
      <c r="AG126" s="171"/>
      <c r="AH126" s="48">
        <f t="shared" si="97"/>
        <v>20</v>
      </c>
      <c r="AI126" s="48">
        <v>20</v>
      </c>
      <c r="AJ126" s="171"/>
      <c r="AK126" s="48">
        <f t="shared" si="98"/>
        <v>1</v>
      </c>
      <c r="AL126" s="171">
        <v>1</v>
      </c>
      <c r="AM126" s="171"/>
      <c r="AN126" s="270">
        <f t="shared" si="76"/>
        <v>0</v>
      </c>
      <c r="AO126" s="270">
        <f t="shared" si="77"/>
        <v>0</v>
      </c>
      <c r="AP126" s="270">
        <f t="shared" ref="AP126:AP157" si="99">AJ126-W126</f>
        <v>0</v>
      </c>
      <c r="AQ126" s="270">
        <f t="shared" ref="AQ126:AQ157" si="100">AK126-X126</f>
        <v>0</v>
      </c>
      <c r="AR126" s="192"/>
      <c r="AS126" s="317"/>
      <c r="AT126" s="317"/>
      <c r="AU126" s="317"/>
    </row>
    <row r="127" spans="1:47" s="50" customFormat="1" ht="48" customHeight="1" x14ac:dyDescent="0.25">
      <c r="A127" s="172">
        <v>20</v>
      </c>
      <c r="B127" s="170" t="s">
        <v>583</v>
      </c>
      <c r="C127" s="171"/>
      <c r="D127" s="171"/>
      <c r="E127" s="171"/>
      <c r="F127" s="48">
        <f t="shared" si="20"/>
        <v>19</v>
      </c>
      <c r="G127" s="48">
        <v>19</v>
      </c>
      <c r="H127" s="48"/>
      <c r="I127" s="171"/>
      <c r="J127" s="48">
        <f t="shared" si="21"/>
        <v>0</v>
      </c>
      <c r="K127" s="171"/>
      <c r="L127" s="171"/>
      <c r="M127" s="48">
        <f t="shared" si="22"/>
        <v>18</v>
      </c>
      <c r="N127" s="48">
        <v>18</v>
      </c>
      <c r="O127" s="48"/>
      <c r="P127" s="48"/>
      <c r="Q127" s="48"/>
      <c r="R127" s="171"/>
      <c r="S127" s="171"/>
      <c r="T127" s="48">
        <f t="shared" si="25"/>
        <v>18</v>
      </c>
      <c r="U127" s="48">
        <v>18</v>
      </c>
      <c r="V127" s="48"/>
      <c r="W127" s="171"/>
      <c r="X127" s="48">
        <f t="shared" si="26"/>
        <v>0</v>
      </c>
      <c r="Y127" s="171"/>
      <c r="Z127" s="171"/>
      <c r="AA127" s="48">
        <f t="shared" si="95"/>
        <v>15</v>
      </c>
      <c r="AB127" s="48">
        <v>15</v>
      </c>
      <c r="AC127" s="48"/>
      <c r="AD127" s="48"/>
      <c r="AE127" s="48"/>
      <c r="AF127" s="171"/>
      <c r="AG127" s="171"/>
      <c r="AH127" s="48">
        <f t="shared" si="97"/>
        <v>18</v>
      </c>
      <c r="AI127" s="48">
        <v>18</v>
      </c>
      <c r="AJ127" s="171"/>
      <c r="AK127" s="48">
        <f t="shared" si="98"/>
        <v>0</v>
      </c>
      <c r="AL127" s="171"/>
      <c r="AM127" s="171"/>
      <c r="AN127" s="270">
        <f t="shared" si="76"/>
        <v>0</v>
      </c>
      <c r="AO127" s="270">
        <f t="shared" si="77"/>
        <v>0</v>
      </c>
      <c r="AP127" s="270">
        <f t="shared" si="99"/>
        <v>0</v>
      </c>
      <c r="AQ127" s="270">
        <f t="shared" si="100"/>
        <v>0</v>
      </c>
      <c r="AR127" s="192"/>
      <c r="AS127" s="317"/>
      <c r="AT127" s="317"/>
      <c r="AU127" s="317"/>
    </row>
    <row r="128" spans="1:47" s="50" customFormat="1" ht="49.5" customHeight="1" x14ac:dyDescent="0.25">
      <c r="A128" s="169">
        <v>21</v>
      </c>
      <c r="B128" s="170" t="s">
        <v>707</v>
      </c>
      <c r="C128" s="171"/>
      <c r="D128" s="171"/>
      <c r="E128" s="171"/>
      <c r="F128" s="48">
        <f t="shared" si="20"/>
        <v>19</v>
      </c>
      <c r="G128" s="48">
        <v>19</v>
      </c>
      <c r="H128" s="48"/>
      <c r="I128" s="171"/>
      <c r="J128" s="48">
        <f t="shared" si="21"/>
        <v>2</v>
      </c>
      <c r="K128" s="171">
        <v>2</v>
      </c>
      <c r="L128" s="171"/>
      <c r="M128" s="48">
        <f t="shared" si="22"/>
        <v>19</v>
      </c>
      <c r="N128" s="48">
        <v>19</v>
      </c>
      <c r="O128" s="48"/>
      <c r="P128" s="48"/>
      <c r="Q128" s="48">
        <v>2</v>
      </c>
      <c r="R128" s="171">
        <v>2</v>
      </c>
      <c r="S128" s="171"/>
      <c r="T128" s="48">
        <f t="shared" si="25"/>
        <v>19</v>
      </c>
      <c r="U128" s="48">
        <v>19</v>
      </c>
      <c r="V128" s="48"/>
      <c r="W128" s="171"/>
      <c r="X128" s="48">
        <f t="shared" si="26"/>
        <v>2</v>
      </c>
      <c r="Y128" s="171">
        <v>2</v>
      </c>
      <c r="Z128" s="171"/>
      <c r="AA128" s="48">
        <f t="shared" si="95"/>
        <v>19</v>
      </c>
      <c r="AB128" s="48">
        <v>19</v>
      </c>
      <c r="AC128" s="48"/>
      <c r="AD128" s="48"/>
      <c r="AE128" s="48"/>
      <c r="AF128" s="171"/>
      <c r="AG128" s="171"/>
      <c r="AH128" s="48">
        <f t="shared" si="97"/>
        <v>19</v>
      </c>
      <c r="AI128" s="48">
        <v>19</v>
      </c>
      <c r="AJ128" s="171"/>
      <c r="AK128" s="48">
        <f t="shared" si="98"/>
        <v>2</v>
      </c>
      <c r="AL128" s="171">
        <v>2</v>
      </c>
      <c r="AM128" s="171"/>
      <c r="AN128" s="270">
        <f t="shared" si="76"/>
        <v>0</v>
      </c>
      <c r="AO128" s="270">
        <f t="shared" si="77"/>
        <v>0</v>
      </c>
      <c r="AP128" s="270">
        <f t="shared" si="99"/>
        <v>0</v>
      </c>
      <c r="AQ128" s="270">
        <f t="shared" si="100"/>
        <v>0</v>
      </c>
      <c r="AR128" s="192"/>
      <c r="AS128" s="317"/>
      <c r="AT128" s="317"/>
      <c r="AU128" s="317"/>
    </row>
    <row r="129" spans="1:47" s="50" customFormat="1" ht="49.5" customHeight="1" x14ac:dyDescent="0.25">
      <c r="A129" s="172">
        <v>22</v>
      </c>
      <c r="B129" s="170" t="s">
        <v>708</v>
      </c>
      <c r="C129" s="171"/>
      <c r="D129" s="171"/>
      <c r="E129" s="171"/>
      <c r="F129" s="48">
        <f t="shared" si="20"/>
        <v>21</v>
      </c>
      <c r="G129" s="48">
        <v>21</v>
      </c>
      <c r="H129" s="48"/>
      <c r="I129" s="171"/>
      <c r="J129" s="48">
        <f t="shared" si="21"/>
        <v>1</v>
      </c>
      <c r="K129" s="171">
        <v>1</v>
      </c>
      <c r="L129" s="171"/>
      <c r="M129" s="48">
        <f t="shared" si="22"/>
        <v>21</v>
      </c>
      <c r="N129" s="48">
        <v>21</v>
      </c>
      <c r="O129" s="48"/>
      <c r="P129" s="48"/>
      <c r="Q129" s="48">
        <v>1</v>
      </c>
      <c r="R129" s="171">
        <v>1</v>
      </c>
      <c r="S129" s="171"/>
      <c r="T129" s="48">
        <f t="shared" si="25"/>
        <v>21</v>
      </c>
      <c r="U129" s="48">
        <v>21</v>
      </c>
      <c r="V129" s="48"/>
      <c r="W129" s="171"/>
      <c r="X129" s="48">
        <f t="shared" si="26"/>
        <v>1</v>
      </c>
      <c r="Y129" s="171">
        <v>1</v>
      </c>
      <c r="Z129" s="171"/>
      <c r="AA129" s="48">
        <f t="shared" si="95"/>
        <v>19</v>
      </c>
      <c r="AB129" s="48">
        <v>19</v>
      </c>
      <c r="AC129" s="48"/>
      <c r="AD129" s="48"/>
      <c r="AE129" s="48"/>
      <c r="AF129" s="171"/>
      <c r="AG129" s="171"/>
      <c r="AH129" s="48">
        <f t="shared" si="97"/>
        <v>21</v>
      </c>
      <c r="AI129" s="48">
        <v>21</v>
      </c>
      <c r="AJ129" s="171"/>
      <c r="AK129" s="48">
        <f t="shared" si="98"/>
        <v>1</v>
      </c>
      <c r="AL129" s="171">
        <v>1</v>
      </c>
      <c r="AM129" s="171"/>
      <c r="AN129" s="270">
        <f t="shared" si="76"/>
        <v>0</v>
      </c>
      <c r="AO129" s="270">
        <f t="shared" si="77"/>
        <v>0</v>
      </c>
      <c r="AP129" s="270">
        <f t="shared" si="99"/>
        <v>0</v>
      </c>
      <c r="AQ129" s="270">
        <f t="shared" si="100"/>
        <v>0</v>
      </c>
      <c r="AR129" s="192"/>
      <c r="AS129" s="317"/>
      <c r="AT129" s="317"/>
      <c r="AU129" s="317"/>
    </row>
    <row r="130" spans="1:47" s="69" customFormat="1" ht="54" customHeight="1" x14ac:dyDescent="0.25">
      <c r="A130" s="72" t="s">
        <v>4</v>
      </c>
      <c r="B130" s="252" t="s">
        <v>116</v>
      </c>
      <c r="C130" s="225"/>
      <c r="D130" s="225"/>
      <c r="E130" s="225"/>
      <c r="F130" s="67">
        <f>SUM(F131:F132)</f>
        <v>105</v>
      </c>
      <c r="G130" s="67">
        <f>SUM(G131:G132)</f>
        <v>101</v>
      </c>
      <c r="H130" s="67"/>
      <c r="I130" s="67">
        <f t="shared" ref="I130:N130" si="101">SUM(I131:I132)</f>
        <v>4</v>
      </c>
      <c r="J130" s="67">
        <f t="shared" si="101"/>
        <v>1</v>
      </c>
      <c r="K130" s="67">
        <f t="shared" si="101"/>
        <v>1</v>
      </c>
      <c r="L130" s="67">
        <f t="shared" si="101"/>
        <v>0</v>
      </c>
      <c r="M130" s="67">
        <f t="shared" si="101"/>
        <v>99</v>
      </c>
      <c r="N130" s="67">
        <f t="shared" si="101"/>
        <v>95</v>
      </c>
      <c r="O130" s="67"/>
      <c r="P130" s="67">
        <f t="shared" ref="P130:U130" si="102">SUM(P131:P132)</f>
        <v>4</v>
      </c>
      <c r="Q130" s="67">
        <f t="shared" si="102"/>
        <v>0</v>
      </c>
      <c r="R130" s="67">
        <f t="shared" si="102"/>
        <v>0</v>
      </c>
      <c r="S130" s="67">
        <f t="shared" si="102"/>
        <v>0</v>
      </c>
      <c r="T130" s="67">
        <f t="shared" si="102"/>
        <v>102</v>
      </c>
      <c r="U130" s="67">
        <f t="shared" si="102"/>
        <v>98</v>
      </c>
      <c r="V130" s="67"/>
      <c r="W130" s="67">
        <f t="shared" ref="W130:AB130" si="103">SUM(W131:W132)</f>
        <v>4</v>
      </c>
      <c r="X130" s="67">
        <f t="shared" si="103"/>
        <v>3</v>
      </c>
      <c r="Y130" s="67">
        <f t="shared" si="103"/>
        <v>3</v>
      </c>
      <c r="Z130" s="67">
        <f t="shared" si="103"/>
        <v>0</v>
      </c>
      <c r="AA130" s="67">
        <f t="shared" si="103"/>
        <v>98</v>
      </c>
      <c r="AB130" s="67">
        <f t="shared" si="103"/>
        <v>94</v>
      </c>
      <c r="AC130" s="67"/>
      <c r="AD130" s="67">
        <f t="shared" ref="AD130:AI130" si="104">SUM(AD131:AD132)</f>
        <v>4</v>
      </c>
      <c r="AE130" s="67">
        <f t="shared" si="104"/>
        <v>0</v>
      </c>
      <c r="AF130" s="67">
        <f t="shared" si="104"/>
        <v>0</v>
      </c>
      <c r="AG130" s="67">
        <f t="shared" si="104"/>
        <v>0</v>
      </c>
      <c r="AH130" s="67">
        <f t="shared" si="104"/>
        <v>102</v>
      </c>
      <c r="AI130" s="67">
        <f t="shared" si="104"/>
        <v>98</v>
      </c>
      <c r="AJ130" s="67">
        <f t="shared" ref="AJ130:AM130" si="105">SUM(AJ131:AJ132)</f>
        <v>4</v>
      </c>
      <c r="AK130" s="67">
        <f t="shared" si="105"/>
        <v>3</v>
      </c>
      <c r="AL130" s="67">
        <f t="shared" si="105"/>
        <v>3</v>
      </c>
      <c r="AM130" s="67">
        <f t="shared" si="105"/>
        <v>0</v>
      </c>
      <c r="AN130" s="82">
        <f t="shared" si="76"/>
        <v>0</v>
      </c>
      <c r="AO130" s="82">
        <f t="shared" si="77"/>
        <v>0</v>
      </c>
      <c r="AP130" s="270">
        <f t="shared" si="99"/>
        <v>0</v>
      </c>
      <c r="AQ130" s="270">
        <f t="shared" si="100"/>
        <v>0</v>
      </c>
      <c r="AR130" s="193"/>
      <c r="AS130" s="314"/>
      <c r="AT130" s="318"/>
      <c r="AU130" s="318"/>
    </row>
    <row r="131" spans="1:47" s="50" customFormat="1" ht="32.25" customHeight="1" x14ac:dyDescent="0.25">
      <c r="A131" s="169">
        <v>1</v>
      </c>
      <c r="B131" s="170" t="s">
        <v>494</v>
      </c>
      <c r="C131" s="171"/>
      <c r="D131" s="171"/>
      <c r="E131" s="171"/>
      <c r="F131" s="48">
        <f t="shared" si="20"/>
        <v>90</v>
      </c>
      <c r="G131" s="48">
        <v>87</v>
      </c>
      <c r="H131" s="48"/>
      <c r="I131" s="171">
        <v>3</v>
      </c>
      <c r="J131" s="48">
        <f t="shared" si="21"/>
        <v>1</v>
      </c>
      <c r="K131" s="303">
        <v>1</v>
      </c>
      <c r="L131" s="171"/>
      <c r="M131" s="48">
        <f t="shared" si="22"/>
        <v>86</v>
      </c>
      <c r="N131" s="48">
        <v>83</v>
      </c>
      <c r="O131" s="48"/>
      <c r="P131" s="48">
        <v>3</v>
      </c>
      <c r="Q131" s="48"/>
      <c r="R131" s="171"/>
      <c r="S131" s="171"/>
      <c r="T131" s="48">
        <f t="shared" si="25"/>
        <v>88</v>
      </c>
      <c r="U131" s="48">
        <v>85</v>
      </c>
      <c r="V131" s="48"/>
      <c r="W131" s="171">
        <v>3</v>
      </c>
      <c r="X131" s="48">
        <v>3</v>
      </c>
      <c r="Y131" s="171">
        <v>3</v>
      </c>
      <c r="Z131" s="171"/>
      <c r="AA131" s="48">
        <f t="shared" ref="AA131:AA132" si="106">SUM(AB131:AD131)</f>
        <v>85</v>
      </c>
      <c r="AB131" s="48">
        <v>82</v>
      </c>
      <c r="AC131" s="48"/>
      <c r="AD131" s="48">
        <v>3</v>
      </c>
      <c r="AE131" s="48"/>
      <c r="AF131" s="171"/>
      <c r="AG131" s="171"/>
      <c r="AH131" s="48">
        <f>SUM(AI131:AJ131)</f>
        <v>88</v>
      </c>
      <c r="AI131" s="48">
        <v>85</v>
      </c>
      <c r="AJ131" s="171">
        <v>3</v>
      </c>
      <c r="AK131" s="48">
        <v>3</v>
      </c>
      <c r="AL131" s="171">
        <v>3</v>
      </c>
      <c r="AM131" s="171"/>
      <c r="AN131" s="270">
        <f t="shared" si="76"/>
        <v>0</v>
      </c>
      <c r="AO131" s="270">
        <f t="shared" si="77"/>
        <v>0</v>
      </c>
      <c r="AP131" s="270">
        <f t="shared" si="99"/>
        <v>0</v>
      </c>
      <c r="AQ131" s="270">
        <f t="shared" si="100"/>
        <v>0</v>
      </c>
      <c r="AR131" s="192"/>
      <c r="AS131" s="317"/>
      <c r="AT131" s="317"/>
      <c r="AU131" s="317"/>
    </row>
    <row r="132" spans="1:47" s="377" customFormat="1" ht="45" x14ac:dyDescent="0.25">
      <c r="A132" s="375">
        <v>2</v>
      </c>
      <c r="B132" s="24" t="s">
        <v>743</v>
      </c>
      <c r="C132" s="178" t="s">
        <v>68</v>
      </c>
      <c r="D132" s="303" t="s">
        <v>69</v>
      </c>
      <c r="E132" s="303"/>
      <c r="F132" s="48">
        <f t="shared" si="20"/>
        <v>15</v>
      </c>
      <c r="G132" s="48">
        <v>14</v>
      </c>
      <c r="H132" s="48"/>
      <c r="I132" s="303">
        <v>1</v>
      </c>
      <c r="J132" s="48">
        <f t="shared" si="21"/>
        <v>0</v>
      </c>
      <c r="K132" s="23"/>
      <c r="L132" s="303"/>
      <c r="M132" s="48">
        <f t="shared" si="22"/>
        <v>13</v>
      </c>
      <c r="N132" s="48">
        <v>12</v>
      </c>
      <c r="O132" s="48"/>
      <c r="P132" s="48">
        <v>1</v>
      </c>
      <c r="Q132" s="48">
        <f t="shared" si="24"/>
        <v>0</v>
      </c>
      <c r="R132" s="303"/>
      <c r="S132" s="303"/>
      <c r="T132" s="48">
        <f t="shared" si="25"/>
        <v>14</v>
      </c>
      <c r="U132" s="48">
        <v>13</v>
      </c>
      <c r="V132" s="48"/>
      <c r="W132" s="303">
        <v>1</v>
      </c>
      <c r="X132" s="48">
        <f t="shared" si="26"/>
        <v>0</v>
      </c>
      <c r="Y132" s="303"/>
      <c r="Z132" s="303"/>
      <c r="AA132" s="48">
        <f t="shared" si="106"/>
        <v>13</v>
      </c>
      <c r="AB132" s="48">
        <v>12</v>
      </c>
      <c r="AC132" s="48"/>
      <c r="AD132" s="48">
        <v>1</v>
      </c>
      <c r="AE132" s="48">
        <f t="shared" ref="AE132" si="107">SUM(AF132:AG132)</f>
        <v>0</v>
      </c>
      <c r="AF132" s="303"/>
      <c r="AG132" s="303"/>
      <c r="AH132" s="48">
        <f>SUM(AI132:AJ132)</f>
        <v>14</v>
      </c>
      <c r="AI132" s="48">
        <v>13</v>
      </c>
      <c r="AJ132" s="303">
        <v>1</v>
      </c>
      <c r="AK132" s="48">
        <f t="shared" ref="AK132" si="108">SUM(AL132:AM132)</f>
        <v>0</v>
      </c>
      <c r="AL132" s="303"/>
      <c r="AM132" s="303"/>
      <c r="AN132" s="270">
        <f t="shared" si="76"/>
        <v>0</v>
      </c>
      <c r="AO132" s="270">
        <f t="shared" si="77"/>
        <v>0</v>
      </c>
      <c r="AP132" s="270">
        <f t="shared" si="99"/>
        <v>0</v>
      </c>
      <c r="AQ132" s="270">
        <f t="shared" si="100"/>
        <v>0</v>
      </c>
      <c r="AR132" s="376"/>
    </row>
    <row r="133" spans="1:47" s="176" customFormat="1" ht="49.5" customHeight="1" x14ac:dyDescent="0.25">
      <c r="A133" s="175" t="s">
        <v>563</v>
      </c>
      <c r="B133" s="66" t="s">
        <v>129</v>
      </c>
      <c r="C133" s="226"/>
      <c r="D133" s="227"/>
      <c r="E133" s="227"/>
      <c r="F133" s="67">
        <f t="shared" ref="F133:AB133" si="109">SUM(F134:F146)</f>
        <v>183</v>
      </c>
      <c r="G133" s="67">
        <f t="shared" si="109"/>
        <v>183</v>
      </c>
      <c r="H133" s="67">
        <f t="shared" si="109"/>
        <v>0</v>
      </c>
      <c r="I133" s="67">
        <f t="shared" si="109"/>
        <v>0</v>
      </c>
      <c r="J133" s="67">
        <f t="shared" si="109"/>
        <v>0</v>
      </c>
      <c r="K133" s="67">
        <f t="shared" si="109"/>
        <v>0</v>
      </c>
      <c r="L133" s="67">
        <f t="shared" si="109"/>
        <v>0</v>
      </c>
      <c r="M133" s="67">
        <f t="shared" si="109"/>
        <v>168</v>
      </c>
      <c r="N133" s="67">
        <f t="shared" si="109"/>
        <v>168</v>
      </c>
      <c r="O133" s="67">
        <f t="shared" si="109"/>
        <v>0</v>
      </c>
      <c r="P133" s="67">
        <f t="shared" si="109"/>
        <v>0</v>
      </c>
      <c r="Q133" s="67">
        <f t="shared" si="109"/>
        <v>0</v>
      </c>
      <c r="R133" s="67">
        <f t="shared" si="109"/>
        <v>0</v>
      </c>
      <c r="S133" s="67">
        <f t="shared" si="109"/>
        <v>0</v>
      </c>
      <c r="T133" s="67">
        <f t="shared" si="109"/>
        <v>183</v>
      </c>
      <c r="U133" s="67">
        <f t="shared" si="109"/>
        <v>183</v>
      </c>
      <c r="V133" s="67">
        <f t="shared" si="109"/>
        <v>0</v>
      </c>
      <c r="W133" s="67">
        <f t="shared" si="109"/>
        <v>0</v>
      </c>
      <c r="X133" s="67">
        <f t="shared" si="109"/>
        <v>0</v>
      </c>
      <c r="Y133" s="67">
        <f t="shared" si="109"/>
        <v>0</v>
      </c>
      <c r="Z133" s="67">
        <f t="shared" si="109"/>
        <v>0</v>
      </c>
      <c r="AA133" s="67">
        <f>SUM(AA134:AA146)</f>
        <v>160</v>
      </c>
      <c r="AB133" s="67">
        <f t="shared" si="109"/>
        <v>160</v>
      </c>
      <c r="AC133" s="67"/>
      <c r="AD133" s="67"/>
      <c r="AE133" s="67">
        <f t="shared" ref="AE133:AM133" si="110">SUM(AE134:AE146)</f>
        <v>0</v>
      </c>
      <c r="AF133" s="67">
        <f t="shared" si="110"/>
        <v>0</v>
      </c>
      <c r="AG133" s="67">
        <f t="shared" si="110"/>
        <v>0</v>
      </c>
      <c r="AH133" s="67">
        <f t="shared" si="110"/>
        <v>183</v>
      </c>
      <c r="AI133" s="67">
        <f t="shared" si="110"/>
        <v>183</v>
      </c>
      <c r="AJ133" s="67">
        <f t="shared" si="110"/>
        <v>0</v>
      </c>
      <c r="AK133" s="67">
        <f t="shared" si="110"/>
        <v>0</v>
      </c>
      <c r="AL133" s="67">
        <f t="shared" si="110"/>
        <v>0</v>
      </c>
      <c r="AM133" s="67">
        <f t="shared" si="110"/>
        <v>0</v>
      </c>
      <c r="AN133" s="82">
        <f t="shared" si="76"/>
        <v>0</v>
      </c>
      <c r="AO133" s="82">
        <f t="shared" si="77"/>
        <v>0</v>
      </c>
      <c r="AP133" s="270">
        <f t="shared" si="99"/>
        <v>0</v>
      </c>
      <c r="AQ133" s="270">
        <f t="shared" si="100"/>
        <v>0</v>
      </c>
      <c r="AR133" s="194"/>
    </row>
    <row r="134" spans="1:47" s="154" customFormat="1" ht="51" customHeight="1" x14ac:dyDescent="0.25">
      <c r="A134" s="177">
        <v>1</v>
      </c>
      <c r="B134" s="174" t="s">
        <v>565</v>
      </c>
      <c r="C134" s="23"/>
      <c r="D134" s="23"/>
      <c r="E134" s="23"/>
      <c r="F134" s="48">
        <f t="shared" si="20"/>
        <v>12</v>
      </c>
      <c r="G134" s="48">
        <v>12</v>
      </c>
      <c r="H134" s="48"/>
      <c r="I134" s="23"/>
      <c r="J134" s="48"/>
      <c r="K134" s="48"/>
      <c r="L134" s="46"/>
      <c r="M134" s="48">
        <f t="shared" si="22"/>
        <v>10</v>
      </c>
      <c r="N134" s="48">
        <v>10</v>
      </c>
      <c r="O134" s="48"/>
      <c r="P134" s="48"/>
      <c r="Q134" s="48"/>
      <c r="R134" s="46"/>
      <c r="S134" s="46"/>
      <c r="T134" s="48">
        <f t="shared" si="25"/>
        <v>12</v>
      </c>
      <c r="U134" s="48">
        <v>12</v>
      </c>
      <c r="V134" s="48"/>
      <c r="W134" s="23"/>
      <c r="X134" s="48"/>
      <c r="Y134" s="23"/>
      <c r="Z134" s="23"/>
      <c r="AA134" s="48">
        <v>10</v>
      </c>
      <c r="AB134" s="48">
        <v>10</v>
      </c>
      <c r="AC134" s="48"/>
      <c r="AD134" s="48"/>
      <c r="AE134" s="48"/>
      <c r="AF134" s="46"/>
      <c r="AG134" s="46"/>
      <c r="AH134" s="48">
        <f t="shared" ref="AH134:AH146" si="111">SUM(AI134:AJ134)</f>
        <v>12</v>
      </c>
      <c r="AI134" s="48">
        <v>12</v>
      </c>
      <c r="AJ134" s="23"/>
      <c r="AK134" s="48"/>
      <c r="AL134" s="23"/>
      <c r="AM134" s="23"/>
      <c r="AN134" s="270">
        <f t="shared" si="76"/>
        <v>0</v>
      </c>
      <c r="AO134" s="270">
        <f t="shared" si="77"/>
        <v>0</v>
      </c>
      <c r="AP134" s="270">
        <f t="shared" si="99"/>
        <v>0</v>
      </c>
      <c r="AQ134" s="270">
        <f t="shared" si="100"/>
        <v>0</v>
      </c>
      <c r="AR134" s="188"/>
      <c r="AS134" s="321"/>
      <c r="AT134" s="321"/>
      <c r="AU134" s="321"/>
    </row>
    <row r="135" spans="1:47" s="154" customFormat="1" ht="50.25" customHeight="1" x14ac:dyDescent="0.25">
      <c r="A135" s="173">
        <v>2</v>
      </c>
      <c r="B135" s="174" t="s">
        <v>566</v>
      </c>
      <c r="C135" s="23"/>
      <c r="D135" s="23"/>
      <c r="E135" s="23"/>
      <c r="F135" s="48">
        <f t="shared" si="20"/>
        <v>10</v>
      </c>
      <c r="G135" s="48">
        <v>10</v>
      </c>
      <c r="H135" s="48"/>
      <c r="I135" s="23"/>
      <c r="J135" s="48"/>
      <c r="K135" s="48"/>
      <c r="L135" s="46"/>
      <c r="M135" s="48">
        <f t="shared" si="22"/>
        <v>7</v>
      </c>
      <c r="N135" s="48">
        <v>7</v>
      </c>
      <c r="O135" s="48"/>
      <c r="P135" s="48"/>
      <c r="Q135" s="48"/>
      <c r="R135" s="46"/>
      <c r="S135" s="46"/>
      <c r="T135" s="48">
        <f t="shared" si="25"/>
        <v>10</v>
      </c>
      <c r="U135" s="48">
        <v>10</v>
      </c>
      <c r="V135" s="48"/>
      <c r="W135" s="23"/>
      <c r="X135" s="48"/>
      <c r="Y135" s="23"/>
      <c r="Z135" s="23"/>
      <c r="AA135" s="48">
        <f t="shared" ref="AA135:AA146" si="112">SUM(AB135:AD135)</f>
        <v>6</v>
      </c>
      <c r="AB135" s="48">
        <v>6</v>
      </c>
      <c r="AC135" s="48"/>
      <c r="AD135" s="48"/>
      <c r="AE135" s="48"/>
      <c r="AF135" s="46"/>
      <c r="AG135" s="46"/>
      <c r="AH135" s="48">
        <f t="shared" si="111"/>
        <v>10</v>
      </c>
      <c r="AI135" s="48">
        <v>10</v>
      </c>
      <c r="AJ135" s="23"/>
      <c r="AK135" s="48"/>
      <c r="AL135" s="23"/>
      <c r="AM135" s="23"/>
      <c r="AN135" s="270">
        <f t="shared" si="76"/>
        <v>0</v>
      </c>
      <c r="AO135" s="270">
        <f t="shared" si="77"/>
        <v>0</v>
      </c>
      <c r="AP135" s="270">
        <f t="shared" si="99"/>
        <v>0</v>
      </c>
      <c r="AQ135" s="270">
        <f t="shared" si="100"/>
        <v>0</v>
      </c>
      <c r="AR135" s="188"/>
      <c r="AS135" s="321"/>
      <c r="AT135" s="321"/>
      <c r="AU135" s="321"/>
    </row>
    <row r="136" spans="1:47" s="154" customFormat="1" ht="50.25" customHeight="1" x14ac:dyDescent="0.25">
      <c r="A136" s="177">
        <v>3</v>
      </c>
      <c r="B136" s="174" t="s">
        <v>567</v>
      </c>
      <c r="C136" s="23"/>
      <c r="D136" s="23"/>
      <c r="E136" s="23"/>
      <c r="F136" s="48">
        <f t="shared" si="20"/>
        <v>15</v>
      </c>
      <c r="G136" s="48">
        <v>15</v>
      </c>
      <c r="H136" s="48"/>
      <c r="I136" s="23"/>
      <c r="J136" s="48"/>
      <c r="K136" s="48"/>
      <c r="L136" s="46"/>
      <c r="M136" s="48">
        <f t="shared" si="22"/>
        <v>13</v>
      </c>
      <c r="N136" s="48">
        <v>13</v>
      </c>
      <c r="O136" s="48"/>
      <c r="P136" s="48"/>
      <c r="Q136" s="48"/>
      <c r="R136" s="46"/>
      <c r="S136" s="46"/>
      <c r="T136" s="48">
        <f t="shared" si="25"/>
        <v>15</v>
      </c>
      <c r="U136" s="48">
        <v>15</v>
      </c>
      <c r="V136" s="48"/>
      <c r="W136" s="23"/>
      <c r="X136" s="48"/>
      <c r="Y136" s="23"/>
      <c r="Z136" s="23"/>
      <c r="AA136" s="48">
        <f t="shared" si="112"/>
        <v>13</v>
      </c>
      <c r="AB136" s="48">
        <v>13</v>
      </c>
      <c r="AC136" s="48"/>
      <c r="AD136" s="48"/>
      <c r="AE136" s="48"/>
      <c r="AF136" s="46"/>
      <c r="AG136" s="46"/>
      <c r="AH136" s="48">
        <f t="shared" si="111"/>
        <v>15</v>
      </c>
      <c r="AI136" s="48">
        <v>15</v>
      </c>
      <c r="AJ136" s="23"/>
      <c r="AK136" s="48"/>
      <c r="AL136" s="23"/>
      <c r="AM136" s="23"/>
      <c r="AN136" s="270">
        <f t="shared" si="76"/>
        <v>0</v>
      </c>
      <c r="AO136" s="270">
        <f t="shared" si="77"/>
        <v>0</v>
      </c>
      <c r="AP136" s="270">
        <f t="shared" si="99"/>
        <v>0</v>
      </c>
      <c r="AQ136" s="270">
        <f t="shared" si="100"/>
        <v>0</v>
      </c>
      <c r="AR136" s="188"/>
      <c r="AS136" s="321"/>
      <c r="AT136" s="321"/>
      <c r="AU136" s="321"/>
    </row>
    <row r="137" spans="1:47" s="154" customFormat="1" ht="50.25" customHeight="1" x14ac:dyDescent="0.25">
      <c r="A137" s="173">
        <v>4</v>
      </c>
      <c r="B137" s="174" t="s">
        <v>568</v>
      </c>
      <c r="C137" s="23"/>
      <c r="D137" s="23"/>
      <c r="E137" s="23"/>
      <c r="F137" s="48">
        <f t="shared" si="20"/>
        <v>13</v>
      </c>
      <c r="G137" s="48">
        <v>13</v>
      </c>
      <c r="H137" s="48"/>
      <c r="I137" s="23"/>
      <c r="J137" s="48"/>
      <c r="K137" s="48"/>
      <c r="L137" s="46"/>
      <c r="M137" s="48">
        <f t="shared" si="22"/>
        <v>13</v>
      </c>
      <c r="N137" s="48">
        <v>13</v>
      </c>
      <c r="O137" s="48"/>
      <c r="P137" s="48"/>
      <c r="Q137" s="48"/>
      <c r="R137" s="46"/>
      <c r="S137" s="46"/>
      <c r="T137" s="48">
        <f t="shared" si="25"/>
        <v>13</v>
      </c>
      <c r="U137" s="48">
        <v>13</v>
      </c>
      <c r="V137" s="48"/>
      <c r="W137" s="23"/>
      <c r="X137" s="48"/>
      <c r="Y137" s="23"/>
      <c r="Z137" s="23"/>
      <c r="AA137" s="48">
        <f t="shared" si="112"/>
        <v>12</v>
      </c>
      <c r="AB137" s="48">
        <v>12</v>
      </c>
      <c r="AC137" s="48"/>
      <c r="AD137" s="48"/>
      <c r="AE137" s="48"/>
      <c r="AF137" s="46"/>
      <c r="AG137" s="46"/>
      <c r="AH137" s="48">
        <f t="shared" si="111"/>
        <v>13</v>
      </c>
      <c r="AI137" s="48">
        <v>13</v>
      </c>
      <c r="AJ137" s="23"/>
      <c r="AK137" s="48"/>
      <c r="AL137" s="23"/>
      <c r="AM137" s="23"/>
      <c r="AN137" s="270">
        <f t="shared" si="76"/>
        <v>0</v>
      </c>
      <c r="AO137" s="270">
        <f t="shared" si="77"/>
        <v>0</v>
      </c>
      <c r="AP137" s="270">
        <f t="shared" si="99"/>
        <v>0</v>
      </c>
      <c r="AQ137" s="270">
        <f t="shared" si="100"/>
        <v>0</v>
      </c>
      <c r="AR137" s="188"/>
      <c r="AS137" s="321"/>
      <c r="AT137" s="321"/>
      <c r="AU137" s="321"/>
    </row>
    <row r="138" spans="1:47" s="154" customFormat="1" ht="50.25" customHeight="1" x14ac:dyDescent="0.25">
      <c r="A138" s="177">
        <v>5</v>
      </c>
      <c r="B138" s="174" t="s">
        <v>569</v>
      </c>
      <c r="C138" s="23"/>
      <c r="D138" s="23"/>
      <c r="E138" s="23"/>
      <c r="F138" s="48">
        <f t="shared" si="20"/>
        <v>17</v>
      </c>
      <c r="G138" s="48">
        <v>17</v>
      </c>
      <c r="H138" s="48"/>
      <c r="I138" s="23"/>
      <c r="J138" s="48"/>
      <c r="K138" s="48"/>
      <c r="L138" s="46"/>
      <c r="M138" s="48">
        <f t="shared" si="22"/>
        <v>13</v>
      </c>
      <c r="N138" s="48">
        <v>13</v>
      </c>
      <c r="O138" s="48"/>
      <c r="P138" s="48"/>
      <c r="Q138" s="48"/>
      <c r="R138" s="46"/>
      <c r="S138" s="46"/>
      <c r="T138" s="48">
        <f t="shared" si="25"/>
        <v>17</v>
      </c>
      <c r="U138" s="48">
        <v>17</v>
      </c>
      <c r="V138" s="48"/>
      <c r="W138" s="23"/>
      <c r="X138" s="48"/>
      <c r="Y138" s="23"/>
      <c r="Z138" s="23"/>
      <c r="AA138" s="48">
        <f t="shared" si="112"/>
        <v>12</v>
      </c>
      <c r="AB138" s="48">
        <v>12</v>
      </c>
      <c r="AC138" s="48"/>
      <c r="AD138" s="48"/>
      <c r="AE138" s="48"/>
      <c r="AF138" s="46"/>
      <c r="AG138" s="46"/>
      <c r="AH138" s="48">
        <f t="shared" si="111"/>
        <v>17</v>
      </c>
      <c r="AI138" s="48">
        <v>17</v>
      </c>
      <c r="AJ138" s="23"/>
      <c r="AK138" s="48"/>
      <c r="AL138" s="23"/>
      <c r="AM138" s="23"/>
      <c r="AN138" s="270">
        <f t="shared" si="76"/>
        <v>0</v>
      </c>
      <c r="AO138" s="270">
        <f t="shared" si="77"/>
        <v>0</v>
      </c>
      <c r="AP138" s="270">
        <f t="shared" si="99"/>
        <v>0</v>
      </c>
      <c r="AQ138" s="270">
        <f t="shared" si="100"/>
        <v>0</v>
      </c>
      <c r="AR138" s="188"/>
      <c r="AS138" s="321"/>
      <c r="AT138" s="321"/>
      <c r="AU138" s="321"/>
    </row>
    <row r="139" spans="1:47" s="154" customFormat="1" ht="50.25" customHeight="1" x14ac:dyDescent="0.25">
      <c r="A139" s="173">
        <v>6</v>
      </c>
      <c r="B139" s="174" t="s">
        <v>570</v>
      </c>
      <c r="C139" s="23"/>
      <c r="D139" s="23"/>
      <c r="E139" s="23"/>
      <c r="F139" s="48">
        <f t="shared" si="20"/>
        <v>15</v>
      </c>
      <c r="G139" s="48">
        <v>15</v>
      </c>
      <c r="H139" s="48"/>
      <c r="I139" s="23"/>
      <c r="J139" s="48"/>
      <c r="K139" s="48"/>
      <c r="L139" s="46"/>
      <c r="M139" s="48">
        <f t="shared" si="22"/>
        <v>14</v>
      </c>
      <c r="N139" s="48">
        <v>14</v>
      </c>
      <c r="O139" s="48"/>
      <c r="P139" s="48"/>
      <c r="Q139" s="48"/>
      <c r="R139" s="46"/>
      <c r="S139" s="46"/>
      <c r="T139" s="48">
        <f t="shared" si="25"/>
        <v>15</v>
      </c>
      <c r="U139" s="48">
        <v>15</v>
      </c>
      <c r="V139" s="48"/>
      <c r="W139" s="23"/>
      <c r="X139" s="48"/>
      <c r="Y139" s="23"/>
      <c r="Z139" s="23"/>
      <c r="AA139" s="48">
        <f t="shared" si="112"/>
        <v>14</v>
      </c>
      <c r="AB139" s="48">
        <v>14</v>
      </c>
      <c r="AC139" s="48"/>
      <c r="AD139" s="48"/>
      <c r="AE139" s="48"/>
      <c r="AF139" s="46"/>
      <c r="AG139" s="46"/>
      <c r="AH139" s="48">
        <f t="shared" si="111"/>
        <v>15</v>
      </c>
      <c r="AI139" s="48">
        <v>15</v>
      </c>
      <c r="AJ139" s="23"/>
      <c r="AK139" s="48"/>
      <c r="AL139" s="23"/>
      <c r="AM139" s="23"/>
      <c r="AN139" s="270">
        <f t="shared" si="76"/>
        <v>0</v>
      </c>
      <c r="AO139" s="270">
        <f t="shared" si="77"/>
        <v>0</v>
      </c>
      <c r="AP139" s="270">
        <f t="shared" si="99"/>
        <v>0</v>
      </c>
      <c r="AQ139" s="270">
        <f t="shared" si="100"/>
        <v>0</v>
      </c>
      <c r="AR139" s="188"/>
      <c r="AS139" s="321"/>
      <c r="AT139" s="321"/>
      <c r="AU139" s="321"/>
    </row>
    <row r="140" spans="1:47" s="154" customFormat="1" ht="50.25" customHeight="1" x14ac:dyDescent="0.25">
      <c r="A140" s="177">
        <v>7</v>
      </c>
      <c r="B140" s="174" t="s">
        <v>571</v>
      </c>
      <c r="C140" s="23"/>
      <c r="D140" s="23"/>
      <c r="E140" s="23"/>
      <c r="F140" s="48">
        <f t="shared" si="20"/>
        <v>17</v>
      </c>
      <c r="G140" s="48">
        <v>17</v>
      </c>
      <c r="H140" s="48"/>
      <c r="I140" s="23"/>
      <c r="J140" s="48"/>
      <c r="K140" s="48"/>
      <c r="L140" s="46"/>
      <c r="M140" s="48">
        <f t="shared" si="22"/>
        <v>17</v>
      </c>
      <c r="N140" s="48">
        <v>17</v>
      </c>
      <c r="O140" s="48"/>
      <c r="P140" s="48"/>
      <c r="Q140" s="48"/>
      <c r="R140" s="46"/>
      <c r="S140" s="46"/>
      <c r="T140" s="48">
        <f t="shared" si="25"/>
        <v>17</v>
      </c>
      <c r="U140" s="48">
        <v>17</v>
      </c>
      <c r="V140" s="48"/>
      <c r="W140" s="23"/>
      <c r="X140" s="48"/>
      <c r="Y140" s="23"/>
      <c r="Z140" s="23"/>
      <c r="AA140" s="48">
        <f t="shared" si="112"/>
        <v>17</v>
      </c>
      <c r="AB140" s="48">
        <v>17</v>
      </c>
      <c r="AC140" s="48"/>
      <c r="AD140" s="48"/>
      <c r="AE140" s="48"/>
      <c r="AF140" s="46"/>
      <c r="AG140" s="46"/>
      <c r="AH140" s="48">
        <f t="shared" si="111"/>
        <v>17</v>
      </c>
      <c r="AI140" s="48">
        <v>17</v>
      </c>
      <c r="AJ140" s="23"/>
      <c r="AK140" s="48"/>
      <c r="AL140" s="23"/>
      <c r="AM140" s="23"/>
      <c r="AN140" s="270">
        <f t="shared" ref="AN140:AN189" si="113">AH140-T140</f>
        <v>0</v>
      </c>
      <c r="AO140" s="270">
        <f t="shared" ref="AO140:AO189" si="114">AI140-U140</f>
        <v>0</v>
      </c>
      <c r="AP140" s="270">
        <f t="shared" si="99"/>
        <v>0</v>
      </c>
      <c r="AQ140" s="270">
        <f t="shared" si="100"/>
        <v>0</v>
      </c>
      <c r="AR140" s="188"/>
      <c r="AS140" s="321"/>
      <c r="AT140" s="321"/>
      <c r="AU140" s="321"/>
    </row>
    <row r="141" spans="1:47" s="154" customFormat="1" ht="50.25" customHeight="1" x14ac:dyDescent="0.25">
      <c r="A141" s="173">
        <v>8</v>
      </c>
      <c r="B141" s="174" t="s">
        <v>572</v>
      </c>
      <c r="C141" s="23"/>
      <c r="D141" s="23"/>
      <c r="E141" s="23"/>
      <c r="F141" s="48">
        <f t="shared" si="20"/>
        <v>13</v>
      </c>
      <c r="G141" s="48">
        <v>13</v>
      </c>
      <c r="H141" s="48"/>
      <c r="I141" s="23"/>
      <c r="J141" s="48"/>
      <c r="K141" s="48"/>
      <c r="L141" s="46"/>
      <c r="M141" s="48">
        <f t="shared" si="22"/>
        <v>13</v>
      </c>
      <c r="N141" s="48">
        <v>13</v>
      </c>
      <c r="O141" s="48"/>
      <c r="P141" s="48"/>
      <c r="Q141" s="48"/>
      <c r="R141" s="46"/>
      <c r="S141" s="46"/>
      <c r="T141" s="48">
        <f t="shared" si="25"/>
        <v>13</v>
      </c>
      <c r="U141" s="48">
        <v>13</v>
      </c>
      <c r="V141" s="48"/>
      <c r="W141" s="23"/>
      <c r="X141" s="48"/>
      <c r="Y141" s="23"/>
      <c r="Z141" s="23"/>
      <c r="AA141" s="48">
        <f t="shared" si="112"/>
        <v>13</v>
      </c>
      <c r="AB141" s="48">
        <v>13</v>
      </c>
      <c r="AC141" s="48"/>
      <c r="AD141" s="48"/>
      <c r="AE141" s="48"/>
      <c r="AF141" s="46"/>
      <c r="AG141" s="46"/>
      <c r="AH141" s="48">
        <f t="shared" si="111"/>
        <v>13</v>
      </c>
      <c r="AI141" s="48">
        <v>13</v>
      </c>
      <c r="AJ141" s="23"/>
      <c r="AK141" s="48"/>
      <c r="AL141" s="23"/>
      <c r="AM141" s="23"/>
      <c r="AN141" s="270">
        <f t="shared" si="113"/>
        <v>0</v>
      </c>
      <c r="AO141" s="270">
        <f t="shared" si="114"/>
        <v>0</v>
      </c>
      <c r="AP141" s="270">
        <f t="shared" si="99"/>
        <v>0</v>
      </c>
      <c r="AQ141" s="270">
        <f t="shared" si="100"/>
        <v>0</v>
      </c>
      <c r="AR141" s="188"/>
      <c r="AS141" s="321"/>
      <c r="AT141" s="321"/>
      <c r="AU141" s="321"/>
    </row>
    <row r="142" spans="1:47" s="154" customFormat="1" ht="50.25" customHeight="1" x14ac:dyDescent="0.25">
      <c r="A142" s="177">
        <v>9</v>
      </c>
      <c r="B142" s="174" t="s">
        <v>573</v>
      </c>
      <c r="C142" s="23"/>
      <c r="D142" s="23"/>
      <c r="E142" s="23"/>
      <c r="F142" s="48">
        <f t="shared" si="20"/>
        <v>15</v>
      </c>
      <c r="G142" s="48">
        <v>15</v>
      </c>
      <c r="H142" s="48"/>
      <c r="I142" s="23"/>
      <c r="J142" s="48"/>
      <c r="K142" s="48"/>
      <c r="L142" s="46"/>
      <c r="M142" s="48">
        <f t="shared" si="22"/>
        <v>13</v>
      </c>
      <c r="N142" s="48">
        <v>13</v>
      </c>
      <c r="O142" s="48"/>
      <c r="P142" s="48"/>
      <c r="Q142" s="48"/>
      <c r="R142" s="46"/>
      <c r="S142" s="46"/>
      <c r="T142" s="48">
        <f t="shared" si="25"/>
        <v>15</v>
      </c>
      <c r="U142" s="48">
        <v>15</v>
      </c>
      <c r="V142" s="48"/>
      <c r="W142" s="23"/>
      <c r="X142" s="48"/>
      <c r="Y142" s="23"/>
      <c r="Z142" s="23"/>
      <c r="AA142" s="48">
        <f t="shared" si="112"/>
        <v>13</v>
      </c>
      <c r="AB142" s="48">
        <v>13</v>
      </c>
      <c r="AC142" s="48"/>
      <c r="AD142" s="48"/>
      <c r="AE142" s="48"/>
      <c r="AF142" s="46"/>
      <c r="AG142" s="46"/>
      <c r="AH142" s="48">
        <f t="shared" si="111"/>
        <v>15</v>
      </c>
      <c r="AI142" s="48">
        <v>15</v>
      </c>
      <c r="AJ142" s="23"/>
      <c r="AK142" s="48"/>
      <c r="AL142" s="23"/>
      <c r="AM142" s="23"/>
      <c r="AN142" s="270">
        <f t="shared" si="113"/>
        <v>0</v>
      </c>
      <c r="AO142" s="270">
        <f t="shared" si="114"/>
        <v>0</v>
      </c>
      <c r="AP142" s="270">
        <f t="shared" si="99"/>
        <v>0</v>
      </c>
      <c r="AQ142" s="270">
        <f t="shared" si="100"/>
        <v>0</v>
      </c>
      <c r="AR142" s="188"/>
      <c r="AS142" s="321"/>
      <c r="AT142" s="321"/>
      <c r="AU142" s="321"/>
    </row>
    <row r="143" spans="1:47" s="154" customFormat="1" ht="50.25" customHeight="1" x14ac:dyDescent="0.25">
      <c r="A143" s="173">
        <v>10</v>
      </c>
      <c r="B143" s="174" t="s">
        <v>574</v>
      </c>
      <c r="C143" s="23"/>
      <c r="D143" s="23"/>
      <c r="E143" s="23"/>
      <c r="F143" s="48">
        <f t="shared" si="20"/>
        <v>17</v>
      </c>
      <c r="G143" s="48">
        <v>17</v>
      </c>
      <c r="H143" s="48"/>
      <c r="I143" s="23"/>
      <c r="J143" s="48"/>
      <c r="K143" s="48"/>
      <c r="L143" s="46"/>
      <c r="M143" s="48">
        <f t="shared" si="22"/>
        <v>17</v>
      </c>
      <c r="N143" s="48">
        <v>17</v>
      </c>
      <c r="O143" s="48"/>
      <c r="P143" s="48"/>
      <c r="Q143" s="48"/>
      <c r="R143" s="46"/>
      <c r="S143" s="46"/>
      <c r="T143" s="48">
        <f t="shared" si="25"/>
        <v>17</v>
      </c>
      <c r="U143" s="48">
        <v>17</v>
      </c>
      <c r="V143" s="48"/>
      <c r="W143" s="23"/>
      <c r="X143" s="48"/>
      <c r="Y143" s="23"/>
      <c r="Z143" s="23"/>
      <c r="AA143" s="48">
        <f t="shared" si="112"/>
        <v>16</v>
      </c>
      <c r="AB143" s="48">
        <v>16</v>
      </c>
      <c r="AC143" s="48"/>
      <c r="AD143" s="48"/>
      <c r="AE143" s="48"/>
      <c r="AF143" s="46"/>
      <c r="AG143" s="46"/>
      <c r="AH143" s="48">
        <f t="shared" si="111"/>
        <v>17</v>
      </c>
      <c r="AI143" s="48">
        <v>17</v>
      </c>
      <c r="AJ143" s="23"/>
      <c r="AK143" s="48"/>
      <c r="AL143" s="23"/>
      <c r="AM143" s="23"/>
      <c r="AN143" s="270">
        <f t="shared" si="113"/>
        <v>0</v>
      </c>
      <c r="AO143" s="270">
        <f t="shared" si="114"/>
        <v>0</v>
      </c>
      <c r="AP143" s="270">
        <f t="shared" si="99"/>
        <v>0</v>
      </c>
      <c r="AQ143" s="270">
        <f t="shared" si="100"/>
        <v>0</v>
      </c>
      <c r="AR143" s="188"/>
      <c r="AS143" s="321"/>
      <c r="AT143" s="321"/>
      <c r="AU143" s="321"/>
    </row>
    <row r="144" spans="1:47" s="154" customFormat="1" ht="50.25" customHeight="1" x14ac:dyDescent="0.25">
      <c r="A144" s="177">
        <v>11</v>
      </c>
      <c r="B144" s="174" t="s">
        <v>575</v>
      </c>
      <c r="C144" s="23"/>
      <c r="D144" s="23"/>
      <c r="E144" s="23"/>
      <c r="F144" s="48">
        <f t="shared" si="20"/>
        <v>17</v>
      </c>
      <c r="G144" s="48">
        <v>17</v>
      </c>
      <c r="H144" s="48"/>
      <c r="I144" s="23"/>
      <c r="J144" s="48"/>
      <c r="K144" s="48"/>
      <c r="L144" s="46"/>
      <c r="M144" s="48">
        <f t="shared" si="22"/>
        <v>16</v>
      </c>
      <c r="N144" s="48">
        <v>16</v>
      </c>
      <c r="O144" s="48"/>
      <c r="P144" s="48"/>
      <c r="Q144" s="48"/>
      <c r="R144" s="46"/>
      <c r="S144" s="46"/>
      <c r="T144" s="48">
        <f t="shared" si="25"/>
        <v>17</v>
      </c>
      <c r="U144" s="48">
        <v>17</v>
      </c>
      <c r="V144" s="48"/>
      <c r="W144" s="23"/>
      <c r="X144" s="48"/>
      <c r="Y144" s="23"/>
      <c r="Z144" s="23"/>
      <c r="AA144" s="48">
        <f t="shared" si="112"/>
        <v>16</v>
      </c>
      <c r="AB144" s="48">
        <v>16</v>
      </c>
      <c r="AC144" s="48"/>
      <c r="AD144" s="48"/>
      <c r="AE144" s="48"/>
      <c r="AF144" s="46"/>
      <c r="AG144" s="46"/>
      <c r="AH144" s="48">
        <f t="shared" si="111"/>
        <v>17</v>
      </c>
      <c r="AI144" s="48">
        <v>17</v>
      </c>
      <c r="AJ144" s="23"/>
      <c r="AK144" s="48"/>
      <c r="AL144" s="23"/>
      <c r="AM144" s="23"/>
      <c r="AN144" s="270">
        <f t="shared" si="113"/>
        <v>0</v>
      </c>
      <c r="AO144" s="270">
        <f t="shared" si="114"/>
        <v>0</v>
      </c>
      <c r="AP144" s="270">
        <f t="shared" si="99"/>
        <v>0</v>
      </c>
      <c r="AQ144" s="270">
        <f t="shared" si="100"/>
        <v>0</v>
      </c>
      <c r="AR144" s="188"/>
      <c r="AS144" s="321"/>
      <c r="AT144" s="321"/>
      <c r="AU144" s="321"/>
    </row>
    <row r="145" spans="1:47" s="154" customFormat="1" ht="50.25" customHeight="1" x14ac:dyDescent="0.25">
      <c r="A145" s="173">
        <v>12</v>
      </c>
      <c r="B145" s="174" t="s">
        <v>576</v>
      </c>
      <c r="C145" s="23"/>
      <c r="D145" s="23"/>
      <c r="E145" s="23"/>
      <c r="F145" s="48">
        <f t="shared" si="20"/>
        <v>11</v>
      </c>
      <c r="G145" s="48">
        <v>11</v>
      </c>
      <c r="H145" s="48"/>
      <c r="I145" s="23"/>
      <c r="J145" s="48"/>
      <c r="K145" s="48"/>
      <c r="L145" s="46"/>
      <c r="M145" s="48">
        <f t="shared" si="22"/>
        <v>11</v>
      </c>
      <c r="N145" s="48">
        <v>11</v>
      </c>
      <c r="O145" s="48"/>
      <c r="P145" s="48"/>
      <c r="Q145" s="48"/>
      <c r="R145" s="46"/>
      <c r="S145" s="46"/>
      <c r="T145" s="48">
        <f t="shared" si="25"/>
        <v>11</v>
      </c>
      <c r="U145" s="48">
        <v>11</v>
      </c>
      <c r="V145" s="48"/>
      <c r="W145" s="23"/>
      <c r="X145" s="48"/>
      <c r="Y145" s="23"/>
      <c r="Z145" s="23"/>
      <c r="AA145" s="48">
        <f t="shared" si="112"/>
        <v>11</v>
      </c>
      <c r="AB145" s="48">
        <v>11</v>
      </c>
      <c r="AC145" s="48"/>
      <c r="AD145" s="48"/>
      <c r="AE145" s="48"/>
      <c r="AF145" s="46"/>
      <c r="AG145" s="46"/>
      <c r="AH145" s="48">
        <f t="shared" si="111"/>
        <v>11</v>
      </c>
      <c r="AI145" s="48">
        <v>11</v>
      </c>
      <c r="AJ145" s="23"/>
      <c r="AK145" s="48"/>
      <c r="AL145" s="23"/>
      <c r="AM145" s="23"/>
      <c r="AN145" s="270">
        <f t="shared" si="113"/>
        <v>0</v>
      </c>
      <c r="AO145" s="270">
        <f t="shared" si="114"/>
        <v>0</v>
      </c>
      <c r="AP145" s="270">
        <f t="shared" si="99"/>
        <v>0</v>
      </c>
      <c r="AQ145" s="270">
        <f t="shared" si="100"/>
        <v>0</v>
      </c>
      <c r="AR145" s="188"/>
      <c r="AS145" s="321"/>
      <c r="AT145" s="321"/>
      <c r="AU145" s="321"/>
    </row>
    <row r="146" spans="1:47" s="154" customFormat="1" ht="50.25" customHeight="1" x14ac:dyDescent="0.25">
      <c r="A146" s="177">
        <v>13</v>
      </c>
      <c r="B146" s="174" t="s">
        <v>577</v>
      </c>
      <c r="C146" s="23"/>
      <c r="D146" s="23"/>
      <c r="E146" s="23"/>
      <c r="F146" s="48">
        <f t="shared" si="20"/>
        <v>11</v>
      </c>
      <c r="G146" s="48">
        <v>11</v>
      </c>
      <c r="H146" s="48"/>
      <c r="I146" s="23"/>
      <c r="J146" s="48"/>
      <c r="K146" s="48"/>
      <c r="L146" s="46"/>
      <c r="M146" s="48">
        <f t="shared" si="22"/>
        <v>11</v>
      </c>
      <c r="N146" s="48">
        <v>11</v>
      </c>
      <c r="O146" s="48"/>
      <c r="P146" s="48"/>
      <c r="Q146" s="48"/>
      <c r="R146" s="46"/>
      <c r="S146" s="46"/>
      <c r="T146" s="48">
        <f t="shared" si="25"/>
        <v>11</v>
      </c>
      <c r="U146" s="48">
        <v>11</v>
      </c>
      <c r="V146" s="48"/>
      <c r="W146" s="23"/>
      <c r="X146" s="48"/>
      <c r="Y146" s="23"/>
      <c r="Z146" s="23"/>
      <c r="AA146" s="48">
        <f t="shared" si="112"/>
        <v>7</v>
      </c>
      <c r="AB146" s="48">
        <v>7</v>
      </c>
      <c r="AC146" s="48"/>
      <c r="AD146" s="48"/>
      <c r="AE146" s="48"/>
      <c r="AF146" s="46"/>
      <c r="AG146" s="46"/>
      <c r="AH146" s="48">
        <f t="shared" si="111"/>
        <v>11</v>
      </c>
      <c r="AI146" s="48">
        <v>11</v>
      </c>
      <c r="AJ146" s="23"/>
      <c r="AK146" s="48"/>
      <c r="AL146" s="23"/>
      <c r="AM146" s="23"/>
      <c r="AN146" s="270">
        <f t="shared" si="113"/>
        <v>0</v>
      </c>
      <c r="AO146" s="270">
        <f t="shared" si="114"/>
        <v>0</v>
      </c>
      <c r="AP146" s="270">
        <f t="shared" si="99"/>
        <v>0</v>
      </c>
      <c r="AQ146" s="270">
        <f t="shared" si="100"/>
        <v>0</v>
      </c>
      <c r="AR146" s="188"/>
      <c r="AS146" s="321"/>
      <c r="AT146" s="321"/>
      <c r="AU146" s="321"/>
    </row>
    <row r="147" spans="1:47" s="141" customFormat="1" ht="37.5" customHeight="1" x14ac:dyDescent="0.25">
      <c r="A147" s="139" t="s">
        <v>564</v>
      </c>
      <c r="B147" s="140" t="s">
        <v>117</v>
      </c>
      <c r="C147" s="67"/>
      <c r="D147" s="67"/>
      <c r="E147" s="67"/>
      <c r="F147" s="67">
        <f t="shared" ref="F147:AM147" si="115">SUM(F148:F189)</f>
        <v>673</v>
      </c>
      <c r="G147" s="67">
        <f t="shared" si="115"/>
        <v>633</v>
      </c>
      <c r="H147" s="67">
        <f t="shared" si="115"/>
        <v>0</v>
      </c>
      <c r="I147" s="67">
        <f t="shared" si="115"/>
        <v>40</v>
      </c>
      <c r="J147" s="67">
        <f t="shared" si="115"/>
        <v>50</v>
      </c>
      <c r="K147" s="67">
        <f t="shared" si="115"/>
        <v>49</v>
      </c>
      <c r="L147" s="67">
        <f t="shared" si="115"/>
        <v>1</v>
      </c>
      <c r="M147" s="67">
        <f t="shared" si="115"/>
        <v>557</v>
      </c>
      <c r="N147" s="67">
        <f t="shared" si="115"/>
        <v>525</v>
      </c>
      <c r="O147" s="67">
        <f t="shared" si="115"/>
        <v>0</v>
      </c>
      <c r="P147" s="67">
        <f t="shared" si="115"/>
        <v>32</v>
      </c>
      <c r="Q147" s="67">
        <f t="shared" si="115"/>
        <v>16</v>
      </c>
      <c r="R147" s="67">
        <f t="shared" si="115"/>
        <v>15</v>
      </c>
      <c r="S147" s="67">
        <f t="shared" si="115"/>
        <v>1</v>
      </c>
      <c r="T147" s="67">
        <f t="shared" si="115"/>
        <v>685</v>
      </c>
      <c r="U147" s="67">
        <f t="shared" si="115"/>
        <v>645</v>
      </c>
      <c r="V147" s="67">
        <f t="shared" si="115"/>
        <v>0</v>
      </c>
      <c r="W147" s="67">
        <f t="shared" si="115"/>
        <v>40</v>
      </c>
      <c r="X147" s="67">
        <f t="shared" si="115"/>
        <v>52</v>
      </c>
      <c r="Y147" s="67">
        <f t="shared" si="115"/>
        <v>51</v>
      </c>
      <c r="Z147" s="67">
        <f t="shared" si="115"/>
        <v>1</v>
      </c>
      <c r="AA147" s="67">
        <f t="shared" si="115"/>
        <v>550</v>
      </c>
      <c r="AB147" s="67">
        <f t="shared" si="115"/>
        <v>510</v>
      </c>
      <c r="AC147" s="67">
        <f t="shared" si="115"/>
        <v>0</v>
      </c>
      <c r="AD147" s="67">
        <f t="shared" si="115"/>
        <v>40</v>
      </c>
      <c r="AE147" s="67">
        <f t="shared" si="115"/>
        <v>11</v>
      </c>
      <c r="AF147" s="67">
        <f t="shared" si="115"/>
        <v>10</v>
      </c>
      <c r="AG147" s="67">
        <f t="shared" si="115"/>
        <v>1</v>
      </c>
      <c r="AH147" s="67">
        <f t="shared" si="115"/>
        <v>691</v>
      </c>
      <c r="AI147" s="67">
        <f t="shared" si="115"/>
        <v>651</v>
      </c>
      <c r="AJ147" s="67">
        <f t="shared" si="115"/>
        <v>40</v>
      </c>
      <c r="AK147" s="67">
        <f t="shared" si="115"/>
        <v>75</v>
      </c>
      <c r="AL147" s="67">
        <f t="shared" si="115"/>
        <v>74</v>
      </c>
      <c r="AM147" s="67">
        <f t="shared" si="115"/>
        <v>1</v>
      </c>
      <c r="AN147" s="82">
        <f t="shared" si="113"/>
        <v>6</v>
      </c>
      <c r="AO147" s="82">
        <f t="shared" si="114"/>
        <v>6</v>
      </c>
      <c r="AP147" s="270">
        <f t="shared" si="99"/>
        <v>0</v>
      </c>
      <c r="AQ147" s="270">
        <f t="shared" si="100"/>
        <v>23</v>
      </c>
      <c r="AR147" s="181"/>
      <c r="AS147" s="314"/>
      <c r="AT147" s="314"/>
      <c r="AU147" s="314"/>
    </row>
    <row r="148" spans="1:47" s="50" customFormat="1" ht="31.5" customHeight="1" x14ac:dyDescent="0.25">
      <c r="A148" s="151">
        <v>1</v>
      </c>
      <c r="B148" s="24" t="s">
        <v>696</v>
      </c>
      <c r="C148" s="45"/>
      <c r="D148" s="45"/>
      <c r="E148" s="45"/>
      <c r="F148" s="48">
        <f t="shared" si="20"/>
        <v>9</v>
      </c>
      <c r="G148" s="48">
        <v>6</v>
      </c>
      <c r="H148" s="48"/>
      <c r="I148" s="45">
        <v>3</v>
      </c>
      <c r="J148" s="48"/>
      <c r="K148" s="45"/>
      <c r="L148" s="45"/>
      <c r="M148" s="48">
        <f t="shared" si="22"/>
        <v>7</v>
      </c>
      <c r="N148" s="48">
        <v>5</v>
      </c>
      <c r="O148" s="48"/>
      <c r="P148" s="48">
        <v>2</v>
      </c>
      <c r="Q148" s="48"/>
      <c r="R148" s="45"/>
      <c r="S148" s="45"/>
      <c r="T148" s="48">
        <f t="shared" si="25"/>
        <v>15</v>
      </c>
      <c r="U148" s="48">
        <v>12</v>
      </c>
      <c r="V148" s="48"/>
      <c r="W148" s="45">
        <v>3</v>
      </c>
      <c r="X148" s="48"/>
      <c r="Y148" s="45"/>
      <c r="Z148" s="45"/>
      <c r="AA148" s="48">
        <f t="shared" ref="AA148:AA162" si="116">SUM(AB148:AD148)</f>
        <v>9</v>
      </c>
      <c r="AB148" s="48">
        <v>6</v>
      </c>
      <c r="AC148" s="48"/>
      <c r="AD148" s="48">
        <v>3</v>
      </c>
      <c r="AE148" s="48"/>
      <c r="AF148" s="45"/>
      <c r="AG148" s="45"/>
      <c r="AH148" s="48">
        <f t="shared" ref="AH148:AH162" si="117">SUM(AI148:AJ148)</f>
        <v>15</v>
      </c>
      <c r="AI148" s="48">
        <v>12</v>
      </c>
      <c r="AJ148" s="45">
        <v>3</v>
      </c>
      <c r="AK148" s="48"/>
      <c r="AL148" s="45"/>
      <c r="AM148" s="45"/>
      <c r="AN148" s="270">
        <f t="shared" si="113"/>
        <v>0</v>
      </c>
      <c r="AO148" s="270">
        <f t="shared" si="114"/>
        <v>0</v>
      </c>
      <c r="AP148" s="270">
        <f t="shared" si="99"/>
        <v>0</v>
      </c>
      <c r="AQ148" s="270">
        <f t="shared" si="100"/>
        <v>0</v>
      </c>
      <c r="AR148" s="184"/>
      <c r="AS148" s="317"/>
      <c r="AT148" s="317"/>
      <c r="AU148" s="317"/>
    </row>
    <row r="149" spans="1:47" s="50" customFormat="1" ht="36" customHeight="1" x14ac:dyDescent="0.25">
      <c r="A149" s="151">
        <v>2</v>
      </c>
      <c r="B149" s="24" t="s">
        <v>28</v>
      </c>
      <c r="C149" s="45" t="s">
        <v>68</v>
      </c>
      <c r="D149" s="45" t="s">
        <v>68</v>
      </c>
      <c r="E149" s="45" t="s">
        <v>477</v>
      </c>
      <c r="F149" s="48">
        <f t="shared" si="20"/>
        <v>12</v>
      </c>
      <c r="G149" s="48">
        <v>10</v>
      </c>
      <c r="H149" s="48"/>
      <c r="I149" s="45">
        <v>2</v>
      </c>
      <c r="J149" s="48">
        <f t="shared" si="21"/>
        <v>0</v>
      </c>
      <c r="K149" s="48"/>
      <c r="L149" s="45"/>
      <c r="M149" s="48">
        <f t="shared" si="22"/>
        <v>10</v>
      </c>
      <c r="N149" s="48">
        <v>8</v>
      </c>
      <c r="O149" s="48"/>
      <c r="P149" s="48">
        <v>2</v>
      </c>
      <c r="Q149" s="48">
        <f t="shared" si="24"/>
        <v>0</v>
      </c>
      <c r="R149" s="45"/>
      <c r="S149" s="45"/>
      <c r="T149" s="48">
        <f t="shared" si="25"/>
        <v>10</v>
      </c>
      <c r="U149" s="48">
        <v>8</v>
      </c>
      <c r="V149" s="48"/>
      <c r="W149" s="45">
        <v>2</v>
      </c>
      <c r="X149" s="48">
        <f t="shared" si="26"/>
        <v>0</v>
      </c>
      <c r="Y149" s="45"/>
      <c r="Z149" s="45"/>
      <c r="AA149" s="48">
        <f t="shared" si="116"/>
        <v>10</v>
      </c>
      <c r="AB149" s="48">
        <v>8</v>
      </c>
      <c r="AC149" s="48"/>
      <c r="AD149" s="48">
        <v>2</v>
      </c>
      <c r="AE149" s="48">
        <f t="shared" ref="AE149:AE150" si="118">SUM(AF149:AG149)</f>
        <v>0</v>
      </c>
      <c r="AF149" s="45"/>
      <c r="AG149" s="45"/>
      <c r="AH149" s="48">
        <f t="shared" si="117"/>
        <v>10</v>
      </c>
      <c r="AI149" s="48">
        <v>8</v>
      </c>
      <c r="AJ149" s="45">
        <v>2</v>
      </c>
      <c r="AK149" s="48">
        <f t="shared" ref="AK149:AK162" si="119">SUM(AL149:AM149)</f>
        <v>0</v>
      </c>
      <c r="AL149" s="45"/>
      <c r="AM149" s="45"/>
      <c r="AN149" s="270">
        <f t="shared" si="113"/>
        <v>0</v>
      </c>
      <c r="AO149" s="270">
        <f t="shared" si="114"/>
        <v>0</v>
      </c>
      <c r="AP149" s="270">
        <f t="shared" si="99"/>
        <v>0</v>
      </c>
      <c r="AQ149" s="270">
        <f t="shared" si="100"/>
        <v>0</v>
      </c>
      <c r="AR149" s="184"/>
      <c r="AS149" s="317"/>
      <c r="AT149" s="317"/>
      <c r="AU149" s="317"/>
    </row>
    <row r="150" spans="1:47" s="149" customFormat="1" ht="45" x14ac:dyDescent="0.25">
      <c r="A150" s="151">
        <v>3</v>
      </c>
      <c r="B150" s="24" t="s">
        <v>478</v>
      </c>
      <c r="C150" s="178" t="s">
        <v>68</v>
      </c>
      <c r="D150" s="178" t="s">
        <v>480</v>
      </c>
      <c r="E150" s="178" t="s">
        <v>477</v>
      </c>
      <c r="F150" s="48">
        <f t="shared" si="20"/>
        <v>8</v>
      </c>
      <c r="G150" s="48">
        <v>8</v>
      </c>
      <c r="H150" s="48"/>
      <c r="I150" s="23"/>
      <c r="J150" s="48">
        <f t="shared" si="21"/>
        <v>0</v>
      </c>
      <c r="K150" s="150"/>
      <c r="L150" s="23"/>
      <c r="M150" s="48">
        <f t="shared" si="22"/>
        <v>7</v>
      </c>
      <c r="N150" s="48">
        <v>7</v>
      </c>
      <c r="O150" s="48"/>
      <c r="P150" s="48"/>
      <c r="Q150" s="48">
        <f t="shared" si="24"/>
        <v>0</v>
      </c>
      <c r="R150" s="150"/>
      <c r="S150" s="150"/>
      <c r="T150" s="48">
        <f t="shared" si="25"/>
        <v>7</v>
      </c>
      <c r="U150" s="48">
        <v>7</v>
      </c>
      <c r="V150" s="48"/>
      <c r="W150" s="23"/>
      <c r="X150" s="48">
        <f t="shared" si="26"/>
        <v>0</v>
      </c>
      <c r="Y150" s="150"/>
      <c r="Z150" s="150"/>
      <c r="AA150" s="48">
        <f t="shared" si="116"/>
        <v>6</v>
      </c>
      <c r="AB150" s="149">
        <v>6</v>
      </c>
      <c r="AC150" s="48"/>
      <c r="AD150" s="48"/>
      <c r="AE150" s="48">
        <f t="shared" si="118"/>
        <v>0</v>
      </c>
      <c r="AF150" s="150"/>
      <c r="AG150" s="150"/>
      <c r="AH150" s="48">
        <f t="shared" si="117"/>
        <v>7</v>
      </c>
      <c r="AI150" s="48">
        <v>7</v>
      </c>
      <c r="AJ150" s="23"/>
      <c r="AK150" s="48">
        <f t="shared" si="119"/>
        <v>0</v>
      </c>
      <c r="AL150" s="150"/>
      <c r="AM150" s="150"/>
      <c r="AN150" s="270">
        <f t="shared" si="113"/>
        <v>0</v>
      </c>
      <c r="AO150" s="270">
        <f t="shared" si="114"/>
        <v>0</v>
      </c>
      <c r="AP150" s="270">
        <f t="shared" si="99"/>
        <v>0</v>
      </c>
      <c r="AQ150" s="270">
        <f t="shared" si="100"/>
        <v>0</v>
      </c>
      <c r="AR150" s="183"/>
      <c r="AS150" s="316"/>
      <c r="AT150" s="316"/>
      <c r="AU150" s="316"/>
    </row>
    <row r="151" spans="1:47" s="149" customFormat="1" ht="36.75" customHeight="1" x14ac:dyDescent="0.25">
      <c r="A151" s="151">
        <v>4</v>
      </c>
      <c r="B151" s="24" t="s">
        <v>479</v>
      </c>
      <c r="C151" s="178" t="s">
        <v>68</v>
      </c>
      <c r="D151" s="178"/>
      <c r="E151" s="48" t="s">
        <v>477</v>
      </c>
      <c r="F151" s="48">
        <f t="shared" si="20"/>
        <v>4</v>
      </c>
      <c r="G151" s="48">
        <v>4</v>
      </c>
      <c r="H151" s="48"/>
      <c r="I151" s="23"/>
      <c r="J151" s="48">
        <f t="shared" si="21"/>
        <v>0</v>
      </c>
      <c r="K151" s="150"/>
      <c r="L151" s="150"/>
      <c r="M151" s="48">
        <f t="shared" si="22"/>
        <v>4</v>
      </c>
      <c r="N151" s="48">
        <v>4</v>
      </c>
      <c r="O151" s="48"/>
      <c r="P151" s="48"/>
      <c r="Q151" s="48"/>
      <c r="R151" s="150"/>
      <c r="S151" s="150"/>
      <c r="T151" s="48">
        <f t="shared" si="25"/>
        <v>4</v>
      </c>
      <c r="U151" s="48">
        <v>4</v>
      </c>
      <c r="V151" s="48"/>
      <c r="W151" s="23"/>
      <c r="X151" s="48">
        <f t="shared" si="26"/>
        <v>0</v>
      </c>
      <c r="Y151" s="150"/>
      <c r="Z151" s="150"/>
      <c r="AA151" s="48">
        <f>SUM(AB151:AD151)</f>
        <v>4</v>
      </c>
      <c r="AB151" s="48">
        <v>4</v>
      </c>
      <c r="AC151" s="48"/>
      <c r="AD151" s="48"/>
      <c r="AE151" s="48"/>
      <c r="AF151" s="150"/>
      <c r="AG151" s="150"/>
      <c r="AH151" s="48">
        <f t="shared" si="117"/>
        <v>4</v>
      </c>
      <c r="AI151" s="48">
        <v>4</v>
      </c>
      <c r="AJ151" s="23"/>
      <c r="AK151" s="48">
        <f t="shared" si="119"/>
        <v>0</v>
      </c>
      <c r="AL151" s="150"/>
      <c r="AM151" s="150"/>
      <c r="AN151" s="270">
        <f t="shared" si="113"/>
        <v>0</v>
      </c>
      <c r="AO151" s="270">
        <f t="shared" si="114"/>
        <v>0</v>
      </c>
      <c r="AP151" s="270">
        <f t="shared" si="99"/>
        <v>0</v>
      </c>
      <c r="AQ151" s="270">
        <f t="shared" si="100"/>
        <v>0</v>
      </c>
      <c r="AR151" s="183"/>
      <c r="AS151" s="316"/>
      <c r="AT151" s="316"/>
      <c r="AU151" s="316"/>
    </row>
    <row r="152" spans="1:47" s="149" customFormat="1" ht="51" customHeight="1" x14ac:dyDescent="0.25">
      <c r="A152" s="151">
        <v>5</v>
      </c>
      <c r="B152" s="24" t="s">
        <v>347</v>
      </c>
      <c r="C152" s="178" t="s">
        <v>68</v>
      </c>
      <c r="D152" s="378" t="s">
        <v>29</v>
      </c>
      <c r="E152" s="48" t="s">
        <v>477</v>
      </c>
      <c r="F152" s="48">
        <f t="shared" si="20"/>
        <v>2</v>
      </c>
      <c r="G152" s="48">
        <v>2</v>
      </c>
      <c r="H152" s="48"/>
      <c r="I152" s="23"/>
      <c r="J152" s="48">
        <f t="shared" si="21"/>
        <v>0</v>
      </c>
      <c r="K152" s="150"/>
      <c r="L152" s="150"/>
      <c r="M152" s="48">
        <f t="shared" si="22"/>
        <v>2</v>
      </c>
      <c r="N152" s="48">
        <v>2</v>
      </c>
      <c r="O152" s="48"/>
      <c r="P152" s="48"/>
      <c r="Q152" s="48"/>
      <c r="R152" s="150"/>
      <c r="S152" s="150"/>
      <c r="T152" s="48">
        <f t="shared" si="25"/>
        <v>2</v>
      </c>
      <c r="U152" s="48">
        <v>2</v>
      </c>
      <c r="V152" s="48"/>
      <c r="W152" s="23"/>
      <c r="X152" s="48">
        <f t="shared" si="26"/>
        <v>0</v>
      </c>
      <c r="Y152" s="150"/>
      <c r="Z152" s="150"/>
      <c r="AA152" s="48">
        <f t="shared" si="116"/>
        <v>2</v>
      </c>
      <c r="AB152" s="48">
        <v>2</v>
      </c>
      <c r="AC152" s="48"/>
      <c r="AD152" s="48"/>
      <c r="AE152" s="48"/>
      <c r="AF152" s="150"/>
      <c r="AG152" s="150"/>
      <c r="AH152" s="48">
        <f t="shared" si="117"/>
        <v>2</v>
      </c>
      <c r="AI152" s="48">
        <v>2</v>
      </c>
      <c r="AJ152" s="23"/>
      <c r="AK152" s="48">
        <f t="shared" si="119"/>
        <v>0</v>
      </c>
      <c r="AL152" s="150"/>
      <c r="AM152" s="150"/>
      <c r="AN152" s="270">
        <f t="shared" si="113"/>
        <v>0</v>
      </c>
      <c r="AO152" s="270">
        <f t="shared" si="114"/>
        <v>0</v>
      </c>
      <c r="AP152" s="270">
        <f t="shared" si="99"/>
        <v>0</v>
      </c>
      <c r="AQ152" s="270">
        <f t="shared" si="100"/>
        <v>0</v>
      </c>
      <c r="AR152" s="183"/>
      <c r="AS152" s="316"/>
      <c r="AT152" s="316"/>
      <c r="AU152" s="316"/>
    </row>
    <row r="153" spans="1:47" s="149" customFormat="1" ht="30" customHeight="1" x14ac:dyDescent="0.25">
      <c r="A153" s="151">
        <v>6</v>
      </c>
      <c r="B153" s="24" t="s">
        <v>348</v>
      </c>
      <c r="C153" s="178" t="s">
        <v>68</v>
      </c>
      <c r="D153" s="378" t="s">
        <v>29</v>
      </c>
      <c r="E153" s="48" t="s">
        <v>477</v>
      </c>
      <c r="F153" s="48">
        <f t="shared" ref="F153:F188" si="120">SUM(G153:I153)</f>
        <v>42</v>
      </c>
      <c r="G153" s="48">
        <v>41</v>
      </c>
      <c r="H153" s="48"/>
      <c r="I153" s="23">
        <v>1</v>
      </c>
      <c r="J153" s="48">
        <f t="shared" ref="J153:J185" si="121">SUM(K153:L153)</f>
        <v>0</v>
      </c>
      <c r="K153" s="150">
        <v>0</v>
      </c>
      <c r="L153" s="150"/>
      <c r="M153" s="48">
        <f t="shared" ref="M153:M188" si="122">SUM(N153:P153)</f>
        <v>37</v>
      </c>
      <c r="N153" s="48">
        <v>35</v>
      </c>
      <c r="O153" s="48"/>
      <c r="P153" s="48">
        <v>2</v>
      </c>
      <c r="Q153" s="48"/>
      <c r="R153" s="150"/>
      <c r="S153" s="150"/>
      <c r="T153" s="48">
        <f t="shared" ref="T153:T188" si="123">SUM(U153:W153)</f>
        <v>41</v>
      </c>
      <c r="U153" s="48">
        <v>40</v>
      </c>
      <c r="V153" s="48"/>
      <c r="W153" s="23">
        <v>1</v>
      </c>
      <c r="X153" s="48">
        <f t="shared" ref="X153:X188" si="124">SUM(Y153:Z153)</f>
        <v>0</v>
      </c>
      <c r="Y153" s="150"/>
      <c r="Z153" s="150"/>
      <c r="AA153" s="48">
        <f t="shared" si="116"/>
        <v>34</v>
      </c>
      <c r="AB153" s="48">
        <v>32</v>
      </c>
      <c r="AC153" s="48"/>
      <c r="AD153" s="48">
        <v>2</v>
      </c>
      <c r="AE153" s="48"/>
      <c r="AF153" s="150"/>
      <c r="AG153" s="150"/>
      <c r="AH153" s="48">
        <f t="shared" si="117"/>
        <v>41</v>
      </c>
      <c r="AI153" s="48">
        <v>40</v>
      </c>
      <c r="AJ153" s="23">
        <v>1</v>
      </c>
      <c r="AK153" s="48">
        <f t="shared" si="119"/>
        <v>0</v>
      </c>
      <c r="AL153" s="150"/>
      <c r="AM153" s="150"/>
      <c r="AN153" s="270">
        <f t="shared" si="113"/>
        <v>0</v>
      </c>
      <c r="AO153" s="270">
        <f t="shared" si="114"/>
        <v>0</v>
      </c>
      <c r="AP153" s="270">
        <f t="shared" si="99"/>
        <v>0</v>
      </c>
      <c r="AQ153" s="270">
        <f t="shared" si="100"/>
        <v>0</v>
      </c>
      <c r="AR153" s="183"/>
      <c r="AS153" s="316"/>
      <c r="AT153" s="316"/>
      <c r="AU153" s="316"/>
    </row>
    <row r="154" spans="1:47" s="149" customFormat="1" ht="75" x14ac:dyDescent="0.25">
      <c r="A154" s="151">
        <v>7</v>
      </c>
      <c r="B154" s="24" t="s">
        <v>349</v>
      </c>
      <c r="C154" s="178" t="s">
        <v>68</v>
      </c>
      <c r="D154" s="378" t="s">
        <v>29</v>
      </c>
      <c r="E154" s="48" t="s">
        <v>481</v>
      </c>
      <c r="F154" s="48">
        <f t="shared" si="120"/>
        <v>20</v>
      </c>
      <c r="G154" s="48">
        <v>20</v>
      </c>
      <c r="H154" s="48"/>
      <c r="I154" s="23">
        <v>0</v>
      </c>
      <c r="J154" s="48">
        <f t="shared" si="121"/>
        <v>29</v>
      </c>
      <c r="K154" s="150">
        <v>29</v>
      </c>
      <c r="L154" s="150"/>
      <c r="M154" s="48">
        <f t="shared" si="122"/>
        <v>20</v>
      </c>
      <c r="N154" s="48">
        <v>20</v>
      </c>
      <c r="O154" s="48"/>
      <c r="P154" s="48"/>
      <c r="Q154" s="48">
        <f t="shared" ref="Q154:Q185" si="125">SUM(R154:S154)</f>
        <v>4</v>
      </c>
      <c r="R154" s="150">
        <v>4</v>
      </c>
      <c r="S154" s="150"/>
      <c r="T154" s="48">
        <f t="shared" si="123"/>
        <v>17</v>
      </c>
      <c r="U154" s="48">
        <v>17</v>
      </c>
      <c r="V154" s="48"/>
      <c r="W154" s="23"/>
      <c r="X154" s="48">
        <f t="shared" si="124"/>
        <v>32</v>
      </c>
      <c r="Y154" s="150">
        <v>32</v>
      </c>
      <c r="Z154" s="150"/>
      <c r="AA154" s="48">
        <f t="shared" si="116"/>
        <v>17</v>
      </c>
      <c r="AB154" s="48">
        <v>17</v>
      </c>
      <c r="AC154" s="48"/>
      <c r="AD154" s="48"/>
      <c r="AE154" s="48">
        <f t="shared" ref="AE154:AE162" si="126">SUM(AF154:AG154)</f>
        <v>4</v>
      </c>
      <c r="AF154" s="150">
        <v>4</v>
      </c>
      <c r="AG154" s="150"/>
      <c r="AH154" s="48">
        <f t="shared" si="117"/>
        <v>17</v>
      </c>
      <c r="AI154" s="48">
        <v>17</v>
      </c>
      <c r="AJ154" s="23"/>
      <c r="AK154" s="48">
        <f t="shared" si="119"/>
        <v>32</v>
      </c>
      <c r="AL154" s="150">
        <v>32</v>
      </c>
      <c r="AM154" s="150"/>
      <c r="AN154" s="270">
        <f t="shared" si="113"/>
        <v>0</v>
      </c>
      <c r="AO154" s="270">
        <f t="shared" si="114"/>
        <v>0</v>
      </c>
      <c r="AP154" s="270">
        <f t="shared" si="99"/>
        <v>0</v>
      </c>
      <c r="AQ154" s="270">
        <f t="shared" si="100"/>
        <v>0</v>
      </c>
      <c r="AR154" s="183"/>
      <c r="AS154" s="316"/>
      <c r="AT154" s="316">
        <f>1771-284</f>
        <v>1487</v>
      </c>
      <c r="AU154" s="316"/>
    </row>
    <row r="155" spans="1:47" s="149" customFormat="1" ht="45" x14ac:dyDescent="0.25">
      <c r="A155" s="151">
        <v>8</v>
      </c>
      <c r="B155" s="24" t="s">
        <v>350</v>
      </c>
      <c r="C155" s="178" t="s">
        <v>68</v>
      </c>
      <c r="D155" s="378" t="s">
        <v>29</v>
      </c>
      <c r="E155" s="178" t="s">
        <v>477</v>
      </c>
      <c r="F155" s="48">
        <f t="shared" si="120"/>
        <v>9</v>
      </c>
      <c r="G155" s="48">
        <v>8</v>
      </c>
      <c r="H155" s="48"/>
      <c r="I155" s="23">
        <v>1</v>
      </c>
      <c r="J155" s="48">
        <f t="shared" si="121"/>
        <v>0</v>
      </c>
      <c r="K155" s="150"/>
      <c r="L155" s="150"/>
      <c r="M155" s="48">
        <f t="shared" si="122"/>
        <v>7</v>
      </c>
      <c r="N155" s="48">
        <v>7</v>
      </c>
      <c r="O155" s="48"/>
      <c r="P155" s="48"/>
      <c r="Q155" s="48">
        <f t="shared" si="125"/>
        <v>0</v>
      </c>
      <c r="R155" s="150"/>
      <c r="S155" s="150"/>
      <c r="T155" s="48">
        <f t="shared" si="123"/>
        <v>9</v>
      </c>
      <c r="U155" s="48">
        <v>8</v>
      </c>
      <c r="V155" s="48"/>
      <c r="W155" s="23">
        <v>1</v>
      </c>
      <c r="X155" s="48">
        <f t="shared" si="124"/>
        <v>0</v>
      </c>
      <c r="Y155" s="150"/>
      <c r="Z155" s="150"/>
      <c r="AA155" s="48">
        <f t="shared" si="116"/>
        <v>9</v>
      </c>
      <c r="AB155" s="48">
        <v>8</v>
      </c>
      <c r="AC155" s="48"/>
      <c r="AD155" s="48">
        <v>1</v>
      </c>
      <c r="AE155" s="48">
        <f t="shared" si="126"/>
        <v>0</v>
      </c>
      <c r="AF155" s="150"/>
      <c r="AG155" s="150"/>
      <c r="AH155" s="48">
        <f t="shared" si="117"/>
        <v>9</v>
      </c>
      <c r="AI155" s="48">
        <v>8</v>
      </c>
      <c r="AJ155" s="23">
        <v>1</v>
      </c>
      <c r="AK155" s="48">
        <f t="shared" si="119"/>
        <v>6</v>
      </c>
      <c r="AL155" s="150">
        <v>6</v>
      </c>
      <c r="AM155" s="150"/>
      <c r="AN155" s="270">
        <f t="shared" si="113"/>
        <v>0</v>
      </c>
      <c r="AO155" s="270">
        <f t="shared" si="114"/>
        <v>0</v>
      </c>
      <c r="AP155" s="270">
        <f t="shared" si="99"/>
        <v>0</v>
      </c>
      <c r="AQ155" s="270">
        <f t="shared" si="100"/>
        <v>6</v>
      </c>
      <c r="AR155" s="183"/>
      <c r="AS155" s="316"/>
      <c r="AT155" s="316"/>
      <c r="AU155" s="316"/>
    </row>
    <row r="156" spans="1:47" s="149" customFormat="1" ht="45" x14ac:dyDescent="0.25">
      <c r="A156" s="151">
        <v>9</v>
      </c>
      <c r="B156" s="24" t="s">
        <v>351</v>
      </c>
      <c r="C156" s="178" t="s">
        <v>68</v>
      </c>
      <c r="D156" s="378" t="s">
        <v>29</v>
      </c>
      <c r="E156" s="178" t="s">
        <v>477</v>
      </c>
      <c r="F156" s="48">
        <f t="shared" si="120"/>
        <v>10</v>
      </c>
      <c r="G156" s="48">
        <v>8</v>
      </c>
      <c r="H156" s="48"/>
      <c r="I156" s="23">
        <v>2</v>
      </c>
      <c r="J156" s="48">
        <f t="shared" si="121"/>
        <v>0</v>
      </c>
      <c r="K156" s="150"/>
      <c r="L156" s="150"/>
      <c r="M156" s="48">
        <f t="shared" si="122"/>
        <v>4</v>
      </c>
      <c r="N156" s="48">
        <v>4</v>
      </c>
      <c r="O156" s="48"/>
      <c r="P156" s="48"/>
      <c r="Q156" s="48">
        <f t="shared" si="125"/>
        <v>0</v>
      </c>
      <c r="R156" s="150"/>
      <c r="S156" s="150"/>
      <c r="T156" s="48">
        <f t="shared" si="123"/>
        <v>10</v>
      </c>
      <c r="U156" s="48">
        <v>8</v>
      </c>
      <c r="V156" s="48"/>
      <c r="W156" s="23">
        <v>2</v>
      </c>
      <c r="X156" s="48">
        <f t="shared" si="124"/>
        <v>0</v>
      </c>
      <c r="Y156" s="150"/>
      <c r="Z156" s="150"/>
      <c r="AA156" s="48">
        <f t="shared" si="116"/>
        <v>6</v>
      </c>
      <c r="AB156" s="48">
        <v>4</v>
      </c>
      <c r="AC156" s="48"/>
      <c r="AD156" s="48">
        <v>2</v>
      </c>
      <c r="AE156" s="48">
        <f t="shared" si="126"/>
        <v>0</v>
      </c>
      <c r="AF156" s="150"/>
      <c r="AG156" s="150"/>
      <c r="AH156" s="48">
        <f t="shared" si="117"/>
        <v>10</v>
      </c>
      <c r="AI156" s="48">
        <v>8</v>
      </c>
      <c r="AJ156" s="23">
        <v>2</v>
      </c>
      <c r="AK156" s="48">
        <f t="shared" si="119"/>
        <v>3</v>
      </c>
      <c r="AL156" s="150">
        <v>3</v>
      </c>
      <c r="AM156" s="150"/>
      <c r="AN156" s="270">
        <f t="shared" si="113"/>
        <v>0</v>
      </c>
      <c r="AO156" s="270">
        <f t="shared" si="114"/>
        <v>0</v>
      </c>
      <c r="AP156" s="270">
        <f t="shared" si="99"/>
        <v>0</v>
      </c>
      <c r="AQ156" s="270">
        <f t="shared" si="100"/>
        <v>3</v>
      </c>
      <c r="AR156" s="183"/>
      <c r="AS156" s="316"/>
      <c r="AT156" s="316"/>
      <c r="AU156" s="316"/>
    </row>
    <row r="157" spans="1:47" s="149" customFormat="1" ht="45" x14ac:dyDescent="0.25">
      <c r="A157" s="151">
        <v>10</v>
      </c>
      <c r="B157" s="24" t="s">
        <v>352</v>
      </c>
      <c r="C157" s="178" t="s">
        <v>68</v>
      </c>
      <c r="D157" s="378" t="s">
        <v>29</v>
      </c>
      <c r="E157" s="178" t="s">
        <v>477</v>
      </c>
      <c r="F157" s="48">
        <f t="shared" si="120"/>
        <v>73</v>
      </c>
      <c r="G157" s="48">
        <v>68</v>
      </c>
      <c r="H157" s="48"/>
      <c r="I157" s="23">
        <v>5</v>
      </c>
      <c r="J157" s="48">
        <f t="shared" si="121"/>
        <v>0</v>
      </c>
      <c r="K157" s="150"/>
      <c r="L157" s="150"/>
      <c r="M157" s="48">
        <f t="shared" si="122"/>
        <v>56</v>
      </c>
      <c r="N157" s="48">
        <v>54</v>
      </c>
      <c r="O157" s="48"/>
      <c r="P157" s="48">
        <v>2</v>
      </c>
      <c r="Q157" s="48">
        <f t="shared" si="125"/>
        <v>0</v>
      </c>
      <c r="R157" s="150"/>
      <c r="S157" s="150"/>
      <c r="T157" s="48">
        <f t="shared" si="123"/>
        <v>73</v>
      </c>
      <c r="U157" s="48">
        <v>68</v>
      </c>
      <c r="V157" s="48"/>
      <c r="W157" s="23">
        <v>5</v>
      </c>
      <c r="X157" s="48">
        <f t="shared" si="124"/>
        <v>0</v>
      </c>
      <c r="Y157" s="150"/>
      <c r="Z157" s="150"/>
      <c r="AA157" s="48">
        <f t="shared" si="116"/>
        <v>59</v>
      </c>
      <c r="AB157" s="48">
        <v>54</v>
      </c>
      <c r="AC157" s="48"/>
      <c r="AD157" s="48">
        <v>5</v>
      </c>
      <c r="AE157" s="48">
        <f t="shared" si="126"/>
        <v>0</v>
      </c>
      <c r="AF157" s="150"/>
      <c r="AG157" s="150"/>
      <c r="AH157" s="48">
        <f t="shared" si="117"/>
        <v>73</v>
      </c>
      <c r="AI157" s="48">
        <v>68</v>
      </c>
      <c r="AJ157" s="23">
        <v>5</v>
      </c>
      <c r="AK157" s="48">
        <f t="shared" si="119"/>
        <v>0</v>
      </c>
      <c r="AL157" s="150"/>
      <c r="AM157" s="150"/>
      <c r="AN157" s="270">
        <f t="shared" si="113"/>
        <v>0</v>
      </c>
      <c r="AO157" s="270">
        <f t="shared" si="114"/>
        <v>0</v>
      </c>
      <c r="AP157" s="270">
        <f t="shared" si="99"/>
        <v>0</v>
      </c>
      <c r="AQ157" s="270">
        <f t="shared" si="100"/>
        <v>0</v>
      </c>
      <c r="AR157" s="183"/>
      <c r="AS157" s="316"/>
      <c r="AT157" s="316"/>
      <c r="AU157" s="316"/>
    </row>
    <row r="158" spans="1:47" s="149" customFormat="1" ht="45" x14ac:dyDescent="0.25">
      <c r="A158" s="151">
        <v>11</v>
      </c>
      <c r="B158" s="24" t="s">
        <v>353</v>
      </c>
      <c r="C158" s="178" t="s">
        <v>68</v>
      </c>
      <c r="D158" s="378" t="s">
        <v>29</v>
      </c>
      <c r="E158" s="178" t="s">
        <v>477</v>
      </c>
      <c r="F158" s="48">
        <f t="shared" si="120"/>
        <v>65</v>
      </c>
      <c r="G158" s="48">
        <v>61</v>
      </c>
      <c r="H158" s="48"/>
      <c r="I158" s="23">
        <v>4</v>
      </c>
      <c r="J158" s="48">
        <f t="shared" si="121"/>
        <v>0</v>
      </c>
      <c r="K158" s="150"/>
      <c r="L158" s="150"/>
      <c r="M158" s="48">
        <f t="shared" si="122"/>
        <v>46</v>
      </c>
      <c r="N158" s="48">
        <v>42</v>
      </c>
      <c r="O158" s="48"/>
      <c r="P158" s="48">
        <v>4</v>
      </c>
      <c r="Q158" s="48">
        <f t="shared" si="125"/>
        <v>0</v>
      </c>
      <c r="R158" s="150"/>
      <c r="S158" s="150"/>
      <c r="T158" s="48">
        <f t="shared" si="123"/>
        <v>63</v>
      </c>
      <c r="U158" s="48">
        <v>59</v>
      </c>
      <c r="V158" s="48"/>
      <c r="W158" s="23">
        <v>4</v>
      </c>
      <c r="X158" s="48">
        <f t="shared" si="124"/>
        <v>0</v>
      </c>
      <c r="Y158" s="150"/>
      <c r="Z158" s="150"/>
      <c r="AA158" s="48">
        <f t="shared" si="116"/>
        <v>44</v>
      </c>
      <c r="AB158" s="48">
        <v>40</v>
      </c>
      <c r="AC158" s="48"/>
      <c r="AD158" s="48">
        <v>4</v>
      </c>
      <c r="AE158" s="48">
        <f t="shared" si="126"/>
        <v>0</v>
      </c>
      <c r="AF158" s="150"/>
      <c r="AG158" s="150"/>
      <c r="AH158" s="48">
        <f t="shared" si="117"/>
        <v>63</v>
      </c>
      <c r="AI158" s="48">
        <v>59</v>
      </c>
      <c r="AJ158" s="23">
        <v>4</v>
      </c>
      <c r="AK158" s="48">
        <f t="shared" si="119"/>
        <v>0</v>
      </c>
      <c r="AL158" s="150"/>
      <c r="AM158" s="150"/>
      <c r="AN158" s="270">
        <f t="shared" si="113"/>
        <v>0</v>
      </c>
      <c r="AO158" s="270">
        <f t="shared" si="114"/>
        <v>0</v>
      </c>
      <c r="AP158" s="270">
        <f t="shared" ref="AP158:AP189" si="127">AJ158-W158</f>
        <v>0</v>
      </c>
      <c r="AQ158" s="270">
        <f t="shared" ref="AQ158:AQ189" si="128">AK158-X158</f>
        <v>0</v>
      </c>
      <c r="AR158" s="183"/>
      <c r="AS158" s="316"/>
      <c r="AT158" s="316"/>
      <c r="AU158" s="316"/>
    </row>
    <row r="159" spans="1:47" s="149" customFormat="1" ht="45" x14ac:dyDescent="0.25">
      <c r="A159" s="151">
        <v>12</v>
      </c>
      <c r="B159" s="24" t="s">
        <v>711</v>
      </c>
      <c r="C159" s="178" t="s">
        <v>68</v>
      </c>
      <c r="D159" s="378" t="s">
        <v>29</v>
      </c>
      <c r="E159" s="178" t="s">
        <v>477</v>
      </c>
      <c r="F159" s="48">
        <f t="shared" si="120"/>
        <v>38</v>
      </c>
      <c r="G159" s="48">
        <v>38</v>
      </c>
      <c r="H159" s="48"/>
      <c r="I159" s="23">
        <v>0</v>
      </c>
      <c r="J159" s="48">
        <f t="shared" si="121"/>
        <v>0</v>
      </c>
      <c r="K159" s="150"/>
      <c r="L159" s="150"/>
      <c r="M159" s="48">
        <f t="shared" si="122"/>
        <v>22</v>
      </c>
      <c r="N159" s="48">
        <v>22</v>
      </c>
      <c r="O159" s="48"/>
      <c r="P159" s="48"/>
      <c r="Q159" s="48">
        <f t="shared" si="125"/>
        <v>0</v>
      </c>
      <c r="R159" s="150"/>
      <c r="S159" s="150"/>
      <c r="T159" s="48">
        <f t="shared" si="123"/>
        <v>38</v>
      </c>
      <c r="U159" s="48">
        <v>38</v>
      </c>
      <c r="V159" s="48"/>
      <c r="W159" s="23">
        <v>0</v>
      </c>
      <c r="X159" s="48">
        <f t="shared" si="124"/>
        <v>0</v>
      </c>
      <c r="Y159" s="150"/>
      <c r="Z159" s="150"/>
      <c r="AA159" s="48">
        <f t="shared" si="116"/>
        <v>23</v>
      </c>
      <c r="AB159" s="48">
        <v>22</v>
      </c>
      <c r="AC159" s="48"/>
      <c r="AD159" s="48">
        <v>1</v>
      </c>
      <c r="AE159" s="48">
        <f t="shared" si="126"/>
        <v>0</v>
      </c>
      <c r="AF159" s="150"/>
      <c r="AG159" s="150"/>
      <c r="AH159" s="48">
        <f t="shared" si="117"/>
        <v>38</v>
      </c>
      <c r="AI159" s="48">
        <v>38</v>
      </c>
      <c r="AJ159" s="23">
        <v>0</v>
      </c>
      <c r="AK159" s="48">
        <f t="shared" si="119"/>
        <v>0</v>
      </c>
      <c r="AL159" s="150"/>
      <c r="AM159" s="150"/>
      <c r="AN159" s="270">
        <f t="shared" si="113"/>
        <v>0</v>
      </c>
      <c r="AO159" s="270">
        <f t="shared" si="114"/>
        <v>0</v>
      </c>
      <c r="AP159" s="270">
        <f t="shared" si="127"/>
        <v>0</v>
      </c>
      <c r="AQ159" s="270">
        <f t="shared" si="128"/>
        <v>0</v>
      </c>
      <c r="AR159" s="183"/>
      <c r="AS159" s="316"/>
      <c r="AT159" s="316"/>
      <c r="AU159" s="316"/>
    </row>
    <row r="160" spans="1:47" s="149" customFormat="1" ht="45" x14ac:dyDescent="0.25">
      <c r="A160" s="151">
        <v>13</v>
      </c>
      <c r="B160" s="24" t="s">
        <v>354</v>
      </c>
      <c r="C160" s="178" t="s">
        <v>68</v>
      </c>
      <c r="D160" s="378" t="s">
        <v>29</v>
      </c>
      <c r="E160" s="178" t="s">
        <v>477</v>
      </c>
      <c r="F160" s="48">
        <f t="shared" si="120"/>
        <v>22</v>
      </c>
      <c r="G160" s="48">
        <v>22</v>
      </c>
      <c r="H160" s="48"/>
      <c r="I160" s="23">
        <v>0</v>
      </c>
      <c r="J160" s="48">
        <f t="shared" si="121"/>
        <v>0</v>
      </c>
      <c r="K160" s="150"/>
      <c r="L160" s="150"/>
      <c r="M160" s="48">
        <f t="shared" si="122"/>
        <v>6</v>
      </c>
      <c r="N160" s="48">
        <v>6</v>
      </c>
      <c r="O160" s="48"/>
      <c r="P160" s="48"/>
      <c r="Q160" s="48">
        <f t="shared" si="125"/>
        <v>0</v>
      </c>
      <c r="R160" s="150"/>
      <c r="S160" s="150"/>
      <c r="T160" s="48">
        <f t="shared" si="123"/>
        <v>22</v>
      </c>
      <c r="U160" s="48">
        <v>22</v>
      </c>
      <c r="V160" s="48"/>
      <c r="W160" s="23">
        <v>0</v>
      </c>
      <c r="X160" s="48">
        <f t="shared" si="124"/>
        <v>0</v>
      </c>
      <c r="Y160" s="150"/>
      <c r="Z160" s="150"/>
      <c r="AA160" s="48">
        <f t="shared" si="116"/>
        <v>6</v>
      </c>
      <c r="AB160" s="48">
        <v>6</v>
      </c>
      <c r="AC160" s="48"/>
      <c r="AD160" s="48"/>
      <c r="AE160" s="48">
        <f t="shared" si="126"/>
        <v>0</v>
      </c>
      <c r="AF160" s="150"/>
      <c r="AG160" s="150"/>
      <c r="AH160" s="48">
        <f t="shared" si="117"/>
        <v>22</v>
      </c>
      <c r="AI160" s="48">
        <v>22</v>
      </c>
      <c r="AJ160" s="23">
        <v>0</v>
      </c>
      <c r="AK160" s="48">
        <f t="shared" si="119"/>
        <v>0</v>
      </c>
      <c r="AL160" s="150"/>
      <c r="AM160" s="150"/>
      <c r="AN160" s="270">
        <f t="shared" si="113"/>
        <v>0</v>
      </c>
      <c r="AO160" s="270">
        <f t="shared" si="114"/>
        <v>0</v>
      </c>
      <c r="AP160" s="270">
        <f t="shared" si="127"/>
        <v>0</v>
      </c>
      <c r="AQ160" s="270">
        <f t="shared" si="128"/>
        <v>0</v>
      </c>
      <c r="AR160" s="183"/>
      <c r="AS160" s="316"/>
      <c r="AT160" s="316"/>
      <c r="AU160" s="316"/>
    </row>
    <row r="161" spans="1:47" s="149" customFormat="1" ht="45" x14ac:dyDescent="0.25">
      <c r="A161" s="151">
        <v>14</v>
      </c>
      <c r="B161" s="24" t="s">
        <v>355</v>
      </c>
      <c r="C161" s="178" t="s">
        <v>68</v>
      </c>
      <c r="D161" s="378" t="s">
        <v>29</v>
      </c>
      <c r="E161" s="178" t="s">
        <v>477</v>
      </c>
      <c r="F161" s="48">
        <f t="shared" si="120"/>
        <v>26</v>
      </c>
      <c r="G161" s="48">
        <v>26</v>
      </c>
      <c r="H161" s="48"/>
      <c r="I161" s="23">
        <v>0</v>
      </c>
      <c r="J161" s="48">
        <f t="shared" si="121"/>
        <v>0</v>
      </c>
      <c r="K161" s="150"/>
      <c r="L161" s="150"/>
      <c r="M161" s="48">
        <f t="shared" si="122"/>
        <v>20</v>
      </c>
      <c r="N161" s="48">
        <v>20</v>
      </c>
      <c r="O161" s="48"/>
      <c r="P161" s="48"/>
      <c r="Q161" s="48">
        <f t="shared" si="125"/>
        <v>0</v>
      </c>
      <c r="R161" s="150"/>
      <c r="S161" s="150"/>
      <c r="T161" s="48">
        <f t="shared" si="123"/>
        <v>26</v>
      </c>
      <c r="U161" s="48">
        <v>26</v>
      </c>
      <c r="V161" s="48"/>
      <c r="W161" s="23">
        <v>0</v>
      </c>
      <c r="X161" s="48">
        <f t="shared" si="124"/>
        <v>0</v>
      </c>
      <c r="Y161" s="150"/>
      <c r="Z161" s="150"/>
      <c r="AA161" s="48">
        <f t="shared" si="116"/>
        <v>20</v>
      </c>
      <c r="AB161" s="48">
        <v>20</v>
      </c>
      <c r="AC161" s="48"/>
      <c r="AD161" s="48"/>
      <c r="AE161" s="48">
        <f t="shared" si="126"/>
        <v>0</v>
      </c>
      <c r="AF161" s="150"/>
      <c r="AG161" s="150"/>
      <c r="AH161" s="48">
        <f t="shared" si="117"/>
        <v>26</v>
      </c>
      <c r="AI161" s="48">
        <v>26</v>
      </c>
      <c r="AJ161" s="23">
        <v>0</v>
      </c>
      <c r="AK161" s="48">
        <f t="shared" si="119"/>
        <v>0</v>
      </c>
      <c r="AL161" s="150"/>
      <c r="AM161" s="150"/>
      <c r="AN161" s="270">
        <f t="shared" si="113"/>
        <v>0</v>
      </c>
      <c r="AO161" s="270">
        <f t="shared" si="114"/>
        <v>0</v>
      </c>
      <c r="AP161" s="270">
        <f t="shared" si="127"/>
        <v>0</v>
      </c>
      <c r="AQ161" s="270">
        <f t="shared" si="128"/>
        <v>0</v>
      </c>
      <c r="AR161" s="183"/>
      <c r="AS161" s="316"/>
      <c r="AT161" s="316"/>
      <c r="AU161" s="316"/>
    </row>
    <row r="162" spans="1:47" s="149" customFormat="1" ht="32.25" customHeight="1" x14ac:dyDescent="0.25">
      <c r="A162" s="151">
        <v>15</v>
      </c>
      <c r="B162" s="24" t="s">
        <v>356</v>
      </c>
      <c r="C162" s="178" t="s">
        <v>68</v>
      </c>
      <c r="D162" s="378" t="s">
        <v>29</v>
      </c>
      <c r="E162" s="178" t="s">
        <v>477</v>
      </c>
      <c r="F162" s="48">
        <f t="shared" si="120"/>
        <v>12</v>
      </c>
      <c r="G162" s="48">
        <v>12</v>
      </c>
      <c r="H162" s="48"/>
      <c r="I162" s="23">
        <v>0</v>
      </c>
      <c r="J162" s="48">
        <f t="shared" si="121"/>
        <v>0</v>
      </c>
      <c r="K162" s="23"/>
      <c r="L162" s="150"/>
      <c r="M162" s="48">
        <f t="shared" si="122"/>
        <v>10</v>
      </c>
      <c r="N162" s="48">
        <v>10</v>
      </c>
      <c r="O162" s="48"/>
      <c r="P162" s="48"/>
      <c r="Q162" s="48">
        <f t="shared" si="125"/>
        <v>0</v>
      </c>
      <c r="R162" s="150"/>
      <c r="S162" s="150"/>
      <c r="T162" s="48">
        <f t="shared" si="123"/>
        <v>12</v>
      </c>
      <c r="U162" s="48">
        <v>12</v>
      </c>
      <c r="V162" s="48"/>
      <c r="W162" s="23">
        <v>0</v>
      </c>
      <c r="X162" s="48">
        <f t="shared" si="124"/>
        <v>0</v>
      </c>
      <c r="Y162" s="150"/>
      <c r="Z162" s="150"/>
      <c r="AA162" s="48">
        <f t="shared" si="116"/>
        <v>10</v>
      </c>
      <c r="AB162" s="48">
        <v>10</v>
      </c>
      <c r="AC162" s="48"/>
      <c r="AD162" s="48"/>
      <c r="AE162" s="48">
        <f t="shared" si="126"/>
        <v>0</v>
      </c>
      <c r="AF162" s="150"/>
      <c r="AG162" s="150"/>
      <c r="AH162" s="48">
        <f t="shared" si="117"/>
        <v>12</v>
      </c>
      <c r="AI162" s="48">
        <v>12</v>
      </c>
      <c r="AJ162" s="23">
        <v>0</v>
      </c>
      <c r="AK162" s="48">
        <f t="shared" si="119"/>
        <v>0</v>
      </c>
      <c r="AL162" s="150"/>
      <c r="AM162" s="150"/>
      <c r="AN162" s="270">
        <f t="shared" si="113"/>
        <v>0</v>
      </c>
      <c r="AO162" s="270">
        <f t="shared" si="114"/>
        <v>0</v>
      </c>
      <c r="AP162" s="270">
        <f t="shared" si="127"/>
        <v>0</v>
      </c>
      <c r="AQ162" s="270">
        <f t="shared" si="128"/>
        <v>0</v>
      </c>
      <c r="AR162" s="183"/>
      <c r="AS162" s="316"/>
      <c r="AT162" s="316"/>
      <c r="AU162" s="316"/>
    </row>
    <row r="163" spans="1:47" s="316" customFormat="1" ht="45.75" customHeight="1" x14ac:dyDescent="0.25">
      <c r="A163" s="151">
        <v>16</v>
      </c>
      <c r="B163" s="147" t="s">
        <v>697</v>
      </c>
      <c r="C163" s="48"/>
      <c r="D163" s="48"/>
      <c r="E163" s="48"/>
      <c r="F163" s="48">
        <v>44</v>
      </c>
      <c r="G163" s="48">
        <v>44</v>
      </c>
      <c r="H163" s="48">
        <v>0</v>
      </c>
      <c r="I163" s="23">
        <v>0</v>
      </c>
      <c r="J163" s="48">
        <v>0</v>
      </c>
      <c r="K163" s="23"/>
      <c r="L163" s="23"/>
      <c r="M163" s="48">
        <v>41</v>
      </c>
      <c r="N163" s="48">
        <v>41</v>
      </c>
      <c r="O163" s="48">
        <v>0</v>
      </c>
      <c r="P163" s="48">
        <v>0</v>
      </c>
      <c r="Q163" s="48">
        <v>0</v>
      </c>
      <c r="R163" s="23">
        <v>0</v>
      </c>
      <c r="S163" s="23">
        <v>0</v>
      </c>
      <c r="T163" s="48">
        <v>44</v>
      </c>
      <c r="U163" s="48">
        <v>44</v>
      </c>
      <c r="V163" s="48">
        <v>0</v>
      </c>
      <c r="W163" s="23">
        <v>0</v>
      </c>
      <c r="X163" s="48">
        <v>0</v>
      </c>
      <c r="Y163" s="23">
        <v>0</v>
      </c>
      <c r="Z163" s="23">
        <v>0</v>
      </c>
      <c r="AA163" s="48">
        <v>43</v>
      </c>
      <c r="AB163" s="48">
        <v>43</v>
      </c>
      <c r="AC163" s="48"/>
      <c r="AD163" s="48"/>
      <c r="AE163" s="48">
        <v>0</v>
      </c>
      <c r="AF163" s="23">
        <v>0</v>
      </c>
      <c r="AG163" s="23">
        <v>0</v>
      </c>
      <c r="AH163" s="48">
        <v>44</v>
      </c>
      <c r="AI163" s="48">
        <v>44</v>
      </c>
      <c r="AJ163" s="23"/>
      <c r="AK163" s="48">
        <v>10</v>
      </c>
      <c r="AL163" s="23">
        <v>10</v>
      </c>
      <c r="AM163" s="23">
        <v>0</v>
      </c>
      <c r="AN163" s="270">
        <f t="shared" si="113"/>
        <v>0</v>
      </c>
      <c r="AO163" s="270">
        <f t="shared" si="114"/>
        <v>0</v>
      </c>
      <c r="AP163" s="270">
        <f t="shared" si="127"/>
        <v>0</v>
      </c>
      <c r="AQ163" s="270">
        <f t="shared" si="128"/>
        <v>10</v>
      </c>
      <c r="AR163" s="183"/>
    </row>
    <row r="164" spans="1:47" s="316" customFormat="1" ht="38.25" customHeight="1" x14ac:dyDescent="0.25">
      <c r="A164" s="151">
        <v>17</v>
      </c>
      <c r="B164" s="147" t="s">
        <v>156</v>
      </c>
      <c r="C164" s="48"/>
      <c r="D164" s="48"/>
      <c r="E164" s="48" t="s">
        <v>154</v>
      </c>
      <c r="F164" s="48">
        <f t="shared" si="120"/>
        <v>15</v>
      </c>
      <c r="G164" s="48">
        <v>13</v>
      </c>
      <c r="H164" s="48"/>
      <c r="I164" s="23">
        <v>2</v>
      </c>
      <c r="J164" s="48">
        <f t="shared" si="121"/>
        <v>0</v>
      </c>
      <c r="K164" s="48"/>
      <c r="L164" s="23"/>
      <c r="M164" s="48">
        <f t="shared" si="122"/>
        <v>14</v>
      </c>
      <c r="N164" s="48">
        <v>12</v>
      </c>
      <c r="O164" s="48"/>
      <c r="P164" s="48">
        <v>2</v>
      </c>
      <c r="Q164" s="48">
        <f t="shared" si="125"/>
        <v>0</v>
      </c>
      <c r="R164" s="23"/>
      <c r="S164" s="23"/>
      <c r="T164" s="48">
        <f t="shared" si="123"/>
        <v>15</v>
      </c>
      <c r="U164" s="48">
        <v>13</v>
      </c>
      <c r="V164" s="48"/>
      <c r="W164" s="23">
        <v>2</v>
      </c>
      <c r="X164" s="48">
        <f t="shared" si="124"/>
        <v>0</v>
      </c>
      <c r="Y164" s="23"/>
      <c r="Z164" s="23"/>
      <c r="AA164" s="48">
        <f t="shared" ref="AA164:AA188" si="129">SUM(AB164:AD164)</f>
        <v>14</v>
      </c>
      <c r="AB164" s="48">
        <v>12</v>
      </c>
      <c r="AC164" s="48"/>
      <c r="AD164" s="48">
        <v>2</v>
      </c>
      <c r="AE164" s="48">
        <f t="shared" ref="AE164:AE166" si="130">SUM(AF164:AG164)</f>
        <v>0</v>
      </c>
      <c r="AF164" s="23"/>
      <c r="AG164" s="23"/>
      <c r="AH164" s="48">
        <f t="shared" ref="AH164:AH189" si="131">SUM(AI164:AJ164)</f>
        <v>15</v>
      </c>
      <c r="AI164" s="48">
        <v>13</v>
      </c>
      <c r="AJ164" s="23">
        <v>2</v>
      </c>
      <c r="AK164" s="48">
        <f t="shared" ref="AK164:AK166" si="132">SUM(AL164:AM164)</f>
        <v>0</v>
      </c>
      <c r="AL164" s="23"/>
      <c r="AM164" s="23"/>
      <c r="AN164" s="270">
        <f t="shared" si="113"/>
        <v>0</v>
      </c>
      <c r="AO164" s="270">
        <f t="shared" si="114"/>
        <v>0</v>
      </c>
      <c r="AP164" s="270">
        <f t="shared" si="127"/>
        <v>0</v>
      </c>
      <c r="AQ164" s="270">
        <f t="shared" si="128"/>
        <v>0</v>
      </c>
      <c r="AR164" s="183"/>
    </row>
    <row r="165" spans="1:47" s="149" customFormat="1" ht="27.75" customHeight="1" x14ac:dyDescent="0.25">
      <c r="A165" s="151">
        <v>18</v>
      </c>
      <c r="B165" s="147" t="s">
        <v>140</v>
      </c>
      <c r="C165" s="48" t="s">
        <v>68</v>
      </c>
      <c r="D165" s="48" t="s">
        <v>139</v>
      </c>
      <c r="E165" s="48" t="s">
        <v>105</v>
      </c>
      <c r="F165" s="48">
        <f t="shared" si="120"/>
        <v>6</v>
      </c>
      <c r="G165" s="48">
        <v>6</v>
      </c>
      <c r="H165" s="48"/>
      <c r="I165" s="48"/>
      <c r="J165" s="48">
        <f t="shared" si="121"/>
        <v>0</v>
      </c>
      <c r="K165" s="45"/>
      <c r="L165" s="48"/>
      <c r="M165" s="48">
        <f t="shared" si="122"/>
        <v>6</v>
      </c>
      <c r="N165" s="48">
        <v>6</v>
      </c>
      <c r="O165" s="48"/>
      <c r="P165" s="48">
        <f t="shared" ref="P165:P169" si="133">SUM(Q165:S165)</f>
        <v>0</v>
      </c>
      <c r="Q165" s="48">
        <f t="shared" si="125"/>
        <v>0</v>
      </c>
      <c r="R165" s="48"/>
      <c r="S165" s="48"/>
      <c r="T165" s="48">
        <f t="shared" si="123"/>
        <v>6</v>
      </c>
      <c r="U165" s="48">
        <v>6</v>
      </c>
      <c r="V165" s="48"/>
      <c r="W165" s="150"/>
      <c r="X165" s="48">
        <f t="shared" si="124"/>
        <v>0</v>
      </c>
      <c r="Y165" s="150"/>
      <c r="Z165" s="150"/>
      <c r="AA165" s="48">
        <f t="shared" si="129"/>
        <v>6</v>
      </c>
      <c r="AB165" s="48">
        <v>6</v>
      </c>
      <c r="AC165" s="48"/>
      <c r="AD165" s="48"/>
      <c r="AE165" s="48">
        <f t="shared" si="130"/>
        <v>0</v>
      </c>
      <c r="AF165" s="48"/>
      <c r="AG165" s="48"/>
      <c r="AH165" s="48">
        <f t="shared" si="131"/>
        <v>6</v>
      </c>
      <c r="AI165" s="48">
        <v>6</v>
      </c>
      <c r="AJ165" s="150"/>
      <c r="AK165" s="48">
        <f t="shared" si="132"/>
        <v>0</v>
      </c>
      <c r="AL165" s="150"/>
      <c r="AM165" s="150"/>
      <c r="AN165" s="270">
        <f t="shared" si="113"/>
        <v>0</v>
      </c>
      <c r="AO165" s="270">
        <f t="shared" si="114"/>
        <v>0</v>
      </c>
      <c r="AP165" s="270">
        <f t="shared" si="127"/>
        <v>0</v>
      </c>
      <c r="AQ165" s="270">
        <f t="shared" si="128"/>
        <v>0</v>
      </c>
      <c r="AR165" s="183"/>
      <c r="AS165" s="316"/>
      <c r="AT165" s="316"/>
      <c r="AU165" s="316"/>
    </row>
    <row r="166" spans="1:47" s="50" customFormat="1" ht="26.25" customHeight="1" x14ac:dyDescent="0.25">
      <c r="A166" s="151">
        <v>19</v>
      </c>
      <c r="B166" s="24" t="s">
        <v>141</v>
      </c>
      <c r="C166" s="48" t="s">
        <v>68</v>
      </c>
      <c r="D166" s="48" t="s">
        <v>139</v>
      </c>
      <c r="E166" s="48" t="s">
        <v>105</v>
      </c>
      <c r="F166" s="48">
        <f t="shared" si="120"/>
        <v>5</v>
      </c>
      <c r="G166" s="48">
        <v>5</v>
      </c>
      <c r="H166" s="48"/>
      <c r="I166" s="45"/>
      <c r="J166" s="48">
        <f t="shared" si="121"/>
        <v>0</v>
      </c>
      <c r="K166" s="45"/>
      <c r="L166" s="45"/>
      <c r="M166" s="48">
        <f t="shared" si="122"/>
        <v>5</v>
      </c>
      <c r="N166" s="48">
        <v>5</v>
      </c>
      <c r="O166" s="48"/>
      <c r="P166" s="48">
        <f t="shared" si="133"/>
        <v>0</v>
      </c>
      <c r="Q166" s="48">
        <f t="shared" si="125"/>
        <v>0</v>
      </c>
      <c r="R166" s="45"/>
      <c r="S166" s="45"/>
      <c r="T166" s="48">
        <f t="shared" si="123"/>
        <v>5</v>
      </c>
      <c r="U166" s="48">
        <v>5</v>
      </c>
      <c r="V166" s="48"/>
      <c r="W166" s="45"/>
      <c r="X166" s="48">
        <f t="shared" si="124"/>
        <v>0</v>
      </c>
      <c r="Y166" s="45"/>
      <c r="Z166" s="45"/>
      <c r="AA166" s="48">
        <f t="shared" si="129"/>
        <v>5</v>
      </c>
      <c r="AB166" s="48">
        <v>5</v>
      </c>
      <c r="AC166" s="48"/>
      <c r="AD166" s="48"/>
      <c r="AE166" s="48">
        <f t="shared" si="130"/>
        <v>0</v>
      </c>
      <c r="AF166" s="45"/>
      <c r="AG166" s="45"/>
      <c r="AH166" s="48">
        <f t="shared" si="131"/>
        <v>5</v>
      </c>
      <c r="AI166" s="48">
        <v>5</v>
      </c>
      <c r="AJ166" s="45"/>
      <c r="AK166" s="48">
        <f t="shared" si="132"/>
        <v>0</v>
      </c>
      <c r="AL166" s="45"/>
      <c r="AM166" s="45"/>
      <c r="AN166" s="270">
        <f t="shared" si="113"/>
        <v>0</v>
      </c>
      <c r="AO166" s="270">
        <f t="shared" si="114"/>
        <v>0</v>
      </c>
      <c r="AP166" s="270">
        <f t="shared" si="127"/>
        <v>0</v>
      </c>
      <c r="AQ166" s="270">
        <f t="shared" si="128"/>
        <v>0</v>
      </c>
      <c r="AR166" s="184"/>
      <c r="AS166" s="317"/>
      <c r="AT166" s="317"/>
      <c r="AU166" s="317"/>
    </row>
    <row r="167" spans="1:47" s="50" customFormat="1" ht="39.75" customHeight="1" x14ac:dyDescent="0.25">
      <c r="A167" s="151">
        <v>20</v>
      </c>
      <c r="B167" s="24" t="s">
        <v>142</v>
      </c>
      <c r="C167" s="48" t="s">
        <v>68</v>
      </c>
      <c r="D167" s="48" t="s">
        <v>139</v>
      </c>
      <c r="E167" s="45" t="s">
        <v>143</v>
      </c>
      <c r="F167" s="48">
        <f t="shared" si="120"/>
        <v>13</v>
      </c>
      <c r="G167" s="48">
        <v>13</v>
      </c>
      <c r="H167" s="48"/>
      <c r="I167" s="45"/>
      <c r="J167" s="48"/>
      <c r="K167" s="45"/>
      <c r="L167" s="45"/>
      <c r="M167" s="48">
        <f t="shared" si="122"/>
        <v>12</v>
      </c>
      <c r="N167" s="48">
        <v>12</v>
      </c>
      <c r="O167" s="48"/>
      <c r="P167" s="48"/>
      <c r="Q167" s="48"/>
      <c r="R167" s="45"/>
      <c r="S167" s="45"/>
      <c r="T167" s="48">
        <f t="shared" si="123"/>
        <v>14</v>
      </c>
      <c r="U167" s="48">
        <v>14</v>
      </c>
      <c r="V167" s="48"/>
      <c r="W167" s="45"/>
      <c r="X167" s="48"/>
      <c r="Y167" s="45"/>
      <c r="Z167" s="45"/>
      <c r="AA167" s="48">
        <f t="shared" si="129"/>
        <v>14</v>
      </c>
      <c r="AB167" s="48">
        <v>14</v>
      </c>
      <c r="AC167" s="48"/>
      <c r="AD167" s="48"/>
      <c r="AE167" s="48"/>
      <c r="AF167" s="45"/>
      <c r="AG167" s="45"/>
      <c r="AH167" s="48">
        <f t="shared" si="131"/>
        <v>16</v>
      </c>
      <c r="AI167" s="48">
        <v>16</v>
      </c>
      <c r="AJ167" s="45"/>
      <c r="AK167" s="48"/>
      <c r="AL167" s="45"/>
      <c r="AM167" s="45"/>
      <c r="AN167" s="270">
        <f t="shared" si="113"/>
        <v>2</v>
      </c>
      <c r="AO167" s="270">
        <f t="shared" si="114"/>
        <v>2</v>
      </c>
      <c r="AP167" s="270">
        <f t="shared" si="127"/>
        <v>0</v>
      </c>
      <c r="AQ167" s="270">
        <f t="shared" si="128"/>
        <v>0</v>
      </c>
      <c r="AR167" s="184"/>
      <c r="AS167" s="317"/>
      <c r="AT167" s="317"/>
      <c r="AU167" s="317"/>
    </row>
    <row r="168" spans="1:47" s="50" customFormat="1" ht="36.75" customHeight="1" x14ac:dyDescent="0.25">
      <c r="A168" s="151">
        <v>21</v>
      </c>
      <c r="B168" s="24" t="s">
        <v>144</v>
      </c>
      <c r="C168" s="48" t="s">
        <v>68</v>
      </c>
      <c r="D168" s="48" t="s">
        <v>139</v>
      </c>
      <c r="E168" s="48" t="s">
        <v>105</v>
      </c>
      <c r="F168" s="48">
        <f t="shared" si="120"/>
        <v>7</v>
      </c>
      <c r="G168" s="48">
        <v>7</v>
      </c>
      <c r="H168" s="48"/>
      <c r="I168" s="45"/>
      <c r="J168" s="48">
        <f t="shared" si="121"/>
        <v>2</v>
      </c>
      <c r="K168" s="45">
        <v>2</v>
      </c>
      <c r="L168" s="45"/>
      <c r="M168" s="48">
        <f t="shared" si="122"/>
        <v>7</v>
      </c>
      <c r="N168" s="48">
        <v>7</v>
      </c>
      <c r="O168" s="48"/>
      <c r="P168" s="48"/>
      <c r="Q168" s="48">
        <f t="shared" si="125"/>
        <v>2</v>
      </c>
      <c r="R168" s="45">
        <v>2</v>
      </c>
      <c r="S168" s="45"/>
      <c r="T168" s="48">
        <f t="shared" si="123"/>
        <v>7</v>
      </c>
      <c r="U168" s="48">
        <v>7</v>
      </c>
      <c r="V168" s="48"/>
      <c r="W168" s="45"/>
      <c r="X168" s="48">
        <f t="shared" si="124"/>
        <v>2</v>
      </c>
      <c r="Y168" s="45">
        <v>2</v>
      </c>
      <c r="Z168" s="45"/>
      <c r="AA168" s="48">
        <f t="shared" si="129"/>
        <v>7</v>
      </c>
      <c r="AB168" s="48">
        <v>7</v>
      </c>
      <c r="AC168" s="48"/>
      <c r="AD168" s="48"/>
      <c r="AE168" s="48">
        <f t="shared" ref="AE168:AE174" si="134">SUM(AF168:AG168)</f>
        <v>1</v>
      </c>
      <c r="AF168" s="45">
        <v>1</v>
      </c>
      <c r="AG168" s="45"/>
      <c r="AH168" s="48">
        <f t="shared" si="131"/>
        <v>7</v>
      </c>
      <c r="AI168" s="48">
        <v>7</v>
      </c>
      <c r="AJ168" s="45"/>
      <c r="AK168" s="48">
        <f t="shared" ref="AK168:AK174" si="135">SUM(AL168:AM168)</f>
        <v>2</v>
      </c>
      <c r="AL168" s="45">
        <v>2</v>
      </c>
      <c r="AM168" s="45"/>
      <c r="AN168" s="270">
        <f t="shared" si="113"/>
        <v>0</v>
      </c>
      <c r="AO168" s="270">
        <f t="shared" si="114"/>
        <v>0</v>
      </c>
      <c r="AP168" s="270">
        <f t="shared" si="127"/>
        <v>0</v>
      </c>
      <c r="AQ168" s="270">
        <f t="shared" si="128"/>
        <v>0</v>
      </c>
      <c r="AR168" s="184"/>
      <c r="AS168" s="317"/>
      <c r="AT168" s="317"/>
      <c r="AU168" s="317"/>
    </row>
    <row r="169" spans="1:47" s="50" customFormat="1" ht="42.75" customHeight="1" x14ac:dyDescent="0.25">
      <c r="A169" s="151">
        <v>22</v>
      </c>
      <c r="B169" s="24" t="s">
        <v>235</v>
      </c>
      <c r="C169" s="45" t="s">
        <v>232</v>
      </c>
      <c r="D169" s="45" t="s">
        <v>233</v>
      </c>
      <c r="E169" s="45" t="s">
        <v>234</v>
      </c>
      <c r="F169" s="48">
        <f t="shared" si="120"/>
        <v>8</v>
      </c>
      <c r="G169" s="48">
        <v>8</v>
      </c>
      <c r="H169" s="48"/>
      <c r="I169" s="45"/>
      <c r="J169" s="48">
        <f t="shared" si="121"/>
        <v>5</v>
      </c>
      <c r="K169" s="45">
        <v>5</v>
      </c>
      <c r="L169" s="45"/>
      <c r="M169" s="48">
        <f t="shared" si="122"/>
        <v>6</v>
      </c>
      <c r="N169" s="48">
        <v>6</v>
      </c>
      <c r="O169" s="48"/>
      <c r="P169" s="48">
        <f t="shared" si="133"/>
        <v>0</v>
      </c>
      <c r="Q169" s="48">
        <f t="shared" si="125"/>
        <v>0</v>
      </c>
      <c r="R169" s="45"/>
      <c r="S169" s="45"/>
      <c r="T169" s="48">
        <f t="shared" si="123"/>
        <v>8</v>
      </c>
      <c r="U169" s="48">
        <v>8</v>
      </c>
      <c r="V169" s="48"/>
      <c r="W169" s="45">
        <v>0</v>
      </c>
      <c r="X169" s="48">
        <f t="shared" si="124"/>
        <v>5</v>
      </c>
      <c r="Y169" s="45">
        <v>5</v>
      </c>
      <c r="Z169" s="45">
        <v>0</v>
      </c>
      <c r="AA169" s="48">
        <f t="shared" si="129"/>
        <v>6</v>
      </c>
      <c r="AB169" s="48">
        <v>6</v>
      </c>
      <c r="AC169" s="48"/>
      <c r="AD169" s="48"/>
      <c r="AE169" s="48">
        <f t="shared" si="134"/>
        <v>0</v>
      </c>
      <c r="AF169" s="45"/>
      <c r="AG169" s="45"/>
      <c r="AH169" s="48">
        <f t="shared" si="131"/>
        <v>8</v>
      </c>
      <c r="AI169" s="48">
        <v>8</v>
      </c>
      <c r="AJ169" s="45">
        <v>0</v>
      </c>
      <c r="AK169" s="48">
        <f t="shared" si="135"/>
        <v>5</v>
      </c>
      <c r="AL169" s="45">
        <v>5</v>
      </c>
      <c r="AM169" s="45">
        <v>0</v>
      </c>
      <c r="AN169" s="270">
        <f t="shared" si="113"/>
        <v>0</v>
      </c>
      <c r="AO169" s="270">
        <f t="shared" si="114"/>
        <v>0</v>
      </c>
      <c r="AP169" s="270">
        <f t="shared" si="127"/>
        <v>0</v>
      </c>
      <c r="AQ169" s="270">
        <f t="shared" si="128"/>
        <v>0</v>
      </c>
      <c r="AR169" s="184"/>
      <c r="AS169" s="317"/>
      <c r="AT169" s="317"/>
      <c r="AU169" s="317"/>
    </row>
    <row r="170" spans="1:47" s="50" customFormat="1" ht="57.75" customHeight="1" x14ac:dyDescent="0.25">
      <c r="A170" s="151">
        <v>23</v>
      </c>
      <c r="B170" s="24" t="s">
        <v>758</v>
      </c>
      <c r="C170" s="45" t="s">
        <v>232</v>
      </c>
      <c r="D170" s="45" t="s">
        <v>233</v>
      </c>
      <c r="E170" s="45" t="s">
        <v>236</v>
      </c>
      <c r="F170" s="48">
        <f t="shared" si="120"/>
        <v>27</v>
      </c>
      <c r="G170" s="48">
        <v>25</v>
      </c>
      <c r="H170" s="48"/>
      <c r="I170" s="302">
        <v>2</v>
      </c>
      <c r="J170" s="48">
        <f t="shared" si="121"/>
        <v>0</v>
      </c>
      <c r="K170" s="45"/>
      <c r="L170" s="45"/>
      <c r="M170" s="48">
        <f t="shared" si="122"/>
        <v>21</v>
      </c>
      <c r="N170" s="48">
        <v>20</v>
      </c>
      <c r="O170" s="48"/>
      <c r="P170" s="48">
        <v>1</v>
      </c>
      <c r="Q170" s="48">
        <f t="shared" si="125"/>
        <v>0</v>
      </c>
      <c r="R170" s="45"/>
      <c r="S170" s="45"/>
      <c r="T170" s="48">
        <f t="shared" si="123"/>
        <v>37</v>
      </c>
      <c r="U170" s="48">
        <v>35</v>
      </c>
      <c r="V170" s="48"/>
      <c r="W170" s="302">
        <v>2</v>
      </c>
      <c r="X170" s="48">
        <f t="shared" si="124"/>
        <v>0</v>
      </c>
      <c r="Y170" s="45"/>
      <c r="Z170" s="45"/>
      <c r="AA170" s="48">
        <f t="shared" si="129"/>
        <v>9</v>
      </c>
      <c r="AB170" s="48">
        <v>8</v>
      </c>
      <c r="AC170" s="48"/>
      <c r="AD170" s="48">
        <v>1</v>
      </c>
      <c r="AE170" s="48">
        <f t="shared" si="134"/>
        <v>0</v>
      </c>
      <c r="AF170" s="45"/>
      <c r="AG170" s="45"/>
      <c r="AH170" s="48">
        <f t="shared" si="131"/>
        <v>37</v>
      </c>
      <c r="AI170" s="48">
        <v>35</v>
      </c>
      <c r="AJ170" s="302">
        <v>2</v>
      </c>
      <c r="AK170" s="48">
        <f t="shared" si="135"/>
        <v>0</v>
      </c>
      <c r="AL170" s="45"/>
      <c r="AM170" s="45"/>
      <c r="AN170" s="270">
        <f t="shared" si="113"/>
        <v>0</v>
      </c>
      <c r="AO170" s="270">
        <f t="shared" si="114"/>
        <v>0</v>
      </c>
      <c r="AP170" s="270">
        <f t="shared" si="127"/>
        <v>0</v>
      </c>
      <c r="AQ170" s="270">
        <f t="shared" si="128"/>
        <v>0</v>
      </c>
      <c r="AR170" s="184"/>
      <c r="AS170" s="317"/>
      <c r="AT170" s="317"/>
      <c r="AU170" s="317"/>
    </row>
    <row r="171" spans="1:47" s="50" customFormat="1" ht="99.75" customHeight="1" x14ac:dyDescent="0.25">
      <c r="A171" s="151">
        <v>24</v>
      </c>
      <c r="B171" s="24" t="s">
        <v>757</v>
      </c>
      <c r="C171" s="45" t="s">
        <v>232</v>
      </c>
      <c r="D171" s="45" t="s">
        <v>233</v>
      </c>
      <c r="E171" s="45" t="s">
        <v>236</v>
      </c>
      <c r="F171" s="48">
        <f t="shared" si="120"/>
        <v>27</v>
      </c>
      <c r="G171" s="48">
        <v>22</v>
      </c>
      <c r="H171" s="48"/>
      <c r="I171" s="23">
        <v>5</v>
      </c>
      <c r="J171" s="48">
        <f t="shared" si="121"/>
        <v>0</v>
      </c>
      <c r="K171" s="45"/>
      <c r="L171" s="45"/>
      <c r="M171" s="48">
        <f t="shared" si="122"/>
        <v>25</v>
      </c>
      <c r="N171" s="48">
        <v>20</v>
      </c>
      <c r="O171" s="48"/>
      <c r="P171" s="48">
        <v>5</v>
      </c>
      <c r="Q171" s="48">
        <f t="shared" si="125"/>
        <v>0</v>
      </c>
      <c r="R171" s="45"/>
      <c r="S171" s="45"/>
      <c r="T171" s="48">
        <f t="shared" si="123"/>
        <v>36</v>
      </c>
      <c r="U171" s="48">
        <f>22+9</f>
        <v>31</v>
      </c>
      <c r="V171" s="48"/>
      <c r="W171" s="23">
        <v>5</v>
      </c>
      <c r="X171" s="48">
        <f t="shared" si="124"/>
        <v>0</v>
      </c>
      <c r="Y171" s="45"/>
      <c r="Z171" s="45"/>
      <c r="AA171" s="48">
        <f t="shared" si="129"/>
        <v>32</v>
      </c>
      <c r="AB171" s="48">
        <v>27</v>
      </c>
      <c r="AC171" s="48"/>
      <c r="AD171" s="48">
        <v>5</v>
      </c>
      <c r="AE171" s="48">
        <f t="shared" si="134"/>
        <v>0</v>
      </c>
      <c r="AF171" s="45"/>
      <c r="AG171" s="45"/>
      <c r="AH171" s="48">
        <f t="shared" si="131"/>
        <v>36</v>
      </c>
      <c r="AI171" s="48">
        <v>31</v>
      </c>
      <c r="AJ171" s="23">
        <v>5</v>
      </c>
      <c r="AK171" s="48">
        <f t="shared" si="135"/>
        <v>0</v>
      </c>
      <c r="AL171" s="45"/>
      <c r="AM171" s="45"/>
      <c r="AN171" s="270">
        <f t="shared" si="113"/>
        <v>0</v>
      </c>
      <c r="AO171" s="270">
        <f t="shared" si="114"/>
        <v>0</v>
      </c>
      <c r="AP171" s="270">
        <f t="shared" si="127"/>
        <v>0</v>
      </c>
      <c r="AQ171" s="270">
        <f t="shared" si="128"/>
        <v>0</v>
      </c>
      <c r="AR171" s="184" t="s">
        <v>759</v>
      </c>
      <c r="AS171" s="317"/>
      <c r="AT171" s="317"/>
      <c r="AU171" s="317"/>
    </row>
    <row r="172" spans="1:47" s="50" customFormat="1" ht="29.25" customHeight="1" x14ac:dyDescent="0.25">
      <c r="A172" s="151">
        <v>25</v>
      </c>
      <c r="B172" s="24" t="s">
        <v>237</v>
      </c>
      <c r="C172" s="45" t="s">
        <v>232</v>
      </c>
      <c r="D172" s="45" t="s">
        <v>233</v>
      </c>
      <c r="E172" s="45" t="s">
        <v>477</v>
      </c>
      <c r="F172" s="48">
        <f t="shared" si="120"/>
        <v>22</v>
      </c>
      <c r="G172" s="48">
        <v>21</v>
      </c>
      <c r="H172" s="48"/>
      <c r="I172" s="23">
        <v>1</v>
      </c>
      <c r="J172" s="48">
        <f t="shared" si="121"/>
        <v>0</v>
      </c>
      <c r="K172" s="45"/>
      <c r="L172" s="45"/>
      <c r="M172" s="48">
        <f t="shared" si="122"/>
        <v>21</v>
      </c>
      <c r="N172" s="48">
        <v>20</v>
      </c>
      <c r="O172" s="48"/>
      <c r="P172" s="48">
        <v>1</v>
      </c>
      <c r="Q172" s="48">
        <f t="shared" si="125"/>
        <v>0</v>
      </c>
      <c r="R172" s="45"/>
      <c r="S172" s="45"/>
      <c r="T172" s="48">
        <f t="shared" si="123"/>
        <v>22</v>
      </c>
      <c r="U172" s="48">
        <v>21</v>
      </c>
      <c r="V172" s="48"/>
      <c r="W172" s="23">
        <v>1</v>
      </c>
      <c r="X172" s="48">
        <f t="shared" si="124"/>
        <v>0</v>
      </c>
      <c r="Y172" s="45"/>
      <c r="Z172" s="45"/>
      <c r="AA172" s="48">
        <f t="shared" si="129"/>
        <v>21</v>
      </c>
      <c r="AB172" s="48">
        <v>20</v>
      </c>
      <c r="AC172" s="48"/>
      <c r="AD172" s="48">
        <v>1</v>
      </c>
      <c r="AE172" s="48">
        <f t="shared" si="134"/>
        <v>0</v>
      </c>
      <c r="AF172" s="45"/>
      <c r="AG172" s="45"/>
      <c r="AH172" s="48">
        <f t="shared" si="131"/>
        <v>22</v>
      </c>
      <c r="AI172" s="48">
        <v>21</v>
      </c>
      <c r="AJ172" s="23">
        <v>1</v>
      </c>
      <c r="AK172" s="48">
        <f t="shared" si="135"/>
        <v>0</v>
      </c>
      <c r="AL172" s="45"/>
      <c r="AM172" s="45"/>
      <c r="AN172" s="270">
        <f t="shared" si="113"/>
        <v>0</v>
      </c>
      <c r="AO172" s="270">
        <f t="shared" si="114"/>
        <v>0</v>
      </c>
      <c r="AP172" s="270">
        <f t="shared" si="127"/>
        <v>0</v>
      </c>
      <c r="AQ172" s="270">
        <f t="shared" si="128"/>
        <v>0</v>
      </c>
      <c r="AR172" s="184"/>
      <c r="AS172" s="317"/>
      <c r="AT172" s="317"/>
      <c r="AU172" s="317"/>
    </row>
    <row r="173" spans="1:47" s="50" customFormat="1" ht="37.5" customHeight="1" x14ac:dyDescent="0.25">
      <c r="A173" s="151">
        <v>26</v>
      </c>
      <c r="B173" s="24" t="s">
        <v>238</v>
      </c>
      <c r="C173" s="45" t="s">
        <v>232</v>
      </c>
      <c r="D173" s="45" t="s">
        <v>233</v>
      </c>
      <c r="E173" s="45" t="s">
        <v>477</v>
      </c>
      <c r="F173" s="48">
        <f t="shared" si="120"/>
        <v>34</v>
      </c>
      <c r="G173" s="48">
        <v>31</v>
      </c>
      <c r="H173" s="48"/>
      <c r="I173" s="303">
        <v>3</v>
      </c>
      <c r="J173" s="48">
        <f t="shared" si="121"/>
        <v>0</v>
      </c>
      <c r="K173" s="45"/>
      <c r="L173" s="45"/>
      <c r="M173" s="48">
        <f t="shared" si="122"/>
        <v>33</v>
      </c>
      <c r="N173" s="48">
        <v>31</v>
      </c>
      <c r="O173" s="48"/>
      <c r="P173" s="48">
        <v>2</v>
      </c>
      <c r="Q173" s="48">
        <f t="shared" si="125"/>
        <v>0</v>
      </c>
      <c r="R173" s="45"/>
      <c r="S173" s="45"/>
      <c r="T173" s="48">
        <f t="shared" si="123"/>
        <v>34</v>
      </c>
      <c r="U173" s="48">
        <v>31</v>
      </c>
      <c r="V173" s="48"/>
      <c r="W173" s="303">
        <v>3</v>
      </c>
      <c r="X173" s="48">
        <f t="shared" si="124"/>
        <v>0</v>
      </c>
      <c r="Y173" s="45"/>
      <c r="Z173" s="45"/>
      <c r="AA173" s="48">
        <f t="shared" si="129"/>
        <v>33</v>
      </c>
      <c r="AB173" s="48">
        <v>31</v>
      </c>
      <c r="AC173" s="48"/>
      <c r="AD173" s="48">
        <v>2</v>
      </c>
      <c r="AE173" s="48">
        <f t="shared" si="134"/>
        <v>0</v>
      </c>
      <c r="AF173" s="45"/>
      <c r="AG173" s="45"/>
      <c r="AH173" s="48">
        <f t="shared" si="131"/>
        <v>34</v>
      </c>
      <c r="AI173" s="48">
        <v>31</v>
      </c>
      <c r="AJ173" s="303">
        <v>3</v>
      </c>
      <c r="AK173" s="48">
        <f t="shared" si="135"/>
        <v>0</v>
      </c>
      <c r="AL173" s="45"/>
      <c r="AM173" s="45"/>
      <c r="AN173" s="270">
        <f t="shared" si="113"/>
        <v>0</v>
      </c>
      <c r="AO173" s="270">
        <f t="shared" si="114"/>
        <v>0</v>
      </c>
      <c r="AP173" s="270">
        <f t="shared" si="127"/>
        <v>0</v>
      </c>
      <c r="AQ173" s="270">
        <f t="shared" si="128"/>
        <v>0</v>
      </c>
      <c r="AR173" s="184"/>
      <c r="AS173" s="317"/>
      <c r="AT173" s="317"/>
      <c r="AU173" s="317"/>
    </row>
    <row r="174" spans="1:47" s="149" customFormat="1" ht="52.5" customHeight="1" x14ac:dyDescent="0.25">
      <c r="A174" s="151">
        <v>27</v>
      </c>
      <c r="B174" s="147" t="s">
        <v>173</v>
      </c>
      <c r="C174" s="48" t="s">
        <v>68</v>
      </c>
      <c r="D174" s="48" t="s">
        <v>68</v>
      </c>
      <c r="E174" s="48" t="s">
        <v>207</v>
      </c>
      <c r="F174" s="48">
        <f t="shared" si="120"/>
        <v>26</v>
      </c>
      <c r="G174" s="48">
        <v>23</v>
      </c>
      <c r="H174" s="48"/>
      <c r="I174" s="48">
        <v>3</v>
      </c>
      <c r="J174" s="48">
        <f t="shared" si="121"/>
        <v>7</v>
      </c>
      <c r="K174" s="303">
        <v>7</v>
      </c>
      <c r="L174" s="48"/>
      <c r="M174" s="48">
        <f t="shared" si="122"/>
        <v>22</v>
      </c>
      <c r="N174" s="48">
        <v>19</v>
      </c>
      <c r="O174" s="48"/>
      <c r="P174" s="48">
        <v>3</v>
      </c>
      <c r="Q174" s="48">
        <f t="shared" si="125"/>
        <v>3</v>
      </c>
      <c r="R174" s="48">
        <v>3</v>
      </c>
      <c r="S174" s="48"/>
      <c r="T174" s="48">
        <f t="shared" si="123"/>
        <v>22</v>
      </c>
      <c r="U174" s="48">
        <v>19</v>
      </c>
      <c r="V174" s="48"/>
      <c r="W174" s="48">
        <v>3</v>
      </c>
      <c r="X174" s="48">
        <f t="shared" si="124"/>
        <v>3</v>
      </c>
      <c r="Y174" s="48">
        <v>3</v>
      </c>
      <c r="Z174" s="48"/>
      <c r="AA174" s="48">
        <f t="shared" si="129"/>
        <v>23</v>
      </c>
      <c r="AB174" s="48">
        <v>20</v>
      </c>
      <c r="AC174" s="48"/>
      <c r="AD174" s="48">
        <v>3</v>
      </c>
      <c r="AE174" s="48">
        <f t="shared" si="134"/>
        <v>0</v>
      </c>
      <c r="AF174" s="48"/>
      <c r="AG174" s="48"/>
      <c r="AH174" s="48">
        <f t="shared" si="131"/>
        <v>22</v>
      </c>
      <c r="AI174" s="48">
        <v>19</v>
      </c>
      <c r="AJ174" s="48">
        <v>3</v>
      </c>
      <c r="AK174" s="48">
        <f t="shared" si="135"/>
        <v>3</v>
      </c>
      <c r="AL174" s="48">
        <v>3</v>
      </c>
      <c r="AM174" s="48"/>
      <c r="AN174" s="270">
        <f t="shared" si="113"/>
        <v>0</v>
      </c>
      <c r="AO174" s="270">
        <f t="shared" si="114"/>
        <v>0</v>
      </c>
      <c r="AP174" s="270">
        <f t="shared" si="127"/>
        <v>0</v>
      </c>
      <c r="AQ174" s="270">
        <f t="shared" si="128"/>
        <v>0</v>
      </c>
      <c r="AR174" s="183"/>
      <c r="AS174" s="316"/>
      <c r="AT174" s="316"/>
      <c r="AU174" s="316"/>
    </row>
    <row r="175" spans="1:47" s="377" customFormat="1" ht="50.25" customHeight="1" x14ac:dyDescent="0.25">
      <c r="A175" s="151">
        <v>28</v>
      </c>
      <c r="B175" s="24" t="s">
        <v>62</v>
      </c>
      <c r="C175" s="178" t="s">
        <v>68</v>
      </c>
      <c r="D175" s="303" t="s">
        <v>69</v>
      </c>
      <c r="E175" s="303"/>
      <c r="F175" s="48">
        <f t="shared" si="120"/>
        <v>11</v>
      </c>
      <c r="G175" s="48">
        <v>9</v>
      </c>
      <c r="H175" s="48"/>
      <c r="I175" s="303">
        <v>2</v>
      </c>
      <c r="J175" s="48"/>
      <c r="K175" s="45"/>
      <c r="L175" s="303"/>
      <c r="M175" s="48">
        <f t="shared" si="122"/>
        <v>11</v>
      </c>
      <c r="N175" s="48">
        <v>9</v>
      </c>
      <c r="O175" s="48"/>
      <c r="P175" s="48">
        <v>2</v>
      </c>
      <c r="Q175" s="48"/>
      <c r="R175" s="303"/>
      <c r="S175" s="303"/>
      <c r="T175" s="48">
        <f t="shared" si="123"/>
        <v>11</v>
      </c>
      <c r="U175" s="48">
        <v>9</v>
      </c>
      <c r="V175" s="48"/>
      <c r="W175" s="303">
        <v>2</v>
      </c>
      <c r="X175" s="48"/>
      <c r="Y175" s="303"/>
      <c r="Z175" s="303"/>
      <c r="AA175" s="48">
        <f t="shared" si="129"/>
        <v>10</v>
      </c>
      <c r="AB175" s="48">
        <v>8</v>
      </c>
      <c r="AC175" s="48"/>
      <c r="AD175" s="48">
        <v>2</v>
      </c>
      <c r="AE175" s="48"/>
      <c r="AF175" s="303"/>
      <c r="AG175" s="303"/>
      <c r="AH175" s="48">
        <f t="shared" si="131"/>
        <v>12</v>
      </c>
      <c r="AI175" s="48">
        <v>10</v>
      </c>
      <c r="AJ175" s="303">
        <v>2</v>
      </c>
      <c r="AK175" s="48"/>
      <c r="AL175" s="303"/>
      <c r="AM175" s="303"/>
      <c r="AN175" s="270">
        <f t="shared" si="113"/>
        <v>1</v>
      </c>
      <c r="AO175" s="270">
        <f t="shared" si="114"/>
        <v>1</v>
      </c>
      <c r="AP175" s="270">
        <f t="shared" si="127"/>
        <v>0</v>
      </c>
      <c r="AQ175" s="270">
        <f t="shared" si="128"/>
        <v>0</v>
      </c>
      <c r="AR175" s="376"/>
    </row>
    <row r="176" spans="1:47" s="50" customFormat="1" ht="49.5" customHeight="1" x14ac:dyDescent="0.25">
      <c r="A176" s="151">
        <v>29</v>
      </c>
      <c r="B176" s="24" t="s">
        <v>114</v>
      </c>
      <c r="C176" s="45"/>
      <c r="D176" s="45" t="s">
        <v>106</v>
      </c>
      <c r="E176" s="45"/>
      <c r="F176" s="48">
        <f t="shared" si="120"/>
        <v>4</v>
      </c>
      <c r="G176" s="48">
        <v>4</v>
      </c>
      <c r="H176" s="48"/>
      <c r="I176" s="45"/>
      <c r="J176" s="48">
        <f t="shared" si="121"/>
        <v>2</v>
      </c>
      <c r="K176" s="48">
        <v>2</v>
      </c>
      <c r="L176" s="45"/>
      <c r="M176" s="48">
        <f t="shared" si="122"/>
        <v>4</v>
      </c>
      <c r="N176" s="48">
        <v>4</v>
      </c>
      <c r="O176" s="48"/>
      <c r="P176" s="48"/>
      <c r="Q176" s="48">
        <f t="shared" si="125"/>
        <v>2</v>
      </c>
      <c r="R176" s="45">
        <v>2</v>
      </c>
      <c r="S176" s="45"/>
      <c r="T176" s="48">
        <f t="shared" si="123"/>
        <v>5</v>
      </c>
      <c r="U176" s="48">
        <v>5</v>
      </c>
      <c r="V176" s="48"/>
      <c r="W176" s="45"/>
      <c r="X176" s="48">
        <f t="shared" si="124"/>
        <v>2</v>
      </c>
      <c r="Y176" s="45">
        <v>2</v>
      </c>
      <c r="Z176" s="45"/>
      <c r="AA176" s="48">
        <f t="shared" si="129"/>
        <v>5</v>
      </c>
      <c r="AB176" s="48">
        <v>5</v>
      </c>
      <c r="AC176" s="48"/>
      <c r="AD176" s="48"/>
      <c r="AE176" s="48">
        <f t="shared" ref="AE176:AE178" si="136">SUM(AF176:AG176)</f>
        <v>1</v>
      </c>
      <c r="AF176" s="45">
        <v>1</v>
      </c>
      <c r="AG176" s="45"/>
      <c r="AH176" s="48">
        <f t="shared" si="131"/>
        <v>5</v>
      </c>
      <c r="AI176" s="48">
        <v>5</v>
      </c>
      <c r="AJ176" s="45"/>
      <c r="AK176" s="48">
        <f t="shared" ref="AK176:AK177" si="137">SUM(AL176:AM176)</f>
        <v>2</v>
      </c>
      <c r="AL176" s="45">
        <v>2</v>
      </c>
      <c r="AM176" s="45"/>
      <c r="AN176" s="270">
        <f t="shared" si="113"/>
        <v>0</v>
      </c>
      <c r="AO176" s="270">
        <f t="shared" si="114"/>
        <v>0</v>
      </c>
      <c r="AP176" s="270">
        <f t="shared" si="127"/>
        <v>0</v>
      </c>
      <c r="AQ176" s="270">
        <f t="shared" si="128"/>
        <v>0</v>
      </c>
      <c r="AR176" s="184"/>
      <c r="AS176" s="317"/>
      <c r="AT176" s="317"/>
      <c r="AU176" s="317"/>
    </row>
    <row r="177" spans="1:47" s="149" customFormat="1" ht="49.5" customHeight="1" x14ac:dyDescent="0.25">
      <c r="A177" s="151">
        <v>30</v>
      </c>
      <c r="B177" s="147" t="s">
        <v>104</v>
      </c>
      <c r="C177" s="48" t="s">
        <v>68</v>
      </c>
      <c r="D177" s="48" t="s">
        <v>470</v>
      </c>
      <c r="E177" s="48" t="s">
        <v>105</v>
      </c>
      <c r="F177" s="48">
        <f t="shared" si="120"/>
        <v>2</v>
      </c>
      <c r="G177" s="48">
        <v>2</v>
      </c>
      <c r="H177" s="48"/>
      <c r="I177" s="48"/>
      <c r="J177" s="48">
        <f t="shared" si="121"/>
        <v>2</v>
      </c>
      <c r="K177" s="23">
        <v>2</v>
      </c>
      <c r="L177" s="48"/>
      <c r="M177" s="48">
        <f t="shared" si="122"/>
        <v>2</v>
      </c>
      <c r="N177" s="48">
        <v>2</v>
      </c>
      <c r="O177" s="48"/>
      <c r="P177" s="48"/>
      <c r="Q177" s="48">
        <f t="shared" si="125"/>
        <v>2</v>
      </c>
      <c r="R177" s="48">
        <v>2</v>
      </c>
      <c r="S177" s="48"/>
      <c r="T177" s="48">
        <f t="shared" si="123"/>
        <v>2</v>
      </c>
      <c r="U177" s="48">
        <v>2</v>
      </c>
      <c r="V177" s="48"/>
      <c r="W177" s="48"/>
      <c r="X177" s="48">
        <f t="shared" si="124"/>
        <v>2</v>
      </c>
      <c r="Y177" s="48">
        <v>2</v>
      </c>
      <c r="Z177" s="48"/>
      <c r="AA177" s="48">
        <f t="shared" si="129"/>
        <v>2</v>
      </c>
      <c r="AB177" s="48">
        <v>2</v>
      </c>
      <c r="AC177" s="48"/>
      <c r="AD177" s="48"/>
      <c r="AE177" s="48">
        <f t="shared" si="136"/>
        <v>2</v>
      </c>
      <c r="AF177" s="48">
        <v>2</v>
      </c>
      <c r="AG177" s="48"/>
      <c r="AH177" s="48">
        <f t="shared" si="131"/>
        <v>2</v>
      </c>
      <c r="AI177" s="48">
        <v>2</v>
      </c>
      <c r="AJ177" s="48"/>
      <c r="AK177" s="48">
        <f t="shared" si="137"/>
        <v>2</v>
      </c>
      <c r="AL177" s="48">
        <v>2</v>
      </c>
      <c r="AM177" s="48"/>
      <c r="AN177" s="270">
        <f t="shared" si="113"/>
        <v>0</v>
      </c>
      <c r="AO177" s="270">
        <f t="shared" si="114"/>
        <v>0</v>
      </c>
      <c r="AP177" s="270">
        <f t="shared" si="127"/>
        <v>0</v>
      </c>
      <c r="AQ177" s="270">
        <f t="shared" si="128"/>
        <v>0</v>
      </c>
      <c r="AR177" s="183"/>
      <c r="AS177" s="316"/>
      <c r="AT177" s="316"/>
      <c r="AU177" s="316"/>
    </row>
    <row r="178" spans="1:47" s="154" customFormat="1" ht="45" x14ac:dyDescent="0.25">
      <c r="A178" s="151">
        <v>31</v>
      </c>
      <c r="B178" s="174" t="s">
        <v>468</v>
      </c>
      <c r="C178" s="23" t="s">
        <v>68</v>
      </c>
      <c r="D178" s="23" t="s">
        <v>469</v>
      </c>
      <c r="E178" s="302"/>
      <c r="F178" s="48">
        <f t="shared" si="120"/>
        <v>16</v>
      </c>
      <c r="G178" s="48">
        <v>14</v>
      </c>
      <c r="H178" s="48"/>
      <c r="I178" s="23">
        <v>2</v>
      </c>
      <c r="J178" s="48"/>
      <c r="K178" s="48"/>
      <c r="L178" s="23"/>
      <c r="M178" s="48">
        <f t="shared" si="122"/>
        <v>16</v>
      </c>
      <c r="N178" s="48">
        <v>14</v>
      </c>
      <c r="O178" s="48"/>
      <c r="P178" s="48">
        <v>2</v>
      </c>
      <c r="Q178" s="48">
        <f t="shared" si="125"/>
        <v>0</v>
      </c>
      <c r="R178" s="23"/>
      <c r="S178" s="23"/>
      <c r="T178" s="48">
        <f t="shared" si="123"/>
        <v>16</v>
      </c>
      <c r="U178" s="48">
        <v>14</v>
      </c>
      <c r="V178" s="48"/>
      <c r="W178" s="46">
        <v>2</v>
      </c>
      <c r="X178" s="48"/>
      <c r="Y178" s="46"/>
      <c r="Z178" s="46"/>
      <c r="AA178" s="48">
        <f t="shared" si="129"/>
        <v>15</v>
      </c>
      <c r="AB178" s="48">
        <v>13</v>
      </c>
      <c r="AC178" s="48"/>
      <c r="AD178" s="48">
        <v>2</v>
      </c>
      <c r="AE178" s="48">
        <f t="shared" si="136"/>
        <v>0</v>
      </c>
      <c r="AF178" s="23"/>
      <c r="AG178" s="23"/>
      <c r="AH178" s="48">
        <f t="shared" si="131"/>
        <v>16</v>
      </c>
      <c r="AI178" s="48">
        <v>14</v>
      </c>
      <c r="AJ178" s="46">
        <v>2</v>
      </c>
      <c r="AK178" s="48"/>
      <c r="AL178" s="46"/>
      <c r="AM178" s="46"/>
      <c r="AN178" s="270">
        <f t="shared" si="113"/>
        <v>0</v>
      </c>
      <c r="AO178" s="270">
        <f t="shared" si="114"/>
        <v>0</v>
      </c>
      <c r="AP178" s="270">
        <f t="shared" si="127"/>
        <v>0</v>
      </c>
      <c r="AQ178" s="270">
        <f t="shared" si="128"/>
        <v>0</v>
      </c>
      <c r="AR178" s="188"/>
      <c r="AS178" s="321"/>
      <c r="AT178" s="321"/>
      <c r="AU178" s="321"/>
    </row>
    <row r="179" spans="1:47" s="149" customFormat="1" ht="45" x14ac:dyDescent="0.25">
      <c r="A179" s="151">
        <v>32</v>
      </c>
      <c r="B179" s="147" t="s">
        <v>588</v>
      </c>
      <c r="C179" s="48"/>
      <c r="D179" s="48"/>
      <c r="E179" s="48"/>
      <c r="F179" s="48">
        <f t="shared" si="120"/>
        <v>2</v>
      </c>
      <c r="G179" s="48">
        <v>2</v>
      </c>
      <c r="H179" s="48"/>
      <c r="I179" s="48"/>
      <c r="J179" s="48">
        <f t="shared" si="121"/>
        <v>0</v>
      </c>
      <c r="K179" s="48"/>
      <c r="L179" s="48"/>
      <c r="M179" s="48">
        <f t="shared" si="122"/>
        <v>3</v>
      </c>
      <c r="N179" s="48">
        <v>3</v>
      </c>
      <c r="O179" s="48"/>
      <c r="P179" s="48"/>
      <c r="Q179" s="48"/>
      <c r="R179" s="48"/>
      <c r="S179" s="48"/>
      <c r="T179" s="48">
        <f t="shared" si="123"/>
        <v>3</v>
      </c>
      <c r="U179" s="48">
        <v>3</v>
      </c>
      <c r="V179" s="48"/>
      <c r="W179" s="150"/>
      <c r="X179" s="48"/>
      <c r="Y179" s="150"/>
      <c r="Z179" s="150"/>
      <c r="AA179" s="48">
        <f t="shared" si="129"/>
        <v>3</v>
      </c>
      <c r="AB179" s="48">
        <v>3</v>
      </c>
      <c r="AC179" s="48"/>
      <c r="AD179" s="48"/>
      <c r="AE179" s="48"/>
      <c r="AF179" s="48"/>
      <c r="AG179" s="48"/>
      <c r="AH179" s="48">
        <f t="shared" si="131"/>
        <v>3</v>
      </c>
      <c r="AI179" s="48">
        <v>3</v>
      </c>
      <c r="AJ179" s="150"/>
      <c r="AK179" s="48"/>
      <c r="AL179" s="150"/>
      <c r="AM179" s="150"/>
      <c r="AN179" s="270">
        <f t="shared" si="113"/>
        <v>0</v>
      </c>
      <c r="AO179" s="270">
        <f t="shared" si="114"/>
        <v>0</v>
      </c>
      <c r="AP179" s="270">
        <f t="shared" si="127"/>
        <v>0</v>
      </c>
      <c r="AQ179" s="270">
        <f t="shared" si="128"/>
        <v>0</v>
      </c>
      <c r="AR179" s="183"/>
      <c r="AS179" s="316"/>
      <c r="AT179" s="316"/>
      <c r="AU179" s="316"/>
    </row>
    <row r="180" spans="1:47" s="149" customFormat="1" ht="64.5" customHeight="1" x14ac:dyDescent="0.25">
      <c r="A180" s="151">
        <v>33</v>
      </c>
      <c r="B180" s="147" t="s">
        <v>590</v>
      </c>
      <c r="C180" s="48"/>
      <c r="D180" s="48"/>
      <c r="E180" s="48"/>
      <c r="F180" s="48">
        <f t="shared" si="120"/>
        <v>5</v>
      </c>
      <c r="G180" s="48">
        <v>5</v>
      </c>
      <c r="H180" s="48"/>
      <c r="I180" s="48"/>
      <c r="J180" s="48"/>
      <c r="K180" s="48"/>
      <c r="L180" s="48"/>
      <c r="M180" s="48">
        <f t="shared" si="122"/>
        <v>5</v>
      </c>
      <c r="N180" s="48">
        <v>5</v>
      </c>
      <c r="O180" s="48"/>
      <c r="P180" s="48"/>
      <c r="Q180" s="48"/>
      <c r="R180" s="48"/>
      <c r="S180" s="48"/>
      <c r="T180" s="48">
        <f t="shared" si="123"/>
        <v>5</v>
      </c>
      <c r="U180" s="48">
        <v>5</v>
      </c>
      <c r="V180" s="48"/>
      <c r="W180" s="150"/>
      <c r="X180" s="48"/>
      <c r="Y180" s="150"/>
      <c r="Z180" s="150"/>
      <c r="AA180" s="48">
        <f t="shared" si="129"/>
        <v>2</v>
      </c>
      <c r="AB180" s="48">
        <v>2</v>
      </c>
      <c r="AC180" s="48"/>
      <c r="AD180" s="48"/>
      <c r="AE180" s="48"/>
      <c r="AF180" s="48"/>
      <c r="AG180" s="48"/>
      <c r="AH180" s="48">
        <f t="shared" si="131"/>
        <v>5</v>
      </c>
      <c r="AI180" s="48">
        <v>5</v>
      </c>
      <c r="AJ180" s="150"/>
      <c r="AK180" s="48">
        <v>4</v>
      </c>
      <c r="AL180" s="150">
        <v>4</v>
      </c>
      <c r="AM180" s="150"/>
      <c r="AN180" s="270">
        <f t="shared" si="113"/>
        <v>0</v>
      </c>
      <c r="AO180" s="270">
        <f t="shared" si="114"/>
        <v>0</v>
      </c>
      <c r="AP180" s="270">
        <f t="shared" si="127"/>
        <v>0</v>
      </c>
      <c r="AQ180" s="270">
        <f t="shared" si="128"/>
        <v>4</v>
      </c>
      <c r="AR180" s="183"/>
      <c r="AS180" s="316"/>
      <c r="AT180" s="316"/>
      <c r="AU180" s="316"/>
    </row>
    <row r="181" spans="1:47" s="149" customFormat="1" ht="52.5" customHeight="1" x14ac:dyDescent="0.25">
      <c r="A181" s="151">
        <v>34</v>
      </c>
      <c r="B181" s="147" t="s">
        <v>712</v>
      </c>
      <c r="C181" s="48"/>
      <c r="D181" s="48"/>
      <c r="E181" s="48"/>
      <c r="F181" s="48">
        <f t="shared" si="120"/>
        <v>9</v>
      </c>
      <c r="G181" s="48">
        <v>7</v>
      </c>
      <c r="H181" s="48"/>
      <c r="I181" s="48">
        <v>2</v>
      </c>
      <c r="J181" s="48">
        <f t="shared" si="121"/>
        <v>3</v>
      </c>
      <c r="K181" s="48">
        <v>2</v>
      </c>
      <c r="L181" s="48">
        <v>1</v>
      </c>
      <c r="M181" s="48">
        <f t="shared" si="122"/>
        <v>9</v>
      </c>
      <c r="N181" s="48">
        <v>7</v>
      </c>
      <c r="O181" s="48"/>
      <c r="P181" s="48">
        <v>2</v>
      </c>
      <c r="Q181" s="48">
        <f t="shared" ref="Q181" si="138">SUM(R181:S181)</f>
        <v>3</v>
      </c>
      <c r="R181" s="48">
        <v>2</v>
      </c>
      <c r="S181" s="48">
        <v>1</v>
      </c>
      <c r="T181" s="48">
        <f t="shared" si="123"/>
        <v>6</v>
      </c>
      <c r="U181" s="48">
        <v>4</v>
      </c>
      <c r="V181" s="48"/>
      <c r="W181" s="48">
        <v>2</v>
      </c>
      <c r="X181" s="48">
        <f t="shared" ref="X181" si="139">SUM(Y181:Z181)</f>
        <v>6</v>
      </c>
      <c r="Y181" s="48">
        <v>5</v>
      </c>
      <c r="Z181" s="48">
        <v>1</v>
      </c>
      <c r="AA181" s="48">
        <f t="shared" si="129"/>
        <v>6</v>
      </c>
      <c r="AB181" s="48">
        <v>4</v>
      </c>
      <c r="AC181" s="48"/>
      <c r="AD181" s="48">
        <v>2</v>
      </c>
      <c r="AE181" s="48">
        <f t="shared" ref="AE181:AE185" si="140">SUM(AF181:AG181)</f>
        <v>3</v>
      </c>
      <c r="AF181" s="48">
        <v>2</v>
      </c>
      <c r="AG181" s="48">
        <v>1</v>
      </c>
      <c r="AH181" s="48">
        <f t="shared" si="131"/>
        <v>9</v>
      </c>
      <c r="AI181" s="48">
        <v>7</v>
      </c>
      <c r="AJ181" s="48">
        <v>2</v>
      </c>
      <c r="AK181" s="48">
        <f t="shared" ref="AK181:AK188" si="141">SUM(AL181:AM181)</f>
        <v>6</v>
      </c>
      <c r="AL181" s="48">
        <v>5</v>
      </c>
      <c r="AM181" s="48">
        <v>1</v>
      </c>
      <c r="AN181" s="270">
        <f t="shared" si="113"/>
        <v>3</v>
      </c>
      <c r="AO181" s="270">
        <f t="shared" si="114"/>
        <v>3</v>
      </c>
      <c r="AP181" s="270">
        <f t="shared" si="127"/>
        <v>0</v>
      </c>
      <c r="AQ181" s="270">
        <f t="shared" si="128"/>
        <v>0</v>
      </c>
      <c r="AR181" s="183"/>
      <c r="AS181" s="316"/>
      <c r="AT181" s="316"/>
      <c r="AU181" s="316"/>
    </row>
    <row r="182" spans="1:47" s="149" customFormat="1" ht="48" customHeight="1" x14ac:dyDescent="0.25">
      <c r="A182" s="151">
        <v>35</v>
      </c>
      <c r="B182" s="147" t="s">
        <v>578</v>
      </c>
      <c r="C182" s="48"/>
      <c r="D182" s="48"/>
      <c r="E182" s="48"/>
      <c r="F182" s="48">
        <f t="shared" si="120"/>
        <v>4</v>
      </c>
      <c r="G182" s="48">
        <v>4</v>
      </c>
      <c r="H182" s="48"/>
      <c r="I182" s="48"/>
      <c r="J182" s="48">
        <f t="shared" si="121"/>
        <v>0</v>
      </c>
      <c r="K182" s="48"/>
      <c r="L182" s="48"/>
      <c r="M182" s="48">
        <f t="shared" si="122"/>
        <v>4</v>
      </c>
      <c r="N182" s="48">
        <v>4</v>
      </c>
      <c r="O182" s="48"/>
      <c r="P182" s="48"/>
      <c r="Q182" s="48">
        <f t="shared" si="125"/>
        <v>0</v>
      </c>
      <c r="R182" s="48"/>
      <c r="S182" s="48"/>
      <c r="T182" s="48">
        <f t="shared" si="123"/>
        <v>4</v>
      </c>
      <c r="U182" s="48">
        <v>4</v>
      </c>
      <c r="V182" s="48"/>
      <c r="W182" s="150"/>
      <c r="X182" s="48">
        <f t="shared" si="124"/>
        <v>0</v>
      </c>
      <c r="Y182" s="150"/>
      <c r="Z182" s="150"/>
      <c r="AA182" s="48">
        <f t="shared" si="129"/>
        <v>4</v>
      </c>
      <c r="AB182" s="48">
        <v>4</v>
      </c>
      <c r="AC182" s="48"/>
      <c r="AD182" s="48"/>
      <c r="AE182" s="48">
        <f t="shared" si="140"/>
        <v>0</v>
      </c>
      <c r="AF182" s="48"/>
      <c r="AG182" s="48"/>
      <c r="AH182" s="48">
        <f t="shared" si="131"/>
        <v>4</v>
      </c>
      <c r="AI182" s="48">
        <v>4</v>
      </c>
      <c r="AJ182" s="150"/>
      <c r="AK182" s="48">
        <f t="shared" si="141"/>
        <v>0</v>
      </c>
      <c r="AL182" s="150"/>
      <c r="AM182" s="150"/>
      <c r="AN182" s="270">
        <f t="shared" si="113"/>
        <v>0</v>
      </c>
      <c r="AO182" s="270">
        <f t="shared" si="114"/>
        <v>0</v>
      </c>
      <c r="AP182" s="270">
        <f t="shared" si="127"/>
        <v>0</v>
      </c>
      <c r="AQ182" s="270">
        <f t="shared" si="128"/>
        <v>0</v>
      </c>
      <c r="AR182" s="183"/>
      <c r="AS182" s="316"/>
      <c r="AT182" s="316"/>
      <c r="AU182" s="316"/>
    </row>
    <row r="183" spans="1:47" s="149" customFormat="1" ht="31.5" customHeight="1" x14ac:dyDescent="0.25">
      <c r="A183" s="151">
        <v>36</v>
      </c>
      <c r="B183" s="147" t="s">
        <v>581</v>
      </c>
      <c r="C183" s="48"/>
      <c r="D183" s="48"/>
      <c r="E183" s="48"/>
      <c r="F183" s="48">
        <f t="shared" si="120"/>
        <v>5</v>
      </c>
      <c r="G183" s="48">
        <v>5</v>
      </c>
      <c r="H183" s="48"/>
      <c r="I183" s="48"/>
      <c r="J183" s="48">
        <f t="shared" si="121"/>
        <v>0</v>
      </c>
      <c r="K183" s="48"/>
      <c r="L183" s="48"/>
      <c r="M183" s="48">
        <f t="shared" si="122"/>
        <v>4</v>
      </c>
      <c r="N183" s="48">
        <v>4</v>
      </c>
      <c r="O183" s="48"/>
      <c r="P183" s="48"/>
      <c r="Q183" s="48">
        <f t="shared" si="125"/>
        <v>0</v>
      </c>
      <c r="R183" s="48"/>
      <c r="S183" s="48"/>
      <c r="T183" s="48">
        <f t="shared" si="123"/>
        <v>5</v>
      </c>
      <c r="U183" s="48">
        <v>5</v>
      </c>
      <c r="V183" s="48"/>
      <c r="W183" s="150"/>
      <c r="X183" s="48">
        <f t="shared" si="124"/>
        <v>0</v>
      </c>
      <c r="Y183" s="150"/>
      <c r="Z183" s="150"/>
      <c r="AA183" s="48">
        <f t="shared" si="129"/>
        <v>3</v>
      </c>
      <c r="AB183" s="48">
        <v>3</v>
      </c>
      <c r="AC183" s="48"/>
      <c r="AD183" s="48"/>
      <c r="AE183" s="48">
        <f t="shared" si="140"/>
        <v>0</v>
      </c>
      <c r="AF183" s="48"/>
      <c r="AG183" s="48"/>
      <c r="AH183" s="48">
        <f t="shared" si="131"/>
        <v>5</v>
      </c>
      <c r="AI183" s="48">
        <v>5</v>
      </c>
      <c r="AJ183" s="150"/>
      <c r="AK183" s="48">
        <f t="shared" si="141"/>
        <v>0</v>
      </c>
      <c r="AL183" s="150"/>
      <c r="AM183" s="150"/>
      <c r="AN183" s="270">
        <f t="shared" si="113"/>
        <v>0</v>
      </c>
      <c r="AO183" s="270">
        <f t="shared" si="114"/>
        <v>0</v>
      </c>
      <c r="AP183" s="270">
        <f t="shared" si="127"/>
        <v>0</v>
      </c>
      <c r="AQ183" s="270">
        <f t="shared" si="128"/>
        <v>0</v>
      </c>
      <c r="AR183" s="183" t="s">
        <v>591</v>
      </c>
      <c r="AS183" s="316"/>
      <c r="AT183" s="316"/>
      <c r="AU183" s="316"/>
    </row>
    <row r="184" spans="1:47" s="149" customFormat="1" ht="31.5" customHeight="1" x14ac:dyDescent="0.25">
      <c r="A184" s="151">
        <v>37</v>
      </c>
      <c r="B184" s="147" t="s">
        <v>580</v>
      </c>
      <c r="C184" s="48"/>
      <c r="D184" s="48"/>
      <c r="E184" s="48"/>
      <c r="F184" s="48">
        <f t="shared" si="120"/>
        <v>3</v>
      </c>
      <c r="G184" s="48">
        <v>3</v>
      </c>
      <c r="H184" s="48"/>
      <c r="I184" s="48"/>
      <c r="J184" s="48">
        <f t="shared" si="121"/>
        <v>0</v>
      </c>
      <c r="K184" s="48"/>
      <c r="L184" s="48"/>
      <c r="M184" s="48">
        <f t="shared" si="122"/>
        <v>2</v>
      </c>
      <c r="N184" s="48">
        <v>2</v>
      </c>
      <c r="O184" s="48"/>
      <c r="P184" s="48"/>
      <c r="Q184" s="48">
        <f t="shared" si="125"/>
        <v>0</v>
      </c>
      <c r="R184" s="48"/>
      <c r="S184" s="48"/>
      <c r="T184" s="48">
        <f t="shared" si="123"/>
        <v>3</v>
      </c>
      <c r="U184" s="48">
        <v>3</v>
      </c>
      <c r="V184" s="48"/>
      <c r="W184" s="150"/>
      <c r="X184" s="48">
        <f t="shared" si="124"/>
        <v>0</v>
      </c>
      <c r="Y184" s="150"/>
      <c r="Z184" s="150"/>
      <c r="AA184" s="48">
        <f t="shared" si="129"/>
        <v>2</v>
      </c>
      <c r="AB184" s="48">
        <v>2</v>
      </c>
      <c r="AC184" s="48"/>
      <c r="AD184" s="48"/>
      <c r="AE184" s="48">
        <f t="shared" si="140"/>
        <v>0</v>
      </c>
      <c r="AF184" s="48"/>
      <c r="AG184" s="48"/>
      <c r="AH184" s="48">
        <f t="shared" si="131"/>
        <v>3</v>
      </c>
      <c r="AI184" s="48">
        <v>3</v>
      </c>
      <c r="AJ184" s="150"/>
      <c r="AK184" s="48">
        <f t="shared" si="141"/>
        <v>0</v>
      </c>
      <c r="AL184" s="150"/>
      <c r="AM184" s="150"/>
      <c r="AN184" s="270">
        <f t="shared" si="113"/>
        <v>0</v>
      </c>
      <c r="AO184" s="270">
        <f t="shared" si="114"/>
        <v>0</v>
      </c>
      <c r="AP184" s="270">
        <f t="shared" si="127"/>
        <v>0</v>
      </c>
      <c r="AQ184" s="270">
        <f t="shared" si="128"/>
        <v>0</v>
      </c>
      <c r="AR184" s="183"/>
      <c r="AS184" s="316"/>
      <c r="AT184" s="316"/>
      <c r="AU184" s="316"/>
    </row>
    <row r="185" spans="1:47" s="149" customFormat="1" ht="31.5" customHeight="1" x14ac:dyDescent="0.25">
      <c r="A185" s="151">
        <v>38</v>
      </c>
      <c r="B185" s="147" t="s">
        <v>579</v>
      </c>
      <c r="C185" s="48"/>
      <c r="D185" s="48"/>
      <c r="E185" s="48"/>
      <c r="F185" s="48">
        <f t="shared" si="120"/>
        <v>2</v>
      </c>
      <c r="G185" s="48">
        <v>2</v>
      </c>
      <c r="H185" s="48"/>
      <c r="I185" s="48"/>
      <c r="J185" s="48">
        <f t="shared" si="121"/>
        <v>0</v>
      </c>
      <c r="K185" s="48"/>
      <c r="L185" s="48"/>
      <c r="M185" s="48">
        <f t="shared" si="122"/>
        <v>2</v>
      </c>
      <c r="N185" s="48">
        <v>2</v>
      </c>
      <c r="O185" s="48"/>
      <c r="P185" s="48"/>
      <c r="Q185" s="48">
        <f t="shared" si="125"/>
        <v>0</v>
      </c>
      <c r="R185" s="48"/>
      <c r="S185" s="48"/>
      <c r="T185" s="48">
        <f t="shared" si="123"/>
        <v>2</v>
      </c>
      <c r="U185" s="48">
        <v>2</v>
      </c>
      <c r="V185" s="48"/>
      <c r="W185" s="150"/>
      <c r="X185" s="48">
        <f t="shared" si="124"/>
        <v>0</v>
      </c>
      <c r="Y185" s="150"/>
      <c r="Z185" s="150"/>
      <c r="AA185" s="48">
        <f t="shared" si="129"/>
        <v>2</v>
      </c>
      <c r="AB185" s="48">
        <v>2</v>
      </c>
      <c r="AC185" s="48"/>
      <c r="AD185" s="48"/>
      <c r="AE185" s="48">
        <f t="shared" si="140"/>
        <v>0</v>
      </c>
      <c r="AF185" s="48"/>
      <c r="AG185" s="48"/>
      <c r="AH185" s="48">
        <f t="shared" si="131"/>
        <v>2</v>
      </c>
      <c r="AI185" s="48">
        <v>2</v>
      </c>
      <c r="AJ185" s="150"/>
      <c r="AK185" s="48">
        <f t="shared" si="141"/>
        <v>0</v>
      </c>
      <c r="AL185" s="150"/>
      <c r="AM185" s="150"/>
      <c r="AN185" s="270">
        <f t="shared" si="113"/>
        <v>0</v>
      </c>
      <c r="AO185" s="270">
        <f t="shared" si="114"/>
        <v>0</v>
      </c>
      <c r="AP185" s="270">
        <f t="shared" si="127"/>
        <v>0</v>
      </c>
      <c r="AQ185" s="270">
        <f t="shared" si="128"/>
        <v>0</v>
      </c>
      <c r="AR185" s="183"/>
      <c r="AS185" s="316"/>
      <c r="AT185" s="316"/>
      <c r="AU185" s="316"/>
    </row>
    <row r="186" spans="1:47" s="149" customFormat="1" ht="47.25" customHeight="1" x14ac:dyDescent="0.25">
      <c r="A186" s="151">
        <v>39</v>
      </c>
      <c r="B186" s="147" t="s">
        <v>584</v>
      </c>
      <c r="C186" s="48"/>
      <c r="D186" s="48"/>
      <c r="E186" s="48"/>
      <c r="F186" s="48">
        <f t="shared" si="120"/>
        <v>6</v>
      </c>
      <c r="G186" s="48">
        <v>6</v>
      </c>
      <c r="H186" s="48"/>
      <c r="I186" s="48"/>
      <c r="J186" s="48"/>
      <c r="K186" s="48"/>
      <c r="L186" s="48"/>
      <c r="M186" s="48">
        <f t="shared" si="122"/>
        <v>6</v>
      </c>
      <c r="N186" s="48">
        <v>6</v>
      </c>
      <c r="O186" s="48"/>
      <c r="P186" s="48"/>
      <c r="Q186" s="48"/>
      <c r="R186" s="48"/>
      <c r="S186" s="48"/>
      <c r="T186" s="48">
        <f t="shared" si="123"/>
        <v>6</v>
      </c>
      <c r="U186" s="48">
        <v>6</v>
      </c>
      <c r="V186" s="48"/>
      <c r="W186" s="150"/>
      <c r="X186" s="48">
        <f t="shared" si="124"/>
        <v>0</v>
      </c>
      <c r="Y186" s="150"/>
      <c r="Z186" s="150"/>
      <c r="AA186" s="48">
        <f t="shared" si="129"/>
        <v>6</v>
      </c>
      <c r="AB186" s="48">
        <v>6</v>
      </c>
      <c r="AC186" s="48"/>
      <c r="AD186" s="48"/>
      <c r="AE186" s="48"/>
      <c r="AF186" s="48"/>
      <c r="AG186" s="48"/>
      <c r="AH186" s="48">
        <f t="shared" si="131"/>
        <v>6</v>
      </c>
      <c r="AI186" s="48">
        <v>6</v>
      </c>
      <c r="AJ186" s="150"/>
      <c r="AK186" s="48">
        <f t="shared" si="141"/>
        <v>0</v>
      </c>
      <c r="AL186" s="150"/>
      <c r="AM186" s="150"/>
      <c r="AN186" s="270">
        <f t="shared" si="113"/>
        <v>0</v>
      </c>
      <c r="AO186" s="270">
        <f t="shared" si="114"/>
        <v>0</v>
      </c>
      <c r="AP186" s="270">
        <f t="shared" si="127"/>
        <v>0</v>
      </c>
      <c r="AQ186" s="270">
        <f t="shared" si="128"/>
        <v>0</v>
      </c>
      <c r="AR186" s="183"/>
      <c r="AS186" s="316"/>
      <c r="AT186" s="316"/>
      <c r="AU186" s="316"/>
    </row>
    <row r="187" spans="1:47" s="149" customFormat="1" ht="45.75" customHeight="1" x14ac:dyDescent="0.25">
      <c r="A187" s="151">
        <v>40</v>
      </c>
      <c r="B187" s="147" t="s">
        <v>585</v>
      </c>
      <c r="C187" s="48"/>
      <c r="D187" s="48"/>
      <c r="E187" s="48"/>
      <c r="F187" s="48">
        <f t="shared" si="120"/>
        <v>4</v>
      </c>
      <c r="G187" s="48">
        <v>4</v>
      </c>
      <c r="H187" s="48"/>
      <c r="I187" s="48"/>
      <c r="J187" s="48"/>
      <c r="K187" s="48"/>
      <c r="L187" s="48"/>
      <c r="M187" s="48">
        <f t="shared" si="122"/>
        <v>4</v>
      </c>
      <c r="N187" s="48">
        <v>4</v>
      </c>
      <c r="O187" s="48"/>
      <c r="P187" s="48"/>
      <c r="Q187" s="48"/>
      <c r="R187" s="48"/>
      <c r="S187" s="48"/>
      <c r="T187" s="48">
        <f t="shared" si="123"/>
        <v>4</v>
      </c>
      <c r="U187" s="48">
        <v>4</v>
      </c>
      <c r="V187" s="48"/>
      <c r="W187" s="150"/>
      <c r="X187" s="48">
        <f t="shared" si="124"/>
        <v>0</v>
      </c>
      <c r="Y187" s="150"/>
      <c r="Z187" s="150"/>
      <c r="AA187" s="48">
        <f t="shared" si="129"/>
        <v>4</v>
      </c>
      <c r="AB187" s="48">
        <v>4</v>
      </c>
      <c r="AC187" s="48"/>
      <c r="AD187" s="48"/>
      <c r="AE187" s="48"/>
      <c r="AF187" s="48"/>
      <c r="AG187" s="48"/>
      <c r="AH187" s="48">
        <f t="shared" si="131"/>
        <v>4</v>
      </c>
      <c r="AI187" s="48">
        <v>4</v>
      </c>
      <c r="AJ187" s="150"/>
      <c r="AK187" s="48">
        <f t="shared" si="141"/>
        <v>0</v>
      </c>
      <c r="AL187" s="150"/>
      <c r="AM187" s="150"/>
      <c r="AN187" s="270">
        <f t="shared" si="113"/>
        <v>0</v>
      </c>
      <c r="AO187" s="270">
        <f t="shared" si="114"/>
        <v>0</v>
      </c>
      <c r="AP187" s="270">
        <f t="shared" si="127"/>
        <v>0</v>
      </c>
      <c r="AQ187" s="270">
        <f t="shared" si="128"/>
        <v>0</v>
      </c>
      <c r="AR187" s="183"/>
      <c r="AS187" s="316"/>
      <c r="AT187" s="316"/>
      <c r="AU187" s="316"/>
    </row>
    <row r="188" spans="1:47" s="149" customFormat="1" ht="45.75" customHeight="1" x14ac:dyDescent="0.25">
      <c r="A188" s="151">
        <v>41</v>
      </c>
      <c r="B188" s="147" t="s">
        <v>586</v>
      </c>
      <c r="C188" s="48"/>
      <c r="D188" s="48"/>
      <c r="E188" s="48"/>
      <c r="F188" s="48">
        <f t="shared" si="120"/>
        <v>3</v>
      </c>
      <c r="G188" s="48">
        <v>3</v>
      </c>
      <c r="H188" s="48"/>
      <c r="I188" s="48"/>
      <c r="J188" s="48"/>
      <c r="K188" s="48"/>
      <c r="L188" s="48"/>
      <c r="M188" s="48">
        <f t="shared" si="122"/>
        <v>3</v>
      </c>
      <c r="N188" s="48">
        <v>3</v>
      </c>
      <c r="O188" s="48"/>
      <c r="P188" s="48"/>
      <c r="Q188" s="48"/>
      <c r="R188" s="48"/>
      <c r="S188" s="48"/>
      <c r="T188" s="48">
        <f t="shared" si="123"/>
        <v>3</v>
      </c>
      <c r="U188" s="48">
        <v>3</v>
      </c>
      <c r="V188" s="48"/>
      <c r="W188" s="150"/>
      <c r="X188" s="48">
        <f t="shared" si="124"/>
        <v>0</v>
      </c>
      <c r="Y188" s="150"/>
      <c r="Z188" s="150"/>
      <c r="AA188" s="48">
        <f t="shared" si="129"/>
        <v>3</v>
      </c>
      <c r="AB188" s="48">
        <v>3</v>
      </c>
      <c r="AC188" s="48"/>
      <c r="AD188" s="48"/>
      <c r="AE188" s="48"/>
      <c r="AF188" s="48"/>
      <c r="AG188" s="48"/>
      <c r="AH188" s="48">
        <f t="shared" si="131"/>
        <v>3</v>
      </c>
      <c r="AI188" s="48">
        <v>3</v>
      </c>
      <c r="AJ188" s="150"/>
      <c r="AK188" s="48">
        <f t="shared" si="141"/>
        <v>0</v>
      </c>
      <c r="AL188" s="150"/>
      <c r="AM188" s="150"/>
      <c r="AN188" s="270">
        <f t="shared" si="113"/>
        <v>0</v>
      </c>
      <c r="AO188" s="270">
        <f t="shared" si="114"/>
        <v>0</v>
      </c>
      <c r="AP188" s="270">
        <f t="shared" si="127"/>
        <v>0</v>
      </c>
      <c r="AQ188" s="270">
        <f t="shared" si="128"/>
        <v>0</v>
      </c>
      <c r="AR188" s="183"/>
      <c r="AS188" s="316"/>
      <c r="AT188" s="316"/>
      <c r="AU188" s="316"/>
    </row>
    <row r="189" spans="1:47" s="149" customFormat="1" ht="36.75" customHeight="1" x14ac:dyDescent="0.25">
      <c r="A189" s="151">
        <v>42</v>
      </c>
      <c r="B189" s="147" t="s">
        <v>587</v>
      </c>
      <c r="C189" s="48"/>
      <c r="D189" s="48"/>
      <c r="E189" s="48"/>
      <c r="F189" s="48">
        <f>SUM(G189:I189)</f>
        <v>11</v>
      </c>
      <c r="G189" s="48">
        <v>11</v>
      </c>
      <c r="H189" s="48"/>
      <c r="I189" s="48"/>
      <c r="J189" s="48"/>
      <c r="K189" s="48"/>
      <c r="L189" s="48"/>
      <c r="M189" s="48">
        <f>SUM(N189:P189)</f>
        <v>11</v>
      </c>
      <c r="N189" s="48">
        <v>11</v>
      </c>
      <c r="O189" s="48"/>
      <c r="P189" s="48"/>
      <c r="Q189" s="48"/>
      <c r="R189" s="48"/>
      <c r="S189" s="48"/>
      <c r="T189" s="48">
        <f>SUM(U189:W189)</f>
        <v>11</v>
      </c>
      <c r="U189" s="48">
        <v>11</v>
      </c>
      <c r="V189" s="48"/>
      <c r="W189" s="150"/>
      <c r="X189" s="48">
        <f>SUM(Y189:Z189)</f>
        <v>0</v>
      </c>
      <c r="Y189" s="150"/>
      <c r="Z189" s="150"/>
      <c r="AA189" s="48">
        <f>SUM(AB189:AD189)</f>
        <v>11</v>
      </c>
      <c r="AB189" s="48">
        <v>11</v>
      </c>
      <c r="AC189" s="48"/>
      <c r="AD189" s="48"/>
      <c r="AE189" s="48"/>
      <c r="AF189" s="48"/>
      <c r="AG189" s="48"/>
      <c r="AH189" s="48">
        <f t="shared" si="131"/>
        <v>11</v>
      </c>
      <c r="AI189" s="48">
        <v>11</v>
      </c>
      <c r="AJ189" s="150"/>
      <c r="AK189" s="48">
        <f>SUM(AL189:AM189)</f>
        <v>0</v>
      </c>
      <c r="AL189" s="150"/>
      <c r="AM189" s="150"/>
      <c r="AN189" s="270">
        <f t="shared" si="113"/>
        <v>0</v>
      </c>
      <c r="AO189" s="270">
        <f t="shared" si="114"/>
        <v>0</v>
      </c>
      <c r="AP189" s="270">
        <f t="shared" si="127"/>
        <v>0</v>
      </c>
      <c r="AQ189" s="270">
        <f t="shared" si="128"/>
        <v>0</v>
      </c>
      <c r="AR189" s="183"/>
      <c r="AS189" s="316"/>
      <c r="AT189" s="316"/>
      <c r="AU189" s="316"/>
    </row>
    <row r="190" spans="1:47" s="141" customFormat="1" ht="30.75" customHeight="1" x14ac:dyDescent="0.25">
      <c r="A190" s="228"/>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1"/>
      <c r="X190" s="230"/>
      <c r="Y190" s="231"/>
      <c r="Z190" s="231"/>
      <c r="AA190" s="230"/>
      <c r="AB190" s="230"/>
      <c r="AC190" s="230"/>
      <c r="AD190" s="230"/>
      <c r="AE190" s="230"/>
      <c r="AF190" s="230"/>
      <c r="AG190" s="230"/>
      <c r="AH190" s="230"/>
      <c r="AI190" s="230"/>
      <c r="AJ190" s="231"/>
      <c r="AK190" s="230"/>
      <c r="AL190" s="231"/>
      <c r="AM190" s="231"/>
      <c r="AN190" s="230"/>
      <c r="AO190" s="230"/>
      <c r="AP190" s="230"/>
      <c r="AQ190" s="230"/>
      <c r="AR190" s="232"/>
      <c r="AS190" s="314"/>
      <c r="AT190" s="314"/>
      <c r="AU190" s="314"/>
    </row>
    <row r="191" spans="1:47" x14ac:dyDescent="0.25">
      <c r="F191" s="21"/>
      <c r="G191" s="44"/>
      <c r="H191" s="44"/>
    </row>
    <row r="192" spans="1:47" ht="16.5" x14ac:dyDescent="0.25">
      <c r="F192" s="10"/>
      <c r="G192" s="10"/>
      <c r="H192" s="10"/>
    </row>
    <row r="193" spans="6:8" x14ac:dyDescent="0.25">
      <c r="F193" s="8"/>
      <c r="G193" s="8"/>
      <c r="H193" s="8"/>
    </row>
    <row r="195" spans="6:8" x14ac:dyDescent="0.25">
      <c r="F195" s="9"/>
      <c r="G195" s="9"/>
      <c r="H195" s="9"/>
    </row>
  </sheetData>
  <mergeCells count="31">
    <mergeCell ref="A1:H1"/>
    <mergeCell ref="A2:H2"/>
    <mergeCell ref="M7:S7"/>
    <mergeCell ref="T7:Z7"/>
    <mergeCell ref="S1:AR1"/>
    <mergeCell ref="S2:AR2"/>
    <mergeCell ref="A4:AR4"/>
    <mergeCell ref="A3:AR3"/>
    <mergeCell ref="A5:AR5"/>
    <mergeCell ref="AR7:AR9"/>
    <mergeCell ref="F7:L7"/>
    <mergeCell ref="J8:L8"/>
    <mergeCell ref="A7:A9"/>
    <mergeCell ref="B7:B9"/>
    <mergeCell ref="C7:C9"/>
    <mergeCell ref="D7:D9"/>
    <mergeCell ref="E7:E9"/>
    <mergeCell ref="AN7:AQ7"/>
    <mergeCell ref="AQ8:AQ9"/>
    <mergeCell ref="F8:I8"/>
    <mergeCell ref="M8:P8"/>
    <mergeCell ref="T8:W8"/>
    <mergeCell ref="AN8:AP8"/>
    <mergeCell ref="Q8:S8"/>
    <mergeCell ref="X8:Z8"/>
    <mergeCell ref="AA7:AG7"/>
    <mergeCell ref="AA8:AD8"/>
    <mergeCell ref="AE8:AG8"/>
    <mergeCell ref="AH7:AM7"/>
    <mergeCell ref="AH8:AJ8"/>
    <mergeCell ref="AK8:AM8"/>
  </mergeCells>
  <printOptions horizontalCentered="1"/>
  <pageMargins left="0.25" right="0" top="0.4" bottom="0.42" header="0.27" footer="0.2"/>
  <pageSetup paperSize="9" scale="80"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DQ71"/>
  <sheetViews>
    <sheetView view="pageBreakPreview" workbookViewId="0">
      <selection activeCell="CV13" sqref="CV13"/>
    </sheetView>
  </sheetViews>
  <sheetFormatPr defaultRowHeight="15.75" x14ac:dyDescent="0.25"/>
  <cols>
    <col min="1" max="1" width="4.5703125" style="84" customWidth="1"/>
    <col min="2" max="2" width="21" style="117" customWidth="1"/>
    <col min="3" max="4" width="4.85546875" style="88" hidden="1" customWidth="1"/>
    <col min="5" max="5" width="6.7109375" style="88" hidden="1" customWidth="1"/>
    <col min="6" max="6" width="5.7109375" style="85" hidden="1" customWidth="1"/>
    <col min="7" max="7" width="5.28515625" style="85" hidden="1" customWidth="1"/>
    <col min="8" max="8" width="5.85546875" style="85" hidden="1" customWidth="1"/>
    <col min="9" max="9" width="7.5703125" style="85" hidden="1" customWidth="1"/>
    <col min="10" max="10" width="5.28515625" style="85" hidden="1" customWidth="1"/>
    <col min="11" max="11" width="4.85546875" style="85" hidden="1" customWidth="1"/>
    <col min="12" max="12" width="5.85546875" style="85" hidden="1" customWidth="1"/>
    <col min="13" max="13" width="7.5703125" style="85" hidden="1" customWidth="1"/>
    <col min="14" max="14" width="6.5703125" style="85" hidden="1" customWidth="1"/>
    <col min="15" max="15" width="5.42578125" style="85" hidden="1" customWidth="1"/>
    <col min="16" max="16" width="5.7109375" style="85" hidden="1" customWidth="1"/>
    <col min="17" max="17" width="9.5703125" style="85" hidden="1" customWidth="1"/>
    <col min="18" max="20" width="9.140625" style="85" hidden="1" customWidth="1"/>
    <col min="21" max="21" width="9.140625" style="90" hidden="1" customWidth="1"/>
    <col min="22" max="25" width="9.140625" style="85" hidden="1" customWidth="1"/>
    <col min="26" max="26" width="9.140625" style="90" hidden="1" customWidth="1"/>
    <col min="27" max="40" width="9.140625" style="85" hidden="1" customWidth="1"/>
    <col min="41" max="41" width="9.140625" style="86" hidden="1" customWidth="1"/>
    <col min="42" max="44" width="9.140625" style="85" hidden="1" customWidth="1"/>
    <col min="45" max="46" width="9.140625" style="87" hidden="1" customWidth="1"/>
    <col min="47" max="52" width="9.140625" style="88" hidden="1" customWidth="1"/>
    <col min="53" max="53" width="9.140625" style="89" hidden="1" customWidth="1"/>
    <col min="54" max="54" width="9.140625" style="87" hidden="1" customWidth="1"/>
    <col min="55" max="59" width="9.140625" style="88" hidden="1" customWidth="1"/>
    <col min="60" max="60" width="9.140625" style="90" hidden="1" customWidth="1"/>
    <col min="61" max="62" width="9.140625" style="85" hidden="1" customWidth="1"/>
    <col min="63" max="63" width="9.140625" style="90" hidden="1" customWidth="1"/>
    <col min="64" max="68" width="9.140625" style="85" hidden="1" customWidth="1"/>
    <col min="69" max="69" width="9.140625" style="90" hidden="1" customWidth="1"/>
    <col min="70" max="72" width="9.140625" style="85" hidden="1" customWidth="1"/>
    <col min="73" max="73" width="9.140625" style="90" hidden="1" customWidth="1"/>
    <col min="74" max="82" width="9.140625" style="85" hidden="1" customWidth="1"/>
    <col min="83" max="83" width="6.42578125" style="85" hidden="1" customWidth="1"/>
    <col min="84" max="84" width="5.28515625" style="85" hidden="1" customWidth="1"/>
    <col min="85" max="85" width="6.5703125" style="85" hidden="1" customWidth="1"/>
    <col min="86" max="86" width="4.5703125" style="85" hidden="1" customWidth="1"/>
    <col min="87" max="87" width="4.7109375" style="85" hidden="1" customWidth="1"/>
    <col min="88" max="88" width="5.140625" style="85" hidden="1" customWidth="1"/>
    <col min="89" max="89" width="3.7109375" style="85" hidden="1" customWidth="1"/>
    <col min="90" max="90" width="4.28515625" style="85" hidden="1" customWidth="1"/>
    <col min="91" max="91" width="5.28515625" style="85" hidden="1" customWidth="1"/>
    <col min="92" max="92" width="6.5703125" style="85" hidden="1" customWidth="1"/>
    <col min="93" max="93" width="4.5703125" style="85" hidden="1" customWidth="1"/>
    <col min="94" max="94" width="4.85546875" style="85" hidden="1" customWidth="1"/>
    <col min="95" max="95" width="5.140625" style="85" hidden="1" customWidth="1"/>
    <col min="96" max="96" width="3.7109375" style="85" hidden="1" customWidth="1"/>
    <col min="97" max="97" width="5" style="85" customWidth="1"/>
    <col min="98" max="98" width="5.28515625" style="85" customWidth="1"/>
    <col min="99" max="99" width="6.5703125" style="85" customWidth="1"/>
    <col min="100" max="100" width="4.5703125" style="85" customWidth="1"/>
    <col min="101" max="101" width="4.7109375" style="85" customWidth="1"/>
    <col min="102" max="102" width="5.140625" style="85" customWidth="1"/>
    <col min="103" max="103" width="3.7109375" style="85" customWidth="1"/>
    <col min="104" max="104" width="4.28515625" style="85" customWidth="1"/>
    <col min="105" max="105" width="5.28515625" style="85" customWidth="1"/>
    <col min="106" max="106" width="6.5703125" style="85" customWidth="1"/>
    <col min="107" max="107" width="4.5703125" style="85" customWidth="1"/>
    <col min="108" max="108" width="4.85546875" style="85" customWidth="1"/>
    <col min="109" max="109" width="5.140625" style="85" customWidth="1"/>
    <col min="110" max="110" width="3.7109375" style="85" customWidth="1"/>
    <col min="111" max="111" width="5" style="85" customWidth="1"/>
    <col min="112" max="112" width="5.28515625" style="85" customWidth="1"/>
    <col min="113" max="113" width="6.5703125" style="85" customWidth="1"/>
    <col min="114" max="114" width="4.5703125" style="85" customWidth="1"/>
    <col min="115" max="115" width="4.7109375" style="85" customWidth="1"/>
    <col min="116" max="116" width="5.140625" style="85" customWidth="1"/>
    <col min="117" max="117" width="3.7109375" style="85" customWidth="1"/>
    <col min="118" max="119" width="7.85546875" style="85" customWidth="1"/>
    <col min="120" max="120" width="7.85546875" style="91" customWidth="1"/>
    <col min="121" max="281" width="9.140625" style="13"/>
    <col min="282" max="282" width="3.85546875" style="13" customWidth="1"/>
    <col min="283" max="283" width="22.42578125" style="13" customWidth="1"/>
    <col min="284" max="284" width="9.28515625" style="13" customWidth="1"/>
    <col min="285" max="285" width="7" style="13" customWidth="1"/>
    <col min="286" max="286" width="7.140625" style="13" customWidth="1"/>
    <col min="287" max="287" width="6.85546875" style="13" customWidth="1"/>
    <col min="288" max="288" width="7.28515625" style="13" customWidth="1"/>
    <col min="289" max="289" width="7" style="13" customWidth="1"/>
    <col min="290" max="290" width="8" style="13" customWidth="1"/>
    <col min="291" max="291" width="6.5703125" style="13" customWidth="1"/>
    <col min="292" max="292" width="6.42578125" style="13" customWidth="1"/>
    <col min="293" max="293" width="6.5703125" style="13" customWidth="1"/>
    <col min="294" max="294" width="7" style="13" customWidth="1"/>
    <col min="295" max="295" width="7.7109375" style="13" customWidth="1"/>
    <col min="296" max="296" width="7" style="13" customWidth="1"/>
    <col min="297" max="297" width="7.28515625" style="13" customWidth="1"/>
    <col min="298" max="298" width="7.42578125" style="13" customWidth="1"/>
    <col min="299" max="537" width="9.140625" style="13"/>
    <col min="538" max="538" width="3.85546875" style="13" customWidth="1"/>
    <col min="539" max="539" width="22.42578125" style="13" customWidth="1"/>
    <col min="540" max="540" width="9.28515625" style="13" customWidth="1"/>
    <col min="541" max="541" width="7" style="13" customWidth="1"/>
    <col min="542" max="542" width="7.140625" style="13" customWidth="1"/>
    <col min="543" max="543" width="6.85546875" style="13" customWidth="1"/>
    <col min="544" max="544" width="7.28515625" style="13" customWidth="1"/>
    <col min="545" max="545" width="7" style="13" customWidth="1"/>
    <col min="546" max="546" width="8" style="13" customWidth="1"/>
    <col min="547" max="547" width="6.5703125" style="13" customWidth="1"/>
    <col min="548" max="548" width="6.42578125" style="13" customWidth="1"/>
    <col min="549" max="549" width="6.5703125" style="13" customWidth="1"/>
    <col min="550" max="550" width="7" style="13" customWidth="1"/>
    <col min="551" max="551" width="7.7109375" style="13" customWidth="1"/>
    <col min="552" max="552" width="7" style="13" customWidth="1"/>
    <col min="553" max="553" width="7.28515625" style="13" customWidth="1"/>
    <col min="554" max="554" width="7.42578125" style="13" customWidth="1"/>
    <col min="555" max="793" width="9.140625" style="13"/>
    <col min="794" max="794" width="3.85546875" style="13" customWidth="1"/>
    <col min="795" max="795" width="22.42578125" style="13" customWidth="1"/>
    <col min="796" max="796" width="9.28515625" style="13" customWidth="1"/>
    <col min="797" max="797" width="7" style="13" customWidth="1"/>
    <col min="798" max="798" width="7.140625" style="13" customWidth="1"/>
    <col min="799" max="799" width="6.85546875" style="13" customWidth="1"/>
    <col min="800" max="800" width="7.28515625" style="13" customWidth="1"/>
    <col min="801" max="801" width="7" style="13" customWidth="1"/>
    <col min="802" max="802" width="8" style="13" customWidth="1"/>
    <col min="803" max="803" width="6.5703125" style="13" customWidth="1"/>
    <col min="804" max="804" width="6.42578125" style="13" customWidth="1"/>
    <col min="805" max="805" width="6.5703125" style="13" customWidth="1"/>
    <col min="806" max="806" width="7" style="13" customWidth="1"/>
    <col min="807" max="807" width="7.7109375" style="13" customWidth="1"/>
    <col min="808" max="808" width="7" style="13" customWidth="1"/>
    <col min="809" max="809" width="7.28515625" style="13" customWidth="1"/>
    <col min="810" max="810" width="7.42578125" style="13" customWidth="1"/>
    <col min="811" max="1049" width="9.140625" style="13"/>
    <col min="1050" max="1050" width="3.85546875" style="13" customWidth="1"/>
    <col min="1051" max="1051" width="22.42578125" style="13" customWidth="1"/>
    <col min="1052" max="1052" width="9.28515625" style="13" customWidth="1"/>
    <col min="1053" max="1053" width="7" style="13" customWidth="1"/>
    <col min="1054" max="1054" width="7.140625" style="13" customWidth="1"/>
    <col min="1055" max="1055" width="6.85546875" style="13" customWidth="1"/>
    <col min="1056" max="1056" width="7.28515625" style="13" customWidth="1"/>
    <col min="1057" max="1057" width="7" style="13" customWidth="1"/>
    <col min="1058" max="1058" width="8" style="13" customWidth="1"/>
    <col min="1059" max="1059" width="6.5703125" style="13" customWidth="1"/>
    <col min="1060" max="1060" width="6.42578125" style="13" customWidth="1"/>
    <col min="1061" max="1061" width="6.5703125" style="13" customWidth="1"/>
    <col min="1062" max="1062" width="7" style="13" customWidth="1"/>
    <col min="1063" max="1063" width="7.7109375" style="13" customWidth="1"/>
    <col min="1064" max="1064" width="7" style="13" customWidth="1"/>
    <col min="1065" max="1065" width="7.28515625" style="13" customWidth="1"/>
    <col min="1066" max="1066" width="7.42578125" style="13" customWidth="1"/>
    <col min="1067" max="1305" width="9.140625" style="13"/>
    <col min="1306" max="1306" width="3.85546875" style="13" customWidth="1"/>
    <col min="1307" max="1307" width="22.42578125" style="13" customWidth="1"/>
    <col min="1308" max="1308" width="9.28515625" style="13" customWidth="1"/>
    <col min="1309" max="1309" width="7" style="13" customWidth="1"/>
    <col min="1310" max="1310" width="7.140625" style="13" customWidth="1"/>
    <col min="1311" max="1311" width="6.85546875" style="13" customWidth="1"/>
    <col min="1312" max="1312" width="7.28515625" style="13" customWidth="1"/>
    <col min="1313" max="1313" width="7" style="13" customWidth="1"/>
    <col min="1314" max="1314" width="8" style="13" customWidth="1"/>
    <col min="1315" max="1315" width="6.5703125" style="13" customWidth="1"/>
    <col min="1316" max="1316" width="6.42578125" style="13" customWidth="1"/>
    <col min="1317" max="1317" width="6.5703125" style="13" customWidth="1"/>
    <col min="1318" max="1318" width="7" style="13" customWidth="1"/>
    <col min="1319" max="1319" width="7.7109375" style="13" customWidth="1"/>
    <col min="1320" max="1320" width="7" style="13" customWidth="1"/>
    <col min="1321" max="1321" width="7.28515625" style="13" customWidth="1"/>
    <col min="1322" max="1322" width="7.42578125" style="13" customWidth="1"/>
    <col min="1323" max="1561" width="9.140625" style="13"/>
    <col min="1562" max="1562" width="3.85546875" style="13" customWidth="1"/>
    <col min="1563" max="1563" width="22.42578125" style="13" customWidth="1"/>
    <col min="1564" max="1564" width="9.28515625" style="13" customWidth="1"/>
    <col min="1565" max="1565" width="7" style="13" customWidth="1"/>
    <col min="1566" max="1566" width="7.140625" style="13" customWidth="1"/>
    <col min="1567" max="1567" width="6.85546875" style="13" customWidth="1"/>
    <col min="1568" max="1568" width="7.28515625" style="13" customWidth="1"/>
    <col min="1569" max="1569" width="7" style="13" customWidth="1"/>
    <col min="1570" max="1570" width="8" style="13" customWidth="1"/>
    <col min="1571" max="1571" width="6.5703125" style="13" customWidth="1"/>
    <col min="1572" max="1572" width="6.42578125" style="13" customWidth="1"/>
    <col min="1573" max="1573" width="6.5703125" style="13" customWidth="1"/>
    <col min="1574" max="1574" width="7" style="13" customWidth="1"/>
    <col min="1575" max="1575" width="7.7109375" style="13" customWidth="1"/>
    <col min="1576" max="1576" width="7" style="13" customWidth="1"/>
    <col min="1577" max="1577" width="7.28515625" style="13" customWidth="1"/>
    <col min="1578" max="1578" width="7.42578125" style="13" customWidth="1"/>
    <col min="1579" max="1817" width="9.140625" style="13"/>
    <col min="1818" max="1818" width="3.85546875" style="13" customWidth="1"/>
    <col min="1819" max="1819" width="22.42578125" style="13" customWidth="1"/>
    <col min="1820" max="1820" width="9.28515625" style="13" customWidth="1"/>
    <col min="1821" max="1821" width="7" style="13" customWidth="1"/>
    <col min="1822" max="1822" width="7.140625" style="13" customWidth="1"/>
    <col min="1823" max="1823" width="6.85546875" style="13" customWidth="1"/>
    <col min="1824" max="1824" width="7.28515625" style="13" customWidth="1"/>
    <col min="1825" max="1825" width="7" style="13" customWidth="1"/>
    <col min="1826" max="1826" width="8" style="13" customWidth="1"/>
    <col min="1827" max="1827" width="6.5703125" style="13" customWidth="1"/>
    <col min="1828" max="1828" width="6.42578125" style="13" customWidth="1"/>
    <col min="1829" max="1829" width="6.5703125" style="13" customWidth="1"/>
    <col min="1830" max="1830" width="7" style="13" customWidth="1"/>
    <col min="1831" max="1831" width="7.7109375" style="13" customWidth="1"/>
    <col min="1832" max="1832" width="7" style="13" customWidth="1"/>
    <col min="1833" max="1833" width="7.28515625" style="13" customWidth="1"/>
    <col min="1834" max="1834" width="7.42578125" style="13" customWidth="1"/>
    <col min="1835" max="2073" width="9.140625" style="13"/>
    <col min="2074" max="2074" width="3.85546875" style="13" customWidth="1"/>
    <col min="2075" max="2075" width="22.42578125" style="13" customWidth="1"/>
    <col min="2076" max="2076" width="9.28515625" style="13" customWidth="1"/>
    <col min="2077" max="2077" width="7" style="13" customWidth="1"/>
    <col min="2078" max="2078" width="7.140625" style="13" customWidth="1"/>
    <col min="2079" max="2079" width="6.85546875" style="13" customWidth="1"/>
    <col min="2080" max="2080" width="7.28515625" style="13" customWidth="1"/>
    <col min="2081" max="2081" width="7" style="13" customWidth="1"/>
    <col min="2082" max="2082" width="8" style="13" customWidth="1"/>
    <col min="2083" max="2083" width="6.5703125" style="13" customWidth="1"/>
    <col min="2084" max="2084" width="6.42578125" style="13" customWidth="1"/>
    <col min="2085" max="2085" width="6.5703125" style="13" customWidth="1"/>
    <col min="2086" max="2086" width="7" style="13" customWidth="1"/>
    <col min="2087" max="2087" width="7.7109375" style="13" customWidth="1"/>
    <col min="2088" max="2088" width="7" style="13" customWidth="1"/>
    <col min="2089" max="2089" width="7.28515625" style="13" customWidth="1"/>
    <col min="2090" max="2090" width="7.42578125" style="13" customWidth="1"/>
    <col min="2091" max="2329" width="9.140625" style="13"/>
    <col min="2330" max="2330" width="3.85546875" style="13" customWidth="1"/>
    <col min="2331" max="2331" width="22.42578125" style="13" customWidth="1"/>
    <col min="2332" max="2332" width="9.28515625" style="13" customWidth="1"/>
    <col min="2333" max="2333" width="7" style="13" customWidth="1"/>
    <col min="2334" max="2334" width="7.140625" style="13" customWidth="1"/>
    <col min="2335" max="2335" width="6.85546875" style="13" customWidth="1"/>
    <col min="2336" max="2336" width="7.28515625" style="13" customWidth="1"/>
    <col min="2337" max="2337" width="7" style="13" customWidth="1"/>
    <col min="2338" max="2338" width="8" style="13" customWidth="1"/>
    <col min="2339" max="2339" width="6.5703125" style="13" customWidth="1"/>
    <col min="2340" max="2340" width="6.42578125" style="13" customWidth="1"/>
    <col min="2341" max="2341" width="6.5703125" style="13" customWidth="1"/>
    <col min="2342" max="2342" width="7" style="13" customWidth="1"/>
    <col min="2343" max="2343" width="7.7109375" style="13" customWidth="1"/>
    <col min="2344" max="2344" width="7" style="13" customWidth="1"/>
    <col min="2345" max="2345" width="7.28515625" style="13" customWidth="1"/>
    <col min="2346" max="2346" width="7.42578125" style="13" customWidth="1"/>
    <col min="2347" max="2585" width="9.140625" style="13"/>
    <col min="2586" max="2586" width="3.85546875" style="13" customWidth="1"/>
    <col min="2587" max="2587" width="22.42578125" style="13" customWidth="1"/>
    <col min="2588" max="2588" width="9.28515625" style="13" customWidth="1"/>
    <col min="2589" max="2589" width="7" style="13" customWidth="1"/>
    <col min="2590" max="2590" width="7.140625" style="13" customWidth="1"/>
    <col min="2591" max="2591" width="6.85546875" style="13" customWidth="1"/>
    <col min="2592" max="2592" width="7.28515625" style="13" customWidth="1"/>
    <col min="2593" max="2593" width="7" style="13" customWidth="1"/>
    <col min="2594" max="2594" width="8" style="13" customWidth="1"/>
    <col min="2595" max="2595" width="6.5703125" style="13" customWidth="1"/>
    <col min="2596" max="2596" width="6.42578125" style="13" customWidth="1"/>
    <col min="2597" max="2597" width="6.5703125" style="13" customWidth="1"/>
    <col min="2598" max="2598" width="7" style="13" customWidth="1"/>
    <col min="2599" max="2599" width="7.7109375" style="13" customWidth="1"/>
    <col min="2600" max="2600" width="7" style="13" customWidth="1"/>
    <col min="2601" max="2601" width="7.28515625" style="13" customWidth="1"/>
    <col min="2602" max="2602" width="7.42578125" style="13" customWidth="1"/>
    <col min="2603" max="2841" width="9.140625" style="13"/>
    <col min="2842" max="2842" width="3.85546875" style="13" customWidth="1"/>
    <col min="2843" max="2843" width="22.42578125" style="13" customWidth="1"/>
    <col min="2844" max="2844" width="9.28515625" style="13" customWidth="1"/>
    <col min="2845" max="2845" width="7" style="13" customWidth="1"/>
    <col min="2846" max="2846" width="7.140625" style="13" customWidth="1"/>
    <col min="2847" max="2847" width="6.85546875" style="13" customWidth="1"/>
    <col min="2848" max="2848" width="7.28515625" style="13" customWidth="1"/>
    <col min="2849" max="2849" width="7" style="13" customWidth="1"/>
    <col min="2850" max="2850" width="8" style="13" customWidth="1"/>
    <col min="2851" max="2851" width="6.5703125" style="13" customWidth="1"/>
    <col min="2852" max="2852" width="6.42578125" style="13" customWidth="1"/>
    <col min="2853" max="2853" width="6.5703125" style="13" customWidth="1"/>
    <col min="2854" max="2854" width="7" style="13" customWidth="1"/>
    <col min="2855" max="2855" width="7.7109375" style="13" customWidth="1"/>
    <col min="2856" max="2856" width="7" style="13" customWidth="1"/>
    <col min="2857" max="2857" width="7.28515625" style="13" customWidth="1"/>
    <col min="2858" max="2858" width="7.42578125" style="13" customWidth="1"/>
    <col min="2859" max="3097" width="9.140625" style="13"/>
    <col min="3098" max="3098" width="3.85546875" style="13" customWidth="1"/>
    <col min="3099" max="3099" width="22.42578125" style="13" customWidth="1"/>
    <col min="3100" max="3100" width="9.28515625" style="13" customWidth="1"/>
    <col min="3101" max="3101" width="7" style="13" customWidth="1"/>
    <col min="3102" max="3102" width="7.140625" style="13" customWidth="1"/>
    <col min="3103" max="3103" width="6.85546875" style="13" customWidth="1"/>
    <col min="3104" max="3104" width="7.28515625" style="13" customWidth="1"/>
    <col min="3105" max="3105" width="7" style="13" customWidth="1"/>
    <col min="3106" max="3106" width="8" style="13" customWidth="1"/>
    <col min="3107" max="3107" width="6.5703125" style="13" customWidth="1"/>
    <col min="3108" max="3108" width="6.42578125" style="13" customWidth="1"/>
    <col min="3109" max="3109" width="6.5703125" style="13" customWidth="1"/>
    <col min="3110" max="3110" width="7" style="13" customWidth="1"/>
    <col min="3111" max="3111" width="7.7109375" style="13" customWidth="1"/>
    <col min="3112" max="3112" width="7" style="13" customWidth="1"/>
    <col min="3113" max="3113" width="7.28515625" style="13" customWidth="1"/>
    <col min="3114" max="3114" width="7.42578125" style="13" customWidth="1"/>
    <col min="3115" max="3353" width="9.140625" style="13"/>
    <col min="3354" max="3354" width="3.85546875" style="13" customWidth="1"/>
    <col min="3355" max="3355" width="22.42578125" style="13" customWidth="1"/>
    <col min="3356" max="3356" width="9.28515625" style="13" customWidth="1"/>
    <col min="3357" max="3357" width="7" style="13" customWidth="1"/>
    <col min="3358" max="3358" width="7.140625" style="13" customWidth="1"/>
    <col min="3359" max="3359" width="6.85546875" style="13" customWidth="1"/>
    <col min="3360" max="3360" width="7.28515625" style="13" customWidth="1"/>
    <col min="3361" max="3361" width="7" style="13" customWidth="1"/>
    <col min="3362" max="3362" width="8" style="13" customWidth="1"/>
    <col min="3363" max="3363" width="6.5703125" style="13" customWidth="1"/>
    <col min="3364" max="3364" width="6.42578125" style="13" customWidth="1"/>
    <col min="3365" max="3365" width="6.5703125" style="13" customWidth="1"/>
    <col min="3366" max="3366" width="7" style="13" customWidth="1"/>
    <col min="3367" max="3367" width="7.7109375" style="13" customWidth="1"/>
    <col min="3368" max="3368" width="7" style="13" customWidth="1"/>
    <col min="3369" max="3369" width="7.28515625" style="13" customWidth="1"/>
    <col min="3370" max="3370" width="7.42578125" style="13" customWidth="1"/>
    <col min="3371" max="3609" width="9.140625" style="13"/>
    <col min="3610" max="3610" width="3.85546875" style="13" customWidth="1"/>
    <col min="3611" max="3611" width="22.42578125" style="13" customWidth="1"/>
    <col min="3612" max="3612" width="9.28515625" style="13" customWidth="1"/>
    <col min="3613" max="3613" width="7" style="13" customWidth="1"/>
    <col min="3614" max="3614" width="7.140625" style="13" customWidth="1"/>
    <col min="3615" max="3615" width="6.85546875" style="13" customWidth="1"/>
    <col min="3616" max="3616" width="7.28515625" style="13" customWidth="1"/>
    <col min="3617" max="3617" width="7" style="13" customWidth="1"/>
    <col min="3618" max="3618" width="8" style="13" customWidth="1"/>
    <col min="3619" max="3619" width="6.5703125" style="13" customWidth="1"/>
    <col min="3620" max="3620" width="6.42578125" style="13" customWidth="1"/>
    <col min="3621" max="3621" width="6.5703125" style="13" customWidth="1"/>
    <col min="3622" max="3622" width="7" style="13" customWidth="1"/>
    <col min="3623" max="3623" width="7.7109375" style="13" customWidth="1"/>
    <col min="3624" max="3624" width="7" style="13" customWidth="1"/>
    <col min="3625" max="3625" width="7.28515625" style="13" customWidth="1"/>
    <col min="3626" max="3626" width="7.42578125" style="13" customWidth="1"/>
    <col min="3627" max="3865" width="9.140625" style="13"/>
    <col min="3866" max="3866" width="3.85546875" style="13" customWidth="1"/>
    <col min="3867" max="3867" width="22.42578125" style="13" customWidth="1"/>
    <col min="3868" max="3868" width="9.28515625" style="13" customWidth="1"/>
    <col min="3869" max="3869" width="7" style="13" customWidth="1"/>
    <col min="3870" max="3870" width="7.140625" style="13" customWidth="1"/>
    <col min="3871" max="3871" width="6.85546875" style="13" customWidth="1"/>
    <col min="3872" max="3872" width="7.28515625" style="13" customWidth="1"/>
    <col min="3873" max="3873" width="7" style="13" customWidth="1"/>
    <col min="3874" max="3874" width="8" style="13" customWidth="1"/>
    <col min="3875" max="3875" width="6.5703125" style="13" customWidth="1"/>
    <col min="3876" max="3876" width="6.42578125" style="13" customWidth="1"/>
    <col min="3877" max="3877" width="6.5703125" style="13" customWidth="1"/>
    <col min="3878" max="3878" width="7" style="13" customWidth="1"/>
    <col min="3879" max="3879" width="7.7109375" style="13" customWidth="1"/>
    <col min="3880" max="3880" width="7" style="13" customWidth="1"/>
    <col min="3881" max="3881" width="7.28515625" style="13" customWidth="1"/>
    <col min="3882" max="3882" width="7.42578125" style="13" customWidth="1"/>
    <col min="3883" max="4121" width="9.140625" style="13"/>
    <col min="4122" max="4122" width="3.85546875" style="13" customWidth="1"/>
    <col min="4123" max="4123" width="22.42578125" style="13" customWidth="1"/>
    <col min="4124" max="4124" width="9.28515625" style="13" customWidth="1"/>
    <col min="4125" max="4125" width="7" style="13" customWidth="1"/>
    <col min="4126" max="4126" width="7.140625" style="13" customWidth="1"/>
    <col min="4127" max="4127" width="6.85546875" style="13" customWidth="1"/>
    <col min="4128" max="4128" width="7.28515625" style="13" customWidth="1"/>
    <col min="4129" max="4129" width="7" style="13" customWidth="1"/>
    <col min="4130" max="4130" width="8" style="13" customWidth="1"/>
    <col min="4131" max="4131" width="6.5703125" style="13" customWidth="1"/>
    <col min="4132" max="4132" width="6.42578125" style="13" customWidth="1"/>
    <col min="4133" max="4133" width="6.5703125" style="13" customWidth="1"/>
    <col min="4134" max="4134" width="7" style="13" customWidth="1"/>
    <col min="4135" max="4135" width="7.7109375" style="13" customWidth="1"/>
    <col min="4136" max="4136" width="7" style="13" customWidth="1"/>
    <col min="4137" max="4137" width="7.28515625" style="13" customWidth="1"/>
    <col min="4138" max="4138" width="7.42578125" style="13" customWidth="1"/>
    <col min="4139" max="4377" width="9.140625" style="13"/>
    <col min="4378" max="4378" width="3.85546875" style="13" customWidth="1"/>
    <col min="4379" max="4379" width="22.42578125" style="13" customWidth="1"/>
    <col min="4380" max="4380" width="9.28515625" style="13" customWidth="1"/>
    <col min="4381" max="4381" width="7" style="13" customWidth="1"/>
    <col min="4382" max="4382" width="7.140625" style="13" customWidth="1"/>
    <col min="4383" max="4383" width="6.85546875" style="13" customWidth="1"/>
    <col min="4384" max="4384" width="7.28515625" style="13" customWidth="1"/>
    <col min="4385" max="4385" width="7" style="13" customWidth="1"/>
    <col min="4386" max="4386" width="8" style="13" customWidth="1"/>
    <col min="4387" max="4387" width="6.5703125" style="13" customWidth="1"/>
    <col min="4388" max="4388" width="6.42578125" style="13" customWidth="1"/>
    <col min="4389" max="4389" width="6.5703125" style="13" customWidth="1"/>
    <col min="4390" max="4390" width="7" style="13" customWidth="1"/>
    <col min="4391" max="4391" width="7.7109375" style="13" customWidth="1"/>
    <col min="4392" max="4392" width="7" style="13" customWidth="1"/>
    <col min="4393" max="4393" width="7.28515625" style="13" customWidth="1"/>
    <col min="4394" max="4394" width="7.42578125" style="13" customWidth="1"/>
    <col min="4395" max="4633" width="9.140625" style="13"/>
    <col min="4634" max="4634" width="3.85546875" style="13" customWidth="1"/>
    <col min="4635" max="4635" width="22.42578125" style="13" customWidth="1"/>
    <col min="4636" max="4636" width="9.28515625" style="13" customWidth="1"/>
    <col min="4637" max="4637" width="7" style="13" customWidth="1"/>
    <col min="4638" max="4638" width="7.140625" style="13" customWidth="1"/>
    <col min="4639" max="4639" width="6.85546875" style="13" customWidth="1"/>
    <col min="4640" max="4640" width="7.28515625" style="13" customWidth="1"/>
    <col min="4641" max="4641" width="7" style="13" customWidth="1"/>
    <col min="4642" max="4642" width="8" style="13" customWidth="1"/>
    <col min="4643" max="4643" width="6.5703125" style="13" customWidth="1"/>
    <col min="4644" max="4644" width="6.42578125" style="13" customWidth="1"/>
    <col min="4645" max="4645" width="6.5703125" style="13" customWidth="1"/>
    <col min="4646" max="4646" width="7" style="13" customWidth="1"/>
    <col min="4647" max="4647" width="7.7109375" style="13" customWidth="1"/>
    <col min="4648" max="4648" width="7" style="13" customWidth="1"/>
    <col min="4649" max="4649" width="7.28515625" style="13" customWidth="1"/>
    <col min="4650" max="4650" width="7.42578125" style="13" customWidth="1"/>
    <col min="4651" max="4889" width="9.140625" style="13"/>
    <col min="4890" max="4890" width="3.85546875" style="13" customWidth="1"/>
    <col min="4891" max="4891" width="22.42578125" style="13" customWidth="1"/>
    <col min="4892" max="4892" width="9.28515625" style="13" customWidth="1"/>
    <col min="4893" max="4893" width="7" style="13" customWidth="1"/>
    <col min="4894" max="4894" width="7.140625" style="13" customWidth="1"/>
    <col min="4895" max="4895" width="6.85546875" style="13" customWidth="1"/>
    <col min="4896" max="4896" width="7.28515625" style="13" customWidth="1"/>
    <col min="4897" max="4897" width="7" style="13" customWidth="1"/>
    <col min="4898" max="4898" width="8" style="13" customWidth="1"/>
    <col min="4899" max="4899" width="6.5703125" style="13" customWidth="1"/>
    <col min="4900" max="4900" width="6.42578125" style="13" customWidth="1"/>
    <col min="4901" max="4901" width="6.5703125" style="13" customWidth="1"/>
    <col min="4902" max="4902" width="7" style="13" customWidth="1"/>
    <col min="4903" max="4903" width="7.7109375" style="13" customWidth="1"/>
    <col min="4904" max="4904" width="7" style="13" customWidth="1"/>
    <col min="4905" max="4905" width="7.28515625" style="13" customWidth="1"/>
    <col min="4906" max="4906" width="7.42578125" style="13" customWidth="1"/>
    <col min="4907" max="5145" width="9.140625" style="13"/>
    <col min="5146" max="5146" width="3.85546875" style="13" customWidth="1"/>
    <col min="5147" max="5147" width="22.42578125" style="13" customWidth="1"/>
    <col min="5148" max="5148" width="9.28515625" style="13" customWidth="1"/>
    <col min="5149" max="5149" width="7" style="13" customWidth="1"/>
    <col min="5150" max="5150" width="7.140625" style="13" customWidth="1"/>
    <col min="5151" max="5151" width="6.85546875" style="13" customWidth="1"/>
    <col min="5152" max="5152" width="7.28515625" style="13" customWidth="1"/>
    <col min="5153" max="5153" width="7" style="13" customWidth="1"/>
    <col min="5154" max="5154" width="8" style="13" customWidth="1"/>
    <col min="5155" max="5155" width="6.5703125" style="13" customWidth="1"/>
    <col min="5156" max="5156" width="6.42578125" style="13" customWidth="1"/>
    <col min="5157" max="5157" width="6.5703125" style="13" customWidth="1"/>
    <col min="5158" max="5158" width="7" style="13" customWidth="1"/>
    <col min="5159" max="5159" width="7.7109375" style="13" customWidth="1"/>
    <col min="5160" max="5160" width="7" style="13" customWidth="1"/>
    <col min="5161" max="5161" width="7.28515625" style="13" customWidth="1"/>
    <col min="5162" max="5162" width="7.42578125" style="13" customWidth="1"/>
    <col min="5163" max="5401" width="9.140625" style="13"/>
    <col min="5402" max="5402" width="3.85546875" style="13" customWidth="1"/>
    <col min="5403" max="5403" width="22.42578125" style="13" customWidth="1"/>
    <col min="5404" max="5404" width="9.28515625" style="13" customWidth="1"/>
    <col min="5405" max="5405" width="7" style="13" customWidth="1"/>
    <col min="5406" max="5406" width="7.140625" style="13" customWidth="1"/>
    <col min="5407" max="5407" width="6.85546875" style="13" customWidth="1"/>
    <col min="5408" max="5408" width="7.28515625" style="13" customWidth="1"/>
    <col min="5409" max="5409" width="7" style="13" customWidth="1"/>
    <col min="5410" max="5410" width="8" style="13" customWidth="1"/>
    <col min="5411" max="5411" width="6.5703125" style="13" customWidth="1"/>
    <col min="5412" max="5412" width="6.42578125" style="13" customWidth="1"/>
    <col min="5413" max="5413" width="6.5703125" style="13" customWidth="1"/>
    <col min="5414" max="5414" width="7" style="13" customWidth="1"/>
    <col min="5415" max="5415" width="7.7109375" style="13" customWidth="1"/>
    <col min="5416" max="5416" width="7" style="13" customWidth="1"/>
    <col min="5417" max="5417" width="7.28515625" style="13" customWidth="1"/>
    <col min="5418" max="5418" width="7.42578125" style="13" customWidth="1"/>
    <col min="5419" max="5657" width="9.140625" style="13"/>
    <col min="5658" max="5658" width="3.85546875" style="13" customWidth="1"/>
    <col min="5659" max="5659" width="22.42578125" style="13" customWidth="1"/>
    <col min="5660" max="5660" width="9.28515625" style="13" customWidth="1"/>
    <col min="5661" max="5661" width="7" style="13" customWidth="1"/>
    <col min="5662" max="5662" width="7.140625" style="13" customWidth="1"/>
    <col min="5663" max="5663" width="6.85546875" style="13" customWidth="1"/>
    <col min="5664" max="5664" width="7.28515625" style="13" customWidth="1"/>
    <col min="5665" max="5665" width="7" style="13" customWidth="1"/>
    <col min="5666" max="5666" width="8" style="13" customWidth="1"/>
    <col min="5667" max="5667" width="6.5703125" style="13" customWidth="1"/>
    <col min="5668" max="5668" width="6.42578125" style="13" customWidth="1"/>
    <col min="5669" max="5669" width="6.5703125" style="13" customWidth="1"/>
    <col min="5670" max="5670" width="7" style="13" customWidth="1"/>
    <col min="5671" max="5671" width="7.7109375" style="13" customWidth="1"/>
    <col min="5672" max="5672" width="7" style="13" customWidth="1"/>
    <col min="5673" max="5673" width="7.28515625" style="13" customWidth="1"/>
    <col min="5674" max="5674" width="7.42578125" style="13" customWidth="1"/>
    <col min="5675" max="5913" width="9.140625" style="13"/>
    <col min="5914" max="5914" width="3.85546875" style="13" customWidth="1"/>
    <col min="5915" max="5915" width="22.42578125" style="13" customWidth="1"/>
    <col min="5916" max="5916" width="9.28515625" style="13" customWidth="1"/>
    <col min="5917" max="5917" width="7" style="13" customWidth="1"/>
    <col min="5918" max="5918" width="7.140625" style="13" customWidth="1"/>
    <col min="5919" max="5919" width="6.85546875" style="13" customWidth="1"/>
    <col min="5920" max="5920" width="7.28515625" style="13" customWidth="1"/>
    <col min="5921" max="5921" width="7" style="13" customWidth="1"/>
    <col min="5922" max="5922" width="8" style="13" customWidth="1"/>
    <col min="5923" max="5923" width="6.5703125" style="13" customWidth="1"/>
    <col min="5924" max="5924" width="6.42578125" style="13" customWidth="1"/>
    <col min="5925" max="5925" width="6.5703125" style="13" customWidth="1"/>
    <col min="5926" max="5926" width="7" style="13" customWidth="1"/>
    <col min="5927" max="5927" width="7.7109375" style="13" customWidth="1"/>
    <col min="5928" max="5928" width="7" style="13" customWidth="1"/>
    <col min="5929" max="5929" width="7.28515625" style="13" customWidth="1"/>
    <col min="5930" max="5930" width="7.42578125" style="13" customWidth="1"/>
    <col min="5931" max="6169" width="9.140625" style="13"/>
    <col min="6170" max="6170" width="3.85546875" style="13" customWidth="1"/>
    <col min="6171" max="6171" width="22.42578125" style="13" customWidth="1"/>
    <col min="6172" max="6172" width="9.28515625" style="13" customWidth="1"/>
    <col min="6173" max="6173" width="7" style="13" customWidth="1"/>
    <col min="6174" max="6174" width="7.140625" style="13" customWidth="1"/>
    <col min="6175" max="6175" width="6.85546875" style="13" customWidth="1"/>
    <col min="6176" max="6176" width="7.28515625" style="13" customWidth="1"/>
    <col min="6177" max="6177" width="7" style="13" customWidth="1"/>
    <col min="6178" max="6178" width="8" style="13" customWidth="1"/>
    <col min="6179" max="6179" width="6.5703125" style="13" customWidth="1"/>
    <col min="6180" max="6180" width="6.42578125" style="13" customWidth="1"/>
    <col min="6181" max="6181" width="6.5703125" style="13" customWidth="1"/>
    <col min="6182" max="6182" width="7" style="13" customWidth="1"/>
    <col min="6183" max="6183" width="7.7109375" style="13" customWidth="1"/>
    <col min="6184" max="6184" width="7" style="13" customWidth="1"/>
    <col min="6185" max="6185" width="7.28515625" style="13" customWidth="1"/>
    <col min="6186" max="6186" width="7.42578125" style="13" customWidth="1"/>
    <col min="6187" max="6425" width="9.140625" style="13"/>
    <col min="6426" max="6426" width="3.85546875" style="13" customWidth="1"/>
    <col min="6427" max="6427" width="22.42578125" style="13" customWidth="1"/>
    <col min="6428" max="6428" width="9.28515625" style="13" customWidth="1"/>
    <col min="6429" max="6429" width="7" style="13" customWidth="1"/>
    <col min="6430" max="6430" width="7.140625" style="13" customWidth="1"/>
    <col min="6431" max="6431" width="6.85546875" style="13" customWidth="1"/>
    <col min="6432" max="6432" width="7.28515625" style="13" customWidth="1"/>
    <col min="6433" max="6433" width="7" style="13" customWidth="1"/>
    <col min="6434" max="6434" width="8" style="13" customWidth="1"/>
    <col min="6435" max="6435" width="6.5703125" style="13" customWidth="1"/>
    <col min="6436" max="6436" width="6.42578125" style="13" customWidth="1"/>
    <col min="6437" max="6437" width="6.5703125" style="13" customWidth="1"/>
    <col min="6438" max="6438" width="7" style="13" customWidth="1"/>
    <col min="6439" max="6439" width="7.7109375" style="13" customWidth="1"/>
    <col min="6440" max="6440" width="7" style="13" customWidth="1"/>
    <col min="6441" max="6441" width="7.28515625" style="13" customWidth="1"/>
    <col min="6442" max="6442" width="7.42578125" style="13" customWidth="1"/>
    <col min="6443" max="6681" width="9.140625" style="13"/>
    <col min="6682" max="6682" width="3.85546875" style="13" customWidth="1"/>
    <col min="6683" max="6683" width="22.42578125" style="13" customWidth="1"/>
    <col min="6684" max="6684" width="9.28515625" style="13" customWidth="1"/>
    <col min="6685" max="6685" width="7" style="13" customWidth="1"/>
    <col min="6686" max="6686" width="7.140625" style="13" customWidth="1"/>
    <col min="6687" max="6687" width="6.85546875" style="13" customWidth="1"/>
    <col min="6688" max="6688" width="7.28515625" style="13" customWidth="1"/>
    <col min="6689" max="6689" width="7" style="13" customWidth="1"/>
    <col min="6690" max="6690" width="8" style="13" customWidth="1"/>
    <col min="6691" max="6691" width="6.5703125" style="13" customWidth="1"/>
    <col min="6692" max="6692" width="6.42578125" style="13" customWidth="1"/>
    <col min="6693" max="6693" width="6.5703125" style="13" customWidth="1"/>
    <col min="6694" max="6694" width="7" style="13" customWidth="1"/>
    <col min="6695" max="6695" width="7.7109375" style="13" customWidth="1"/>
    <col min="6696" max="6696" width="7" style="13" customWidth="1"/>
    <col min="6697" max="6697" width="7.28515625" style="13" customWidth="1"/>
    <col min="6698" max="6698" width="7.42578125" style="13" customWidth="1"/>
    <col min="6699" max="6937" width="9.140625" style="13"/>
    <col min="6938" max="6938" width="3.85546875" style="13" customWidth="1"/>
    <col min="6939" max="6939" width="22.42578125" style="13" customWidth="1"/>
    <col min="6940" max="6940" width="9.28515625" style="13" customWidth="1"/>
    <col min="6941" max="6941" width="7" style="13" customWidth="1"/>
    <col min="6942" max="6942" width="7.140625" style="13" customWidth="1"/>
    <col min="6943" max="6943" width="6.85546875" style="13" customWidth="1"/>
    <col min="6944" max="6944" width="7.28515625" style="13" customWidth="1"/>
    <col min="6945" max="6945" width="7" style="13" customWidth="1"/>
    <col min="6946" max="6946" width="8" style="13" customWidth="1"/>
    <col min="6947" max="6947" width="6.5703125" style="13" customWidth="1"/>
    <col min="6948" max="6948" width="6.42578125" style="13" customWidth="1"/>
    <col min="6949" max="6949" width="6.5703125" style="13" customWidth="1"/>
    <col min="6950" max="6950" width="7" style="13" customWidth="1"/>
    <col min="6951" max="6951" width="7.7109375" style="13" customWidth="1"/>
    <col min="6952" max="6952" width="7" style="13" customWidth="1"/>
    <col min="6953" max="6953" width="7.28515625" style="13" customWidth="1"/>
    <col min="6954" max="6954" width="7.42578125" style="13" customWidth="1"/>
    <col min="6955" max="7193" width="9.140625" style="13"/>
    <col min="7194" max="7194" width="3.85546875" style="13" customWidth="1"/>
    <col min="7195" max="7195" width="22.42578125" style="13" customWidth="1"/>
    <col min="7196" max="7196" width="9.28515625" style="13" customWidth="1"/>
    <col min="7197" max="7197" width="7" style="13" customWidth="1"/>
    <col min="7198" max="7198" width="7.140625" style="13" customWidth="1"/>
    <col min="7199" max="7199" width="6.85546875" style="13" customWidth="1"/>
    <col min="7200" max="7200" width="7.28515625" style="13" customWidth="1"/>
    <col min="7201" max="7201" width="7" style="13" customWidth="1"/>
    <col min="7202" max="7202" width="8" style="13" customWidth="1"/>
    <col min="7203" max="7203" width="6.5703125" style="13" customWidth="1"/>
    <col min="7204" max="7204" width="6.42578125" style="13" customWidth="1"/>
    <col min="7205" max="7205" width="6.5703125" style="13" customWidth="1"/>
    <col min="7206" max="7206" width="7" style="13" customWidth="1"/>
    <col min="7207" max="7207" width="7.7109375" style="13" customWidth="1"/>
    <col min="7208" max="7208" width="7" style="13" customWidth="1"/>
    <col min="7209" max="7209" width="7.28515625" style="13" customWidth="1"/>
    <col min="7210" max="7210" width="7.42578125" style="13" customWidth="1"/>
    <col min="7211" max="7449" width="9.140625" style="13"/>
    <col min="7450" max="7450" width="3.85546875" style="13" customWidth="1"/>
    <col min="7451" max="7451" width="22.42578125" style="13" customWidth="1"/>
    <col min="7452" max="7452" width="9.28515625" style="13" customWidth="1"/>
    <col min="7453" max="7453" width="7" style="13" customWidth="1"/>
    <col min="7454" max="7454" width="7.140625" style="13" customWidth="1"/>
    <col min="7455" max="7455" width="6.85546875" style="13" customWidth="1"/>
    <col min="7456" max="7456" width="7.28515625" style="13" customWidth="1"/>
    <col min="7457" max="7457" width="7" style="13" customWidth="1"/>
    <col min="7458" max="7458" width="8" style="13" customWidth="1"/>
    <col min="7459" max="7459" width="6.5703125" style="13" customWidth="1"/>
    <col min="7460" max="7460" width="6.42578125" style="13" customWidth="1"/>
    <col min="7461" max="7461" width="6.5703125" style="13" customWidth="1"/>
    <col min="7462" max="7462" width="7" style="13" customWidth="1"/>
    <col min="7463" max="7463" width="7.7109375" style="13" customWidth="1"/>
    <col min="7464" max="7464" width="7" style="13" customWidth="1"/>
    <col min="7465" max="7465" width="7.28515625" style="13" customWidth="1"/>
    <col min="7466" max="7466" width="7.42578125" style="13" customWidth="1"/>
    <col min="7467" max="7705" width="9.140625" style="13"/>
    <col min="7706" max="7706" width="3.85546875" style="13" customWidth="1"/>
    <col min="7707" max="7707" width="22.42578125" style="13" customWidth="1"/>
    <col min="7708" max="7708" width="9.28515625" style="13" customWidth="1"/>
    <col min="7709" max="7709" width="7" style="13" customWidth="1"/>
    <col min="7710" max="7710" width="7.140625" style="13" customWidth="1"/>
    <col min="7711" max="7711" width="6.85546875" style="13" customWidth="1"/>
    <col min="7712" max="7712" width="7.28515625" style="13" customWidth="1"/>
    <col min="7713" max="7713" width="7" style="13" customWidth="1"/>
    <col min="7714" max="7714" width="8" style="13" customWidth="1"/>
    <col min="7715" max="7715" width="6.5703125" style="13" customWidth="1"/>
    <col min="7716" max="7716" width="6.42578125" style="13" customWidth="1"/>
    <col min="7717" max="7717" width="6.5703125" style="13" customWidth="1"/>
    <col min="7718" max="7718" width="7" style="13" customWidth="1"/>
    <col min="7719" max="7719" width="7.7109375" style="13" customWidth="1"/>
    <col min="7720" max="7720" width="7" style="13" customWidth="1"/>
    <col min="7721" max="7721" width="7.28515625" style="13" customWidth="1"/>
    <col min="7722" max="7722" width="7.42578125" style="13" customWidth="1"/>
    <col min="7723" max="7961" width="9.140625" style="13"/>
    <col min="7962" max="7962" width="3.85546875" style="13" customWidth="1"/>
    <col min="7963" max="7963" width="22.42578125" style="13" customWidth="1"/>
    <col min="7964" max="7964" width="9.28515625" style="13" customWidth="1"/>
    <col min="7965" max="7965" width="7" style="13" customWidth="1"/>
    <col min="7966" max="7966" width="7.140625" style="13" customWidth="1"/>
    <col min="7967" max="7967" width="6.85546875" style="13" customWidth="1"/>
    <col min="7968" max="7968" width="7.28515625" style="13" customWidth="1"/>
    <col min="7969" max="7969" width="7" style="13" customWidth="1"/>
    <col min="7970" max="7970" width="8" style="13" customWidth="1"/>
    <col min="7971" max="7971" width="6.5703125" style="13" customWidth="1"/>
    <col min="7972" max="7972" width="6.42578125" style="13" customWidth="1"/>
    <col min="7973" max="7973" width="6.5703125" style="13" customWidth="1"/>
    <col min="7974" max="7974" width="7" style="13" customWidth="1"/>
    <col min="7975" max="7975" width="7.7109375" style="13" customWidth="1"/>
    <col min="7976" max="7976" width="7" style="13" customWidth="1"/>
    <col min="7977" max="7977" width="7.28515625" style="13" customWidth="1"/>
    <col min="7978" max="7978" width="7.42578125" style="13" customWidth="1"/>
    <col min="7979" max="8217" width="9.140625" style="13"/>
    <col min="8218" max="8218" width="3.85546875" style="13" customWidth="1"/>
    <col min="8219" max="8219" width="22.42578125" style="13" customWidth="1"/>
    <col min="8220" max="8220" width="9.28515625" style="13" customWidth="1"/>
    <col min="8221" max="8221" width="7" style="13" customWidth="1"/>
    <col min="8222" max="8222" width="7.140625" style="13" customWidth="1"/>
    <col min="8223" max="8223" width="6.85546875" style="13" customWidth="1"/>
    <col min="8224" max="8224" width="7.28515625" style="13" customWidth="1"/>
    <col min="8225" max="8225" width="7" style="13" customWidth="1"/>
    <col min="8226" max="8226" width="8" style="13" customWidth="1"/>
    <col min="8227" max="8227" width="6.5703125" style="13" customWidth="1"/>
    <col min="8228" max="8228" width="6.42578125" style="13" customWidth="1"/>
    <col min="8229" max="8229" width="6.5703125" style="13" customWidth="1"/>
    <col min="8230" max="8230" width="7" style="13" customWidth="1"/>
    <col min="8231" max="8231" width="7.7109375" style="13" customWidth="1"/>
    <col min="8232" max="8232" width="7" style="13" customWidth="1"/>
    <col min="8233" max="8233" width="7.28515625" style="13" customWidth="1"/>
    <col min="8234" max="8234" width="7.42578125" style="13" customWidth="1"/>
    <col min="8235" max="8473" width="9.140625" style="13"/>
    <col min="8474" max="8474" width="3.85546875" style="13" customWidth="1"/>
    <col min="8475" max="8475" width="22.42578125" style="13" customWidth="1"/>
    <col min="8476" max="8476" width="9.28515625" style="13" customWidth="1"/>
    <col min="8477" max="8477" width="7" style="13" customWidth="1"/>
    <col min="8478" max="8478" width="7.140625" style="13" customWidth="1"/>
    <col min="8479" max="8479" width="6.85546875" style="13" customWidth="1"/>
    <col min="8480" max="8480" width="7.28515625" style="13" customWidth="1"/>
    <col min="8481" max="8481" width="7" style="13" customWidth="1"/>
    <col min="8482" max="8482" width="8" style="13" customWidth="1"/>
    <col min="8483" max="8483" width="6.5703125" style="13" customWidth="1"/>
    <col min="8484" max="8484" width="6.42578125" style="13" customWidth="1"/>
    <col min="8485" max="8485" width="6.5703125" style="13" customWidth="1"/>
    <col min="8486" max="8486" width="7" style="13" customWidth="1"/>
    <col min="8487" max="8487" width="7.7109375" style="13" customWidth="1"/>
    <col min="8488" max="8488" width="7" style="13" customWidth="1"/>
    <col min="8489" max="8489" width="7.28515625" style="13" customWidth="1"/>
    <col min="8490" max="8490" width="7.42578125" style="13" customWidth="1"/>
    <col min="8491" max="8729" width="9.140625" style="13"/>
    <col min="8730" max="8730" width="3.85546875" style="13" customWidth="1"/>
    <col min="8731" max="8731" width="22.42578125" style="13" customWidth="1"/>
    <col min="8732" max="8732" width="9.28515625" style="13" customWidth="1"/>
    <col min="8733" max="8733" width="7" style="13" customWidth="1"/>
    <col min="8734" max="8734" width="7.140625" style="13" customWidth="1"/>
    <col min="8735" max="8735" width="6.85546875" style="13" customWidth="1"/>
    <col min="8736" max="8736" width="7.28515625" style="13" customWidth="1"/>
    <col min="8737" max="8737" width="7" style="13" customWidth="1"/>
    <col min="8738" max="8738" width="8" style="13" customWidth="1"/>
    <col min="8739" max="8739" width="6.5703125" style="13" customWidth="1"/>
    <col min="8740" max="8740" width="6.42578125" style="13" customWidth="1"/>
    <col min="8741" max="8741" width="6.5703125" style="13" customWidth="1"/>
    <col min="8742" max="8742" width="7" style="13" customWidth="1"/>
    <col min="8743" max="8743" width="7.7109375" style="13" customWidth="1"/>
    <col min="8744" max="8744" width="7" style="13" customWidth="1"/>
    <col min="8745" max="8745" width="7.28515625" style="13" customWidth="1"/>
    <col min="8746" max="8746" width="7.42578125" style="13" customWidth="1"/>
    <col min="8747" max="8985" width="9.140625" style="13"/>
    <col min="8986" max="8986" width="3.85546875" style="13" customWidth="1"/>
    <col min="8987" max="8987" width="22.42578125" style="13" customWidth="1"/>
    <col min="8988" max="8988" width="9.28515625" style="13" customWidth="1"/>
    <col min="8989" max="8989" width="7" style="13" customWidth="1"/>
    <col min="8990" max="8990" width="7.140625" style="13" customWidth="1"/>
    <col min="8991" max="8991" width="6.85546875" style="13" customWidth="1"/>
    <col min="8992" max="8992" width="7.28515625" style="13" customWidth="1"/>
    <col min="8993" max="8993" width="7" style="13" customWidth="1"/>
    <col min="8994" max="8994" width="8" style="13" customWidth="1"/>
    <col min="8995" max="8995" width="6.5703125" style="13" customWidth="1"/>
    <col min="8996" max="8996" width="6.42578125" style="13" customWidth="1"/>
    <col min="8997" max="8997" width="6.5703125" style="13" customWidth="1"/>
    <col min="8998" max="8998" width="7" style="13" customWidth="1"/>
    <col min="8999" max="8999" width="7.7109375" style="13" customWidth="1"/>
    <col min="9000" max="9000" width="7" style="13" customWidth="1"/>
    <col min="9001" max="9001" width="7.28515625" style="13" customWidth="1"/>
    <col min="9002" max="9002" width="7.42578125" style="13" customWidth="1"/>
    <col min="9003" max="9241" width="9.140625" style="13"/>
    <col min="9242" max="9242" width="3.85546875" style="13" customWidth="1"/>
    <col min="9243" max="9243" width="22.42578125" style="13" customWidth="1"/>
    <col min="9244" max="9244" width="9.28515625" style="13" customWidth="1"/>
    <col min="9245" max="9245" width="7" style="13" customWidth="1"/>
    <col min="9246" max="9246" width="7.140625" style="13" customWidth="1"/>
    <col min="9247" max="9247" width="6.85546875" style="13" customWidth="1"/>
    <col min="9248" max="9248" width="7.28515625" style="13" customWidth="1"/>
    <col min="9249" max="9249" width="7" style="13" customWidth="1"/>
    <col min="9250" max="9250" width="8" style="13" customWidth="1"/>
    <col min="9251" max="9251" width="6.5703125" style="13" customWidth="1"/>
    <col min="9252" max="9252" width="6.42578125" style="13" customWidth="1"/>
    <col min="9253" max="9253" width="6.5703125" style="13" customWidth="1"/>
    <col min="9254" max="9254" width="7" style="13" customWidth="1"/>
    <col min="9255" max="9255" width="7.7109375" style="13" customWidth="1"/>
    <col min="9256" max="9256" width="7" style="13" customWidth="1"/>
    <col min="9257" max="9257" width="7.28515625" style="13" customWidth="1"/>
    <col min="9258" max="9258" width="7.42578125" style="13" customWidth="1"/>
    <col min="9259" max="9497" width="9.140625" style="13"/>
    <col min="9498" max="9498" width="3.85546875" style="13" customWidth="1"/>
    <col min="9499" max="9499" width="22.42578125" style="13" customWidth="1"/>
    <col min="9500" max="9500" width="9.28515625" style="13" customWidth="1"/>
    <col min="9501" max="9501" width="7" style="13" customWidth="1"/>
    <col min="9502" max="9502" width="7.140625" style="13" customWidth="1"/>
    <col min="9503" max="9503" width="6.85546875" style="13" customWidth="1"/>
    <col min="9504" max="9504" width="7.28515625" style="13" customWidth="1"/>
    <col min="9505" max="9505" width="7" style="13" customWidth="1"/>
    <col min="9506" max="9506" width="8" style="13" customWidth="1"/>
    <col min="9507" max="9507" width="6.5703125" style="13" customWidth="1"/>
    <col min="9508" max="9508" width="6.42578125" style="13" customWidth="1"/>
    <col min="9509" max="9509" width="6.5703125" style="13" customWidth="1"/>
    <col min="9510" max="9510" width="7" style="13" customWidth="1"/>
    <col min="9511" max="9511" width="7.7109375" style="13" customWidth="1"/>
    <col min="9512" max="9512" width="7" style="13" customWidth="1"/>
    <col min="9513" max="9513" width="7.28515625" style="13" customWidth="1"/>
    <col min="9514" max="9514" width="7.42578125" style="13" customWidth="1"/>
    <col min="9515" max="9753" width="9.140625" style="13"/>
    <col min="9754" max="9754" width="3.85546875" style="13" customWidth="1"/>
    <col min="9755" max="9755" width="22.42578125" style="13" customWidth="1"/>
    <col min="9756" max="9756" width="9.28515625" style="13" customWidth="1"/>
    <col min="9757" max="9757" width="7" style="13" customWidth="1"/>
    <col min="9758" max="9758" width="7.140625" style="13" customWidth="1"/>
    <col min="9759" max="9759" width="6.85546875" style="13" customWidth="1"/>
    <col min="9760" max="9760" width="7.28515625" style="13" customWidth="1"/>
    <col min="9761" max="9761" width="7" style="13" customWidth="1"/>
    <col min="9762" max="9762" width="8" style="13" customWidth="1"/>
    <col min="9763" max="9763" width="6.5703125" style="13" customWidth="1"/>
    <col min="9764" max="9764" width="6.42578125" style="13" customWidth="1"/>
    <col min="9765" max="9765" width="6.5703125" style="13" customWidth="1"/>
    <col min="9766" max="9766" width="7" style="13" customWidth="1"/>
    <col min="9767" max="9767" width="7.7109375" style="13" customWidth="1"/>
    <col min="9768" max="9768" width="7" style="13" customWidth="1"/>
    <col min="9769" max="9769" width="7.28515625" style="13" customWidth="1"/>
    <col min="9770" max="9770" width="7.42578125" style="13" customWidth="1"/>
    <col min="9771" max="10009" width="9.140625" style="13"/>
    <col min="10010" max="10010" width="3.85546875" style="13" customWidth="1"/>
    <col min="10011" max="10011" width="22.42578125" style="13" customWidth="1"/>
    <col min="10012" max="10012" width="9.28515625" style="13" customWidth="1"/>
    <col min="10013" max="10013" width="7" style="13" customWidth="1"/>
    <col min="10014" max="10014" width="7.140625" style="13" customWidth="1"/>
    <col min="10015" max="10015" width="6.85546875" style="13" customWidth="1"/>
    <col min="10016" max="10016" width="7.28515625" style="13" customWidth="1"/>
    <col min="10017" max="10017" width="7" style="13" customWidth="1"/>
    <col min="10018" max="10018" width="8" style="13" customWidth="1"/>
    <col min="10019" max="10019" width="6.5703125" style="13" customWidth="1"/>
    <col min="10020" max="10020" width="6.42578125" style="13" customWidth="1"/>
    <col min="10021" max="10021" width="6.5703125" style="13" customWidth="1"/>
    <col min="10022" max="10022" width="7" style="13" customWidth="1"/>
    <col min="10023" max="10023" width="7.7109375" style="13" customWidth="1"/>
    <col min="10024" max="10024" width="7" style="13" customWidth="1"/>
    <col min="10025" max="10025" width="7.28515625" style="13" customWidth="1"/>
    <col min="10026" max="10026" width="7.42578125" style="13" customWidth="1"/>
    <col min="10027" max="10265" width="9.140625" style="13"/>
    <col min="10266" max="10266" width="3.85546875" style="13" customWidth="1"/>
    <col min="10267" max="10267" width="22.42578125" style="13" customWidth="1"/>
    <col min="10268" max="10268" width="9.28515625" style="13" customWidth="1"/>
    <col min="10269" max="10269" width="7" style="13" customWidth="1"/>
    <col min="10270" max="10270" width="7.140625" style="13" customWidth="1"/>
    <col min="10271" max="10271" width="6.85546875" style="13" customWidth="1"/>
    <col min="10272" max="10272" width="7.28515625" style="13" customWidth="1"/>
    <col min="10273" max="10273" width="7" style="13" customWidth="1"/>
    <col min="10274" max="10274" width="8" style="13" customWidth="1"/>
    <col min="10275" max="10275" width="6.5703125" style="13" customWidth="1"/>
    <col min="10276" max="10276" width="6.42578125" style="13" customWidth="1"/>
    <col min="10277" max="10277" width="6.5703125" style="13" customWidth="1"/>
    <col min="10278" max="10278" width="7" style="13" customWidth="1"/>
    <col min="10279" max="10279" width="7.7109375" style="13" customWidth="1"/>
    <col min="10280" max="10280" width="7" style="13" customWidth="1"/>
    <col min="10281" max="10281" width="7.28515625" style="13" customWidth="1"/>
    <col min="10282" max="10282" width="7.42578125" style="13" customWidth="1"/>
    <col min="10283" max="10521" width="9.140625" style="13"/>
    <col min="10522" max="10522" width="3.85546875" style="13" customWidth="1"/>
    <col min="10523" max="10523" width="22.42578125" style="13" customWidth="1"/>
    <col min="10524" max="10524" width="9.28515625" style="13" customWidth="1"/>
    <col min="10525" max="10525" width="7" style="13" customWidth="1"/>
    <col min="10526" max="10526" width="7.140625" style="13" customWidth="1"/>
    <col min="10527" max="10527" width="6.85546875" style="13" customWidth="1"/>
    <col min="10528" max="10528" width="7.28515625" style="13" customWidth="1"/>
    <col min="10529" max="10529" width="7" style="13" customWidth="1"/>
    <col min="10530" max="10530" width="8" style="13" customWidth="1"/>
    <col min="10531" max="10531" width="6.5703125" style="13" customWidth="1"/>
    <col min="10532" max="10532" width="6.42578125" style="13" customWidth="1"/>
    <col min="10533" max="10533" width="6.5703125" style="13" customWidth="1"/>
    <col min="10534" max="10534" width="7" style="13" customWidth="1"/>
    <col min="10535" max="10535" width="7.7109375" style="13" customWidth="1"/>
    <col min="10536" max="10536" width="7" style="13" customWidth="1"/>
    <col min="10537" max="10537" width="7.28515625" style="13" customWidth="1"/>
    <col min="10538" max="10538" width="7.42578125" style="13" customWidth="1"/>
    <col min="10539" max="10777" width="9.140625" style="13"/>
    <col min="10778" max="10778" width="3.85546875" style="13" customWidth="1"/>
    <col min="10779" max="10779" width="22.42578125" style="13" customWidth="1"/>
    <col min="10780" max="10780" width="9.28515625" style="13" customWidth="1"/>
    <col min="10781" max="10781" width="7" style="13" customWidth="1"/>
    <col min="10782" max="10782" width="7.140625" style="13" customWidth="1"/>
    <col min="10783" max="10783" width="6.85546875" style="13" customWidth="1"/>
    <col min="10784" max="10784" width="7.28515625" style="13" customWidth="1"/>
    <col min="10785" max="10785" width="7" style="13" customWidth="1"/>
    <col min="10786" max="10786" width="8" style="13" customWidth="1"/>
    <col min="10787" max="10787" width="6.5703125" style="13" customWidth="1"/>
    <col min="10788" max="10788" width="6.42578125" style="13" customWidth="1"/>
    <col min="10789" max="10789" width="6.5703125" style="13" customWidth="1"/>
    <col min="10790" max="10790" width="7" style="13" customWidth="1"/>
    <col min="10791" max="10791" width="7.7109375" style="13" customWidth="1"/>
    <col min="10792" max="10792" width="7" style="13" customWidth="1"/>
    <col min="10793" max="10793" width="7.28515625" style="13" customWidth="1"/>
    <col min="10794" max="10794" width="7.42578125" style="13" customWidth="1"/>
    <col min="10795" max="11033" width="9.140625" style="13"/>
    <col min="11034" max="11034" width="3.85546875" style="13" customWidth="1"/>
    <col min="11035" max="11035" width="22.42578125" style="13" customWidth="1"/>
    <col min="11036" max="11036" width="9.28515625" style="13" customWidth="1"/>
    <col min="11037" max="11037" width="7" style="13" customWidth="1"/>
    <col min="11038" max="11038" width="7.140625" style="13" customWidth="1"/>
    <col min="11039" max="11039" width="6.85546875" style="13" customWidth="1"/>
    <col min="11040" max="11040" width="7.28515625" style="13" customWidth="1"/>
    <col min="11041" max="11041" width="7" style="13" customWidth="1"/>
    <col min="11042" max="11042" width="8" style="13" customWidth="1"/>
    <col min="11043" max="11043" width="6.5703125" style="13" customWidth="1"/>
    <col min="11044" max="11044" width="6.42578125" style="13" customWidth="1"/>
    <col min="11045" max="11045" width="6.5703125" style="13" customWidth="1"/>
    <col min="11046" max="11046" width="7" style="13" customWidth="1"/>
    <col min="11047" max="11047" width="7.7109375" style="13" customWidth="1"/>
    <col min="11048" max="11048" width="7" style="13" customWidth="1"/>
    <col min="11049" max="11049" width="7.28515625" style="13" customWidth="1"/>
    <col min="11050" max="11050" width="7.42578125" style="13" customWidth="1"/>
    <col min="11051" max="11289" width="9.140625" style="13"/>
    <col min="11290" max="11290" width="3.85546875" style="13" customWidth="1"/>
    <col min="11291" max="11291" width="22.42578125" style="13" customWidth="1"/>
    <col min="11292" max="11292" width="9.28515625" style="13" customWidth="1"/>
    <col min="11293" max="11293" width="7" style="13" customWidth="1"/>
    <col min="11294" max="11294" width="7.140625" style="13" customWidth="1"/>
    <col min="11295" max="11295" width="6.85546875" style="13" customWidth="1"/>
    <col min="11296" max="11296" width="7.28515625" style="13" customWidth="1"/>
    <col min="11297" max="11297" width="7" style="13" customWidth="1"/>
    <col min="11298" max="11298" width="8" style="13" customWidth="1"/>
    <col min="11299" max="11299" width="6.5703125" style="13" customWidth="1"/>
    <col min="11300" max="11300" width="6.42578125" style="13" customWidth="1"/>
    <col min="11301" max="11301" width="6.5703125" style="13" customWidth="1"/>
    <col min="11302" max="11302" width="7" style="13" customWidth="1"/>
    <col min="11303" max="11303" width="7.7109375" style="13" customWidth="1"/>
    <col min="11304" max="11304" width="7" style="13" customWidth="1"/>
    <col min="11305" max="11305" width="7.28515625" style="13" customWidth="1"/>
    <col min="11306" max="11306" width="7.42578125" style="13" customWidth="1"/>
    <col min="11307" max="11545" width="9.140625" style="13"/>
    <col min="11546" max="11546" width="3.85546875" style="13" customWidth="1"/>
    <col min="11547" max="11547" width="22.42578125" style="13" customWidth="1"/>
    <col min="11548" max="11548" width="9.28515625" style="13" customWidth="1"/>
    <col min="11549" max="11549" width="7" style="13" customWidth="1"/>
    <col min="11550" max="11550" width="7.140625" style="13" customWidth="1"/>
    <col min="11551" max="11551" width="6.85546875" style="13" customWidth="1"/>
    <col min="11552" max="11552" width="7.28515625" style="13" customWidth="1"/>
    <col min="11553" max="11553" width="7" style="13" customWidth="1"/>
    <col min="11554" max="11554" width="8" style="13" customWidth="1"/>
    <col min="11555" max="11555" width="6.5703125" style="13" customWidth="1"/>
    <col min="11556" max="11556" width="6.42578125" style="13" customWidth="1"/>
    <col min="11557" max="11557" width="6.5703125" style="13" customWidth="1"/>
    <col min="11558" max="11558" width="7" style="13" customWidth="1"/>
    <col min="11559" max="11559" width="7.7109375" style="13" customWidth="1"/>
    <col min="11560" max="11560" width="7" style="13" customWidth="1"/>
    <col min="11561" max="11561" width="7.28515625" style="13" customWidth="1"/>
    <col min="11562" max="11562" width="7.42578125" style="13" customWidth="1"/>
    <col min="11563" max="11801" width="9.140625" style="13"/>
    <col min="11802" max="11802" width="3.85546875" style="13" customWidth="1"/>
    <col min="11803" max="11803" width="22.42578125" style="13" customWidth="1"/>
    <col min="11804" max="11804" width="9.28515625" style="13" customWidth="1"/>
    <col min="11805" max="11805" width="7" style="13" customWidth="1"/>
    <col min="11806" max="11806" width="7.140625" style="13" customWidth="1"/>
    <col min="11807" max="11807" width="6.85546875" style="13" customWidth="1"/>
    <col min="11808" max="11808" width="7.28515625" style="13" customWidth="1"/>
    <col min="11809" max="11809" width="7" style="13" customWidth="1"/>
    <col min="11810" max="11810" width="8" style="13" customWidth="1"/>
    <col min="11811" max="11811" width="6.5703125" style="13" customWidth="1"/>
    <col min="11812" max="11812" width="6.42578125" style="13" customWidth="1"/>
    <col min="11813" max="11813" width="6.5703125" style="13" customWidth="1"/>
    <col min="11814" max="11814" width="7" style="13" customWidth="1"/>
    <col min="11815" max="11815" width="7.7109375" style="13" customWidth="1"/>
    <col min="11816" max="11816" width="7" style="13" customWidth="1"/>
    <col min="11817" max="11817" width="7.28515625" style="13" customWidth="1"/>
    <col min="11818" max="11818" width="7.42578125" style="13" customWidth="1"/>
    <col min="11819" max="12057" width="9.140625" style="13"/>
    <col min="12058" max="12058" width="3.85546875" style="13" customWidth="1"/>
    <col min="12059" max="12059" width="22.42578125" style="13" customWidth="1"/>
    <col min="12060" max="12060" width="9.28515625" style="13" customWidth="1"/>
    <col min="12061" max="12061" width="7" style="13" customWidth="1"/>
    <col min="12062" max="12062" width="7.140625" style="13" customWidth="1"/>
    <col min="12063" max="12063" width="6.85546875" style="13" customWidth="1"/>
    <col min="12064" max="12064" width="7.28515625" style="13" customWidth="1"/>
    <col min="12065" max="12065" width="7" style="13" customWidth="1"/>
    <col min="12066" max="12066" width="8" style="13" customWidth="1"/>
    <col min="12067" max="12067" width="6.5703125" style="13" customWidth="1"/>
    <col min="12068" max="12068" width="6.42578125" style="13" customWidth="1"/>
    <col min="12069" max="12069" width="6.5703125" style="13" customWidth="1"/>
    <col min="12070" max="12070" width="7" style="13" customWidth="1"/>
    <col min="12071" max="12071" width="7.7109375" style="13" customWidth="1"/>
    <col min="12072" max="12072" width="7" style="13" customWidth="1"/>
    <col min="12073" max="12073" width="7.28515625" style="13" customWidth="1"/>
    <col min="12074" max="12074" width="7.42578125" style="13" customWidth="1"/>
    <col min="12075" max="12313" width="9.140625" style="13"/>
    <col min="12314" max="12314" width="3.85546875" style="13" customWidth="1"/>
    <col min="12315" max="12315" width="22.42578125" style="13" customWidth="1"/>
    <col min="12316" max="12316" width="9.28515625" style="13" customWidth="1"/>
    <col min="12317" max="12317" width="7" style="13" customWidth="1"/>
    <col min="12318" max="12318" width="7.140625" style="13" customWidth="1"/>
    <col min="12319" max="12319" width="6.85546875" style="13" customWidth="1"/>
    <col min="12320" max="12320" width="7.28515625" style="13" customWidth="1"/>
    <col min="12321" max="12321" width="7" style="13" customWidth="1"/>
    <col min="12322" max="12322" width="8" style="13" customWidth="1"/>
    <col min="12323" max="12323" width="6.5703125" style="13" customWidth="1"/>
    <col min="12324" max="12324" width="6.42578125" style="13" customWidth="1"/>
    <col min="12325" max="12325" width="6.5703125" style="13" customWidth="1"/>
    <col min="12326" max="12326" width="7" style="13" customWidth="1"/>
    <col min="12327" max="12327" width="7.7109375" style="13" customWidth="1"/>
    <col min="12328" max="12328" width="7" style="13" customWidth="1"/>
    <col min="12329" max="12329" width="7.28515625" style="13" customWidth="1"/>
    <col min="12330" max="12330" width="7.42578125" style="13" customWidth="1"/>
    <col min="12331" max="12569" width="9.140625" style="13"/>
    <col min="12570" max="12570" width="3.85546875" style="13" customWidth="1"/>
    <col min="12571" max="12571" width="22.42578125" style="13" customWidth="1"/>
    <col min="12572" max="12572" width="9.28515625" style="13" customWidth="1"/>
    <col min="12573" max="12573" width="7" style="13" customWidth="1"/>
    <col min="12574" max="12574" width="7.140625" style="13" customWidth="1"/>
    <col min="12575" max="12575" width="6.85546875" style="13" customWidth="1"/>
    <col min="12576" max="12576" width="7.28515625" style="13" customWidth="1"/>
    <col min="12577" max="12577" width="7" style="13" customWidth="1"/>
    <col min="12578" max="12578" width="8" style="13" customWidth="1"/>
    <col min="12579" max="12579" width="6.5703125" style="13" customWidth="1"/>
    <col min="12580" max="12580" width="6.42578125" style="13" customWidth="1"/>
    <col min="12581" max="12581" width="6.5703125" style="13" customWidth="1"/>
    <col min="12582" max="12582" width="7" style="13" customWidth="1"/>
    <col min="12583" max="12583" width="7.7109375" style="13" customWidth="1"/>
    <col min="12584" max="12584" width="7" style="13" customWidth="1"/>
    <col min="12585" max="12585" width="7.28515625" style="13" customWidth="1"/>
    <col min="12586" max="12586" width="7.42578125" style="13" customWidth="1"/>
    <col min="12587" max="12825" width="9.140625" style="13"/>
    <col min="12826" max="12826" width="3.85546875" style="13" customWidth="1"/>
    <col min="12827" max="12827" width="22.42578125" style="13" customWidth="1"/>
    <col min="12828" max="12828" width="9.28515625" style="13" customWidth="1"/>
    <col min="12829" max="12829" width="7" style="13" customWidth="1"/>
    <col min="12830" max="12830" width="7.140625" style="13" customWidth="1"/>
    <col min="12831" max="12831" width="6.85546875" style="13" customWidth="1"/>
    <col min="12832" max="12832" width="7.28515625" style="13" customWidth="1"/>
    <col min="12833" max="12833" width="7" style="13" customWidth="1"/>
    <col min="12834" max="12834" width="8" style="13" customWidth="1"/>
    <col min="12835" max="12835" width="6.5703125" style="13" customWidth="1"/>
    <col min="12836" max="12836" width="6.42578125" style="13" customWidth="1"/>
    <col min="12837" max="12837" width="6.5703125" style="13" customWidth="1"/>
    <col min="12838" max="12838" width="7" style="13" customWidth="1"/>
    <col min="12839" max="12839" width="7.7109375" style="13" customWidth="1"/>
    <col min="12840" max="12840" width="7" style="13" customWidth="1"/>
    <col min="12841" max="12841" width="7.28515625" style="13" customWidth="1"/>
    <col min="12842" max="12842" width="7.42578125" style="13" customWidth="1"/>
    <col min="12843" max="13081" width="9.140625" style="13"/>
    <col min="13082" max="13082" width="3.85546875" style="13" customWidth="1"/>
    <col min="13083" max="13083" width="22.42578125" style="13" customWidth="1"/>
    <col min="13084" max="13084" width="9.28515625" style="13" customWidth="1"/>
    <col min="13085" max="13085" width="7" style="13" customWidth="1"/>
    <col min="13086" max="13086" width="7.140625" style="13" customWidth="1"/>
    <col min="13087" max="13087" width="6.85546875" style="13" customWidth="1"/>
    <col min="13088" max="13088" width="7.28515625" style="13" customWidth="1"/>
    <col min="13089" max="13089" width="7" style="13" customWidth="1"/>
    <col min="13090" max="13090" width="8" style="13" customWidth="1"/>
    <col min="13091" max="13091" width="6.5703125" style="13" customWidth="1"/>
    <col min="13092" max="13092" width="6.42578125" style="13" customWidth="1"/>
    <col min="13093" max="13093" width="6.5703125" style="13" customWidth="1"/>
    <col min="13094" max="13094" width="7" style="13" customWidth="1"/>
    <col min="13095" max="13095" width="7.7109375" style="13" customWidth="1"/>
    <col min="13096" max="13096" width="7" style="13" customWidth="1"/>
    <col min="13097" max="13097" width="7.28515625" style="13" customWidth="1"/>
    <col min="13098" max="13098" width="7.42578125" style="13" customWidth="1"/>
    <col min="13099" max="13337" width="9.140625" style="13"/>
    <col min="13338" max="13338" width="3.85546875" style="13" customWidth="1"/>
    <col min="13339" max="13339" width="22.42578125" style="13" customWidth="1"/>
    <col min="13340" max="13340" width="9.28515625" style="13" customWidth="1"/>
    <col min="13341" max="13341" width="7" style="13" customWidth="1"/>
    <col min="13342" max="13342" width="7.140625" style="13" customWidth="1"/>
    <col min="13343" max="13343" width="6.85546875" style="13" customWidth="1"/>
    <col min="13344" max="13344" width="7.28515625" style="13" customWidth="1"/>
    <col min="13345" max="13345" width="7" style="13" customWidth="1"/>
    <col min="13346" max="13346" width="8" style="13" customWidth="1"/>
    <col min="13347" max="13347" width="6.5703125" style="13" customWidth="1"/>
    <col min="13348" max="13348" width="6.42578125" style="13" customWidth="1"/>
    <col min="13349" max="13349" width="6.5703125" style="13" customWidth="1"/>
    <col min="13350" max="13350" width="7" style="13" customWidth="1"/>
    <col min="13351" max="13351" width="7.7109375" style="13" customWidth="1"/>
    <col min="13352" max="13352" width="7" style="13" customWidth="1"/>
    <col min="13353" max="13353" width="7.28515625" style="13" customWidth="1"/>
    <col min="13354" max="13354" width="7.42578125" style="13" customWidth="1"/>
    <col min="13355" max="13593" width="9.140625" style="13"/>
    <col min="13594" max="13594" width="3.85546875" style="13" customWidth="1"/>
    <col min="13595" max="13595" width="22.42578125" style="13" customWidth="1"/>
    <col min="13596" max="13596" width="9.28515625" style="13" customWidth="1"/>
    <col min="13597" max="13597" width="7" style="13" customWidth="1"/>
    <col min="13598" max="13598" width="7.140625" style="13" customWidth="1"/>
    <col min="13599" max="13599" width="6.85546875" style="13" customWidth="1"/>
    <col min="13600" max="13600" width="7.28515625" style="13" customWidth="1"/>
    <col min="13601" max="13601" width="7" style="13" customWidth="1"/>
    <col min="13602" max="13602" width="8" style="13" customWidth="1"/>
    <col min="13603" max="13603" width="6.5703125" style="13" customWidth="1"/>
    <col min="13604" max="13604" width="6.42578125" style="13" customWidth="1"/>
    <col min="13605" max="13605" width="6.5703125" style="13" customWidth="1"/>
    <col min="13606" max="13606" width="7" style="13" customWidth="1"/>
    <col min="13607" max="13607" width="7.7109375" style="13" customWidth="1"/>
    <col min="13608" max="13608" width="7" style="13" customWidth="1"/>
    <col min="13609" max="13609" width="7.28515625" style="13" customWidth="1"/>
    <col min="13610" max="13610" width="7.42578125" style="13" customWidth="1"/>
    <col min="13611" max="13849" width="9.140625" style="13"/>
    <col min="13850" max="13850" width="3.85546875" style="13" customWidth="1"/>
    <col min="13851" max="13851" width="22.42578125" style="13" customWidth="1"/>
    <col min="13852" max="13852" width="9.28515625" style="13" customWidth="1"/>
    <col min="13853" max="13853" width="7" style="13" customWidth="1"/>
    <col min="13854" max="13854" width="7.140625" style="13" customWidth="1"/>
    <col min="13855" max="13855" width="6.85546875" style="13" customWidth="1"/>
    <col min="13856" max="13856" width="7.28515625" style="13" customWidth="1"/>
    <col min="13857" max="13857" width="7" style="13" customWidth="1"/>
    <col min="13858" max="13858" width="8" style="13" customWidth="1"/>
    <col min="13859" max="13859" width="6.5703125" style="13" customWidth="1"/>
    <col min="13860" max="13860" width="6.42578125" style="13" customWidth="1"/>
    <col min="13861" max="13861" width="6.5703125" style="13" customWidth="1"/>
    <col min="13862" max="13862" width="7" style="13" customWidth="1"/>
    <col min="13863" max="13863" width="7.7109375" style="13" customWidth="1"/>
    <col min="13864" max="13864" width="7" style="13" customWidth="1"/>
    <col min="13865" max="13865" width="7.28515625" style="13" customWidth="1"/>
    <col min="13866" max="13866" width="7.42578125" style="13" customWidth="1"/>
    <col min="13867" max="14105" width="9.140625" style="13"/>
    <col min="14106" max="14106" width="3.85546875" style="13" customWidth="1"/>
    <col min="14107" max="14107" width="22.42578125" style="13" customWidth="1"/>
    <col min="14108" max="14108" width="9.28515625" style="13" customWidth="1"/>
    <col min="14109" max="14109" width="7" style="13" customWidth="1"/>
    <col min="14110" max="14110" width="7.140625" style="13" customWidth="1"/>
    <col min="14111" max="14111" width="6.85546875" style="13" customWidth="1"/>
    <col min="14112" max="14112" width="7.28515625" style="13" customWidth="1"/>
    <col min="14113" max="14113" width="7" style="13" customWidth="1"/>
    <col min="14114" max="14114" width="8" style="13" customWidth="1"/>
    <col min="14115" max="14115" width="6.5703125" style="13" customWidth="1"/>
    <col min="14116" max="14116" width="6.42578125" style="13" customWidth="1"/>
    <col min="14117" max="14117" width="6.5703125" style="13" customWidth="1"/>
    <col min="14118" max="14118" width="7" style="13" customWidth="1"/>
    <col min="14119" max="14119" width="7.7109375" style="13" customWidth="1"/>
    <col min="14120" max="14120" width="7" style="13" customWidth="1"/>
    <col min="14121" max="14121" width="7.28515625" style="13" customWidth="1"/>
    <col min="14122" max="14122" width="7.42578125" style="13" customWidth="1"/>
    <col min="14123" max="14361" width="9.140625" style="13"/>
    <col min="14362" max="14362" width="3.85546875" style="13" customWidth="1"/>
    <col min="14363" max="14363" width="22.42578125" style="13" customWidth="1"/>
    <col min="14364" max="14364" width="9.28515625" style="13" customWidth="1"/>
    <col min="14365" max="14365" width="7" style="13" customWidth="1"/>
    <col min="14366" max="14366" width="7.140625" style="13" customWidth="1"/>
    <col min="14367" max="14367" width="6.85546875" style="13" customWidth="1"/>
    <col min="14368" max="14368" width="7.28515625" style="13" customWidth="1"/>
    <col min="14369" max="14369" width="7" style="13" customWidth="1"/>
    <col min="14370" max="14370" width="8" style="13" customWidth="1"/>
    <col min="14371" max="14371" width="6.5703125" style="13" customWidth="1"/>
    <col min="14372" max="14372" width="6.42578125" style="13" customWidth="1"/>
    <col min="14373" max="14373" width="6.5703125" style="13" customWidth="1"/>
    <col min="14374" max="14374" width="7" style="13" customWidth="1"/>
    <col min="14375" max="14375" width="7.7109375" style="13" customWidth="1"/>
    <col min="14376" max="14376" width="7" style="13" customWidth="1"/>
    <col min="14377" max="14377" width="7.28515625" style="13" customWidth="1"/>
    <col min="14378" max="14378" width="7.42578125" style="13" customWidth="1"/>
    <col min="14379" max="14617" width="9.140625" style="13"/>
    <col min="14618" max="14618" width="3.85546875" style="13" customWidth="1"/>
    <col min="14619" max="14619" width="22.42578125" style="13" customWidth="1"/>
    <col min="14620" max="14620" width="9.28515625" style="13" customWidth="1"/>
    <col min="14621" max="14621" width="7" style="13" customWidth="1"/>
    <col min="14622" max="14622" width="7.140625" style="13" customWidth="1"/>
    <col min="14623" max="14623" width="6.85546875" style="13" customWidth="1"/>
    <col min="14624" max="14624" width="7.28515625" style="13" customWidth="1"/>
    <col min="14625" max="14625" width="7" style="13" customWidth="1"/>
    <col min="14626" max="14626" width="8" style="13" customWidth="1"/>
    <col min="14627" max="14627" width="6.5703125" style="13" customWidth="1"/>
    <col min="14628" max="14628" width="6.42578125" style="13" customWidth="1"/>
    <col min="14629" max="14629" width="6.5703125" style="13" customWidth="1"/>
    <col min="14630" max="14630" width="7" style="13" customWidth="1"/>
    <col min="14631" max="14631" width="7.7109375" style="13" customWidth="1"/>
    <col min="14632" max="14632" width="7" style="13" customWidth="1"/>
    <col min="14633" max="14633" width="7.28515625" style="13" customWidth="1"/>
    <col min="14634" max="14634" width="7.42578125" style="13" customWidth="1"/>
    <col min="14635" max="14873" width="9.140625" style="13"/>
    <col min="14874" max="14874" width="3.85546875" style="13" customWidth="1"/>
    <col min="14875" max="14875" width="22.42578125" style="13" customWidth="1"/>
    <col min="14876" max="14876" width="9.28515625" style="13" customWidth="1"/>
    <col min="14877" max="14877" width="7" style="13" customWidth="1"/>
    <col min="14878" max="14878" width="7.140625" style="13" customWidth="1"/>
    <col min="14879" max="14879" width="6.85546875" style="13" customWidth="1"/>
    <col min="14880" max="14880" width="7.28515625" style="13" customWidth="1"/>
    <col min="14881" max="14881" width="7" style="13" customWidth="1"/>
    <col min="14882" max="14882" width="8" style="13" customWidth="1"/>
    <col min="14883" max="14883" width="6.5703125" style="13" customWidth="1"/>
    <col min="14884" max="14884" width="6.42578125" style="13" customWidth="1"/>
    <col min="14885" max="14885" width="6.5703125" style="13" customWidth="1"/>
    <col min="14886" max="14886" width="7" style="13" customWidth="1"/>
    <col min="14887" max="14887" width="7.7109375" style="13" customWidth="1"/>
    <col min="14888" max="14888" width="7" style="13" customWidth="1"/>
    <col min="14889" max="14889" width="7.28515625" style="13" customWidth="1"/>
    <col min="14890" max="14890" width="7.42578125" style="13" customWidth="1"/>
    <col min="14891" max="15129" width="9.140625" style="13"/>
    <col min="15130" max="15130" width="3.85546875" style="13" customWidth="1"/>
    <col min="15131" max="15131" width="22.42578125" style="13" customWidth="1"/>
    <col min="15132" max="15132" width="9.28515625" style="13" customWidth="1"/>
    <col min="15133" max="15133" width="7" style="13" customWidth="1"/>
    <col min="15134" max="15134" width="7.140625" style="13" customWidth="1"/>
    <col min="15135" max="15135" width="6.85546875" style="13" customWidth="1"/>
    <col min="15136" max="15136" width="7.28515625" style="13" customWidth="1"/>
    <col min="15137" max="15137" width="7" style="13" customWidth="1"/>
    <col min="15138" max="15138" width="8" style="13" customWidth="1"/>
    <col min="15139" max="15139" width="6.5703125" style="13" customWidth="1"/>
    <col min="15140" max="15140" width="6.42578125" style="13" customWidth="1"/>
    <col min="15141" max="15141" width="6.5703125" style="13" customWidth="1"/>
    <col min="15142" max="15142" width="7" style="13" customWidth="1"/>
    <col min="15143" max="15143" width="7.7109375" style="13" customWidth="1"/>
    <col min="15144" max="15144" width="7" style="13" customWidth="1"/>
    <col min="15145" max="15145" width="7.28515625" style="13" customWidth="1"/>
    <col min="15146" max="15146" width="7.42578125" style="13" customWidth="1"/>
    <col min="15147" max="15385" width="9.140625" style="13"/>
    <col min="15386" max="15386" width="3.85546875" style="13" customWidth="1"/>
    <col min="15387" max="15387" width="22.42578125" style="13" customWidth="1"/>
    <col min="15388" max="15388" width="9.28515625" style="13" customWidth="1"/>
    <col min="15389" max="15389" width="7" style="13" customWidth="1"/>
    <col min="15390" max="15390" width="7.140625" style="13" customWidth="1"/>
    <col min="15391" max="15391" width="6.85546875" style="13" customWidth="1"/>
    <col min="15392" max="15392" width="7.28515625" style="13" customWidth="1"/>
    <col min="15393" max="15393" width="7" style="13" customWidth="1"/>
    <col min="15394" max="15394" width="8" style="13" customWidth="1"/>
    <col min="15395" max="15395" width="6.5703125" style="13" customWidth="1"/>
    <col min="15396" max="15396" width="6.42578125" style="13" customWidth="1"/>
    <col min="15397" max="15397" width="6.5703125" style="13" customWidth="1"/>
    <col min="15398" max="15398" width="7" style="13" customWidth="1"/>
    <col min="15399" max="15399" width="7.7109375" style="13" customWidth="1"/>
    <col min="15400" max="15400" width="7" style="13" customWidth="1"/>
    <col min="15401" max="15401" width="7.28515625" style="13" customWidth="1"/>
    <col min="15402" max="15402" width="7.42578125" style="13" customWidth="1"/>
    <col min="15403" max="15641" width="9.140625" style="13"/>
    <col min="15642" max="15642" width="3.85546875" style="13" customWidth="1"/>
    <col min="15643" max="15643" width="22.42578125" style="13" customWidth="1"/>
    <col min="15644" max="15644" width="9.28515625" style="13" customWidth="1"/>
    <col min="15645" max="15645" width="7" style="13" customWidth="1"/>
    <col min="15646" max="15646" width="7.140625" style="13" customWidth="1"/>
    <col min="15647" max="15647" width="6.85546875" style="13" customWidth="1"/>
    <col min="15648" max="15648" width="7.28515625" style="13" customWidth="1"/>
    <col min="15649" max="15649" width="7" style="13" customWidth="1"/>
    <col min="15650" max="15650" width="8" style="13" customWidth="1"/>
    <col min="15651" max="15651" width="6.5703125" style="13" customWidth="1"/>
    <col min="15652" max="15652" width="6.42578125" style="13" customWidth="1"/>
    <col min="15653" max="15653" width="6.5703125" style="13" customWidth="1"/>
    <col min="15654" max="15654" width="7" style="13" customWidth="1"/>
    <col min="15655" max="15655" width="7.7109375" style="13" customWidth="1"/>
    <col min="15656" max="15656" width="7" style="13" customWidth="1"/>
    <col min="15657" max="15657" width="7.28515625" style="13" customWidth="1"/>
    <col min="15658" max="15658" width="7.42578125" style="13" customWidth="1"/>
    <col min="15659" max="15897" width="9.140625" style="13"/>
    <col min="15898" max="15898" width="3.85546875" style="13" customWidth="1"/>
    <col min="15899" max="15899" width="22.42578125" style="13" customWidth="1"/>
    <col min="15900" max="15900" width="9.28515625" style="13" customWidth="1"/>
    <col min="15901" max="15901" width="7" style="13" customWidth="1"/>
    <col min="15902" max="15902" width="7.140625" style="13" customWidth="1"/>
    <col min="15903" max="15903" width="6.85546875" style="13" customWidth="1"/>
    <col min="15904" max="15904" width="7.28515625" style="13" customWidth="1"/>
    <col min="15905" max="15905" width="7" style="13" customWidth="1"/>
    <col min="15906" max="15906" width="8" style="13" customWidth="1"/>
    <col min="15907" max="15907" width="6.5703125" style="13" customWidth="1"/>
    <col min="15908" max="15908" width="6.42578125" style="13" customWidth="1"/>
    <col min="15909" max="15909" width="6.5703125" style="13" customWidth="1"/>
    <col min="15910" max="15910" width="7" style="13" customWidth="1"/>
    <col min="15911" max="15911" width="7.7109375" style="13" customWidth="1"/>
    <col min="15912" max="15912" width="7" style="13" customWidth="1"/>
    <col min="15913" max="15913" width="7.28515625" style="13" customWidth="1"/>
    <col min="15914" max="15914" width="7.42578125" style="13" customWidth="1"/>
    <col min="15915" max="16153" width="9.140625" style="13"/>
    <col min="16154" max="16154" width="3.85546875" style="13" customWidth="1"/>
    <col min="16155" max="16155" width="22.42578125" style="13" customWidth="1"/>
    <col min="16156" max="16156" width="9.28515625" style="13" customWidth="1"/>
    <col min="16157" max="16157" width="7" style="13" customWidth="1"/>
    <col min="16158" max="16158" width="7.140625" style="13" customWidth="1"/>
    <col min="16159" max="16159" width="6.85546875" style="13" customWidth="1"/>
    <col min="16160" max="16160" width="7.28515625" style="13" customWidth="1"/>
    <col min="16161" max="16161" width="7" style="13" customWidth="1"/>
    <col min="16162" max="16162" width="8" style="13" customWidth="1"/>
    <col min="16163" max="16163" width="6.5703125" style="13" customWidth="1"/>
    <col min="16164" max="16164" width="6.42578125" style="13" customWidth="1"/>
    <col min="16165" max="16165" width="6.5703125" style="13" customWidth="1"/>
    <col min="16166" max="16166" width="7" style="13" customWidth="1"/>
    <col min="16167" max="16167" width="7.7109375" style="13" customWidth="1"/>
    <col min="16168" max="16168" width="7" style="13" customWidth="1"/>
    <col min="16169" max="16169" width="7.28515625" style="13" customWidth="1"/>
    <col min="16170" max="16170" width="7.42578125" style="13" customWidth="1"/>
    <col min="16171" max="16384" width="9.140625" style="13"/>
  </cols>
  <sheetData>
    <row r="1" spans="1:121" x14ac:dyDescent="0.25">
      <c r="A1" s="480" t="s">
        <v>723</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480"/>
      <c r="AQ1" s="480"/>
      <c r="AR1" s="480"/>
      <c r="AS1" s="480"/>
      <c r="AT1" s="480"/>
      <c r="AU1" s="480"/>
      <c r="AV1" s="480"/>
      <c r="AW1" s="480"/>
      <c r="AX1" s="480"/>
      <c r="AY1" s="480"/>
      <c r="AZ1" s="480"/>
      <c r="BA1" s="480"/>
      <c r="BB1" s="480"/>
      <c r="BC1" s="480"/>
      <c r="BD1" s="480"/>
      <c r="BE1" s="480"/>
      <c r="BF1" s="480"/>
      <c r="BG1" s="480"/>
      <c r="BH1" s="480"/>
      <c r="BI1" s="480"/>
      <c r="BJ1" s="480"/>
      <c r="BK1" s="480"/>
      <c r="BL1" s="480"/>
      <c r="BM1" s="480"/>
      <c r="BN1" s="480"/>
      <c r="BO1" s="480"/>
      <c r="BP1" s="480"/>
      <c r="BQ1" s="480"/>
      <c r="BR1" s="480"/>
      <c r="BS1" s="480"/>
      <c r="BT1" s="245"/>
      <c r="BU1" s="245"/>
      <c r="BV1" s="245"/>
      <c r="BW1" s="245"/>
      <c r="BX1" s="245"/>
      <c r="BY1" s="245"/>
      <c r="BZ1" s="245"/>
      <c r="CA1" s="245"/>
      <c r="CB1" s="245"/>
      <c r="CC1" s="245"/>
      <c r="CD1" s="245"/>
      <c r="CE1" s="245"/>
      <c r="CF1" s="245"/>
      <c r="CG1" s="245"/>
      <c r="CH1" s="245"/>
      <c r="CI1" s="245"/>
      <c r="CJ1" s="245"/>
      <c r="CK1" s="245"/>
      <c r="CL1" s="245"/>
      <c r="CM1" s="245"/>
      <c r="CN1" s="482" t="s">
        <v>14</v>
      </c>
      <c r="CO1" s="482"/>
      <c r="CP1" s="482"/>
      <c r="CQ1" s="482"/>
      <c r="CR1" s="482"/>
      <c r="CS1" s="482"/>
      <c r="CT1" s="482"/>
      <c r="CU1" s="482"/>
      <c r="CV1" s="482"/>
      <c r="CW1" s="482"/>
      <c r="CX1" s="482"/>
      <c r="CY1" s="482"/>
      <c r="CZ1" s="482"/>
      <c r="DA1" s="482"/>
      <c r="DB1" s="482"/>
      <c r="DC1" s="482"/>
      <c r="DD1" s="482"/>
      <c r="DE1" s="482"/>
      <c r="DF1" s="482"/>
      <c r="DG1" s="482"/>
      <c r="DH1" s="482"/>
      <c r="DI1" s="482"/>
      <c r="DJ1" s="482"/>
      <c r="DK1" s="482"/>
      <c r="DL1" s="482"/>
      <c r="DM1" s="482"/>
      <c r="DN1" s="482"/>
      <c r="DO1" s="482"/>
      <c r="DP1" s="482"/>
    </row>
    <row r="2" spans="1:121" x14ac:dyDescent="0.25">
      <c r="A2" s="480" t="s">
        <v>596</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480"/>
      <c r="BH2" s="480"/>
      <c r="BI2" s="480"/>
      <c r="BJ2" s="480"/>
      <c r="BK2" s="480"/>
      <c r="BL2" s="480"/>
      <c r="BM2" s="480"/>
      <c r="BN2" s="480"/>
      <c r="BO2" s="480"/>
      <c r="BP2" s="480"/>
      <c r="BQ2" s="480"/>
      <c r="BR2" s="480"/>
      <c r="BS2" s="480"/>
      <c r="BT2" s="245"/>
      <c r="BU2" s="245"/>
      <c r="BV2" s="245"/>
      <c r="BW2" s="245"/>
      <c r="BX2" s="245"/>
      <c r="BY2" s="245"/>
      <c r="BZ2" s="245"/>
      <c r="CA2" s="245"/>
      <c r="CB2" s="245"/>
      <c r="CC2" s="245"/>
      <c r="CD2" s="245"/>
      <c r="CE2" s="245"/>
      <c r="CF2" s="245"/>
      <c r="CG2" s="245"/>
      <c r="CH2" s="245"/>
      <c r="CI2" s="245"/>
      <c r="CJ2" s="245"/>
      <c r="CK2" s="245"/>
      <c r="CL2" s="245"/>
      <c r="CM2" s="245"/>
      <c r="CN2" s="482" t="s">
        <v>15</v>
      </c>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row>
    <row r="3" spans="1:121" x14ac:dyDescent="0.2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5"/>
      <c r="BU3" s="245"/>
      <c r="BV3" s="245"/>
      <c r="BW3" s="245"/>
      <c r="BX3" s="245"/>
      <c r="BY3" s="245"/>
      <c r="BZ3" s="245"/>
      <c r="CA3" s="245"/>
      <c r="CB3" s="245"/>
      <c r="CC3" s="245"/>
      <c r="CD3" s="245"/>
      <c r="CE3" s="245"/>
      <c r="CF3" s="245"/>
      <c r="CG3" s="245"/>
      <c r="CH3" s="245"/>
      <c r="CI3" s="245"/>
      <c r="CJ3" s="245"/>
      <c r="CK3" s="245"/>
      <c r="CL3" s="245"/>
      <c r="CM3" s="245"/>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row>
    <row r="4" spans="1:121" x14ac:dyDescent="0.2">
      <c r="A4" s="481" t="s">
        <v>719</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1"/>
      <c r="BK4" s="481"/>
      <c r="BL4" s="481"/>
      <c r="BM4" s="481"/>
      <c r="BN4" s="481"/>
      <c r="BO4" s="481"/>
      <c r="BP4" s="481"/>
      <c r="BQ4" s="481"/>
      <c r="BR4" s="481"/>
      <c r="BS4" s="481"/>
      <c r="BT4" s="481"/>
      <c r="BU4" s="481"/>
      <c r="BV4" s="481"/>
      <c r="BW4" s="481"/>
      <c r="BX4" s="481"/>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1"/>
      <c r="DC4" s="481"/>
      <c r="DD4" s="481"/>
      <c r="DE4" s="481"/>
      <c r="DF4" s="481"/>
      <c r="DG4" s="481"/>
      <c r="DH4" s="481"/>
      <c r="DI4" s="481"/>
      <c r="DJ4" s="481"/>
      <c r="DK4" s="481"/>
      <c r="DL4" s="481"/>
      <c r="DM4" s="481"/>
      <c r="DN4" s="481"/>
      <c r="DO4" s="481"/>
      <c r="DP4" s="481"/>
    </row>
    <row r="5" spans="1:121" ht="18.75" customHeight="1" x14ac:dyDescent="0.2">
      <c r="A5" s="483" t="s">
        <v>832</v>
      </c>
      <c r="B5" s="483"/>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c r="AM5" s="483"/>
      <c r="AN5" s="483"/>
      <c r="AO5" s="483"/>
      <c r="AP5" s="483"/>
      <c r="AQ5" s="483"/>
      <c r="AR5" s="483"/>
      <c r="AS5" s="483"/>
      <c r="AT5" s="483"/>
      <c r="AU5" s="483"/>
      <c r="AV5" s="483"/>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c r="CT5" s="483"/>
      <c r="CU5" s="483"/>
      <c r="CV5" s="483"/>
      <c r="CW5" s="483"/>
      <c r="CX5" s="483"/>
      <c r="CY5" s="483"/>
      <c r="CZ5" s="483"/>
      <c r="DA5" s="483"/>
      <c r="DB5" s="483"/>
      <c r="DC5" s="483"/>
      <c r="DD5" s="483"/>
      <c r="DE5" s="483"/>
      <c r="DF5" s="483"/>
      <c r="DG5" s="483"/>
      <c r="DH5" s="483"/>
      <c r="DI5" s="483"/>
      <c r="DJ5" s="483"/>
      <c r="DK5" s="483"/>
      <c r="DL5" s="483"/>
      <c r="DM5" s="483"/>
      <c r="DN5" s="483"/>
      <c r="DO5" s="483"/>
      <c r="DP5" s="483"/>
    </row>
    <row r="6" spans="1:121" ht="18.75" customHeight="1" x14ac:dyDescent="0.2">
      <c r="A6" s="478" t="s">
        <v>724</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79"/>
      <c r="AY6" s="479"/>
      <c r="AZ6" s="479"/>
      <c r="BA6" s="479"/>
      <c r="BB6" s="479"/>
      <c r="BC6" s="479"/>
      <c r="BD6" s="479"/>
      <c r="BE6" s="479"/>
      <c r="BF6" s="479"/>
      <c r="BG6" s="479"/>
      <c r="BH6" s="479"/>
      <c r="BI6" s="479"/>
      <c r="BJ6" s="479"/>
      <c r="BK6" s="479"/>
      <c r="BL6" s="479"/>
      <c r="BM6" s="479"/>
      <c r="BN6" s="479"/>
      <c r="BO6" s="479"/>
      <c r="BP6" s="479"/>
      <c r="BQ6" s="479"/>
      <c r="BR6" s="479"/>
      <c r="BS6" s="479"/>
      <c r="BT6" s="479"/>
      <c r="BU6" s="479"/>
      <c r="BV6" s="479"/>
      <c r="BW6" s="479"/>
      <c r="BX6" s="479"/>
      <c r="BY6" s="479"/>
      <c r="BZ6" s="479"/>
      <c r="CA6" s="479"/>
      <c r="CB6" s="479"/>
      <c r="CC6" s="479"/>
      <c r="CD6" s="479"/>
      <c r="CE6" s="479"/>
      <c r="CF6" s="479"/>
      <c r="CG6" s="479"/>
      <c r="CH6" s="479"/>
      <c r="CI6" s="479"/>
      <c r="CJ6" s="479"/>
      <c r="CK6" s="479"/>
      <c r="CL6" s="479"/>
      <c r="CM6" s="479"/>
      <c r="CN6" s="479"/>
      <c r="CO6" s="479"/>
      <c r="CP6" s="479"/>
      <c r="CQ6" s="479"/>
      <c r="CR6" s="479"/>
      <c r="CS6" s="479"/>
      <c r="CT6" s="479"/>
      <c r="CU6" s="479"/>
      <c r="CV6" s="479"/>
      <c r="CW6" s="479"/>
      <c r="CX6" s="479"/>
      <c r="CY6" s="479"/>
      <c r="CZ6" s="479"/>
      <c r="DA6" s="479"/>
      <c r="DB6" s="479"/>
      <c r="DC6" s="479"/>
      <c r="DD6" s="479"/>
      <c r="DE6" s="479"/>
      <c r="DF6" s="479"/>
      <c r="DG6" s="479"/>
      <c r="DH6" s="479"/>
      <c r="DI6" s="479"/>
      <c r="DJ6" s="479"/>
      <c r="DK6" s="479"/>
      <c r="DL6" s="479"/>
      <c r="DM6" s="479"/>
      <c r="DN6" s="479"/>
      <c r="DO6" s="479"/>
      <c r="DP6" s="479"/>
    </row>
    <row r="7" spans="1:121" ht="23.45" customHeight="1" x14ac:dyDescent="0.2">
      <c r="A7" s="237"/>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c r="CO7" s="238"/>
      <c r="CP7" s="238"/>
      <c r="CQ7" s="238"/>
      <c r="CR7" s="238"/>
      <c r="CS7" s="238"/>
      <c r="CT7" s="238"/>
      <c r="CU7" s="238"/>
      <c r="CV7" s="238"/>
      <c r="CW7" s="238"/>
      <c r="CX7" s="238"/>
      <c r="CY7" s="238"/>
      <c r="CZ7" s="238"/>
      <c r="DA7" s="238"/>
      <c r="DB7" s="238"/>
      <c r="DC7" s="238"/>
      <c r="DD7" s="238"/>
      <c r="DE7" s="238"/>
      <c r="DF7" s="238"/>
      <c r="DG7" s="238"/>
      <c r="DH7" s="238"/>
      <c r="DI7" s="238"/>
      <c r="DJ7" s="238"/>
      <c r="DK7" s="238"/>
      <c r="DL7" s="238"/>
      <c r="DM7" s="238"/>
      <c r="DN7" s="238"/>
      <c r="DO7" s="238"/>
      <c r="DP7" s="239"/>
    </row>
    <row r="8" spans="1:121" s="14" customFormat="1" ht="25.5" customHeight="1" x14ac:dyDescent="0.2">
      <c r="A8" s="477" t="s">
        <v>45</v>
      </c>
      <c r="B8" s="477" t="s">
        <v>48</v>
      </c>
      <c r="C8" s="477" t="s">
        <v>597</v>
      </c>
      <c r="D8" s="477" t="s">
        <v>8</v>
      </c>
      <c r="E8" s="477" t="s">
        <v>9</v>
      </c>
      <c r="F8" s="477" t="s">
        <v>598</v>
      </c>
      <c r="G8" s="477"/>
      <c r="H8" s="477"/>
      <c r="I8" s="477"/>
      <c r="J8" s="477"/>
      <c r="K8" s="477"/>
      <c r="L8" s="477"/>
      <c r="M8" s="477"/>
      <c r="N8" s="477" t="s">
        <v>599</v>
      </c>
      <c r="O8" s="477"/>
      <c r="P8" s="477"/>
      <c r="Q8" s="477"/>
      <c r="R8" s="477"/>
      <c r="S8" s="477"/>
      <c r="T8" s="477"/>
      <c r="U8" s="477" t="s">
        <v>600</v>
      </c>
      <c r="V8" s="477"/>
      <c r="W8" s="477"/>
      <c r="X8" s="477"/>
      <c r="Y8" s="477"/>
      <c r="Z8" s="477"/>
      <c r="AA8" s="477"/>
      <c r="AB8" s="477"/>
      <c r="AC8" s="477" t="s">
        <v>601</v>
      </c>
      <c r="AD8" s="477"/>
      <c r="AE8" s="477"/>
      <c r="AF8" s="477" t="s">
        <v>602</v>
      </c>
      <c r="AG8" s="477"/>
      <c r="AH8" s="477"/>
      <c r="AI8" s="477" t="s">
        <v>603</v>
      </c>
      <c r="AJ8" s="477"/>
      <c r="AK8" s="477"/>
      <c r="AL8" s="477" t="s">
        <v>604</v>
      </c>
      <c r="AM8" s="484" t="s">
        <v>605</v>
      </c>
      <c r="AN8" s="484" t="s">
        <v>606</v>
      </c>
      <c r="AO8" s="484" t="s">
        <v>46</v>
      </c>
      <c r="AP8" s="477" t="s">
        <v>607</v>
      </c>
      <c r="AQ8" s="484">
        <v>0.05</v>
      </c>
      <c r="AR8" s="477" t="s">
        <v>608</v>
      </c>
      <c r="AS8" s="477" t="s">
        <v>609</v>
      </c>
      <c r="AT8" s="477"/>
      <c r="AU8" s="477"/>
      <c r="AV8" s="477"/>
      <c r="AW8" s="477"/>
      <c r="AX8" s="477"/>
      <c r="AY8" s="477"/>
      <c r="AZ8" s="477"/>
      <c r="BA8" s="489" t="s">
        <v>610</v>
      </c>
      <c r="BB8" s="477" t="s">
        <v>611</v>
      </c>
      <c r="BC8" s="477"/>
      <c r="BD8" s="477"/>
      <c r="BE8" s="477"/>
      <c r="BF8" s="477"/>
      <c r="BG8" s="477"/>
      <c r="BH8" s="477" t="s">
        <v>612</v>
      </c>
      <c r="BI8" s="477"/>
      <c r="BJ8" s="477"/>
      <c r="BK8" s="477"/>
      <c r="BL8" s="477"/>
      <c r="BM8" s="477"/>
      <c r="BN8" s="477" t="s">
        <v>613</v>
      </c>
      <c r="BO8" s="477"/>
      <c r="BP8" s="477"/>
      <c r="BQ8" s="477" t="s">
        <v>614</v>
      </c>
      <c r="BR8" s="477"/>
      <c r="BS8" s="477"/>
      <c r="BT8" s="477"/>
      <c r="BU8" s="477"/>
      <c r="BV8" s="477"/>
      <c r="BW8" s="477"/>
      <c r="BX8" s="477" t="s">
        <v>615</v>
      </c>
      <c r="BY8" s="477"/>
      <c r="BZ8" s="477"/>
      <c r="CA8" s="477"/>
      <c r="CB8" s="477"/>
      <c r="CC8" s="477"/>
      <c r="CD8" s="477"/>
      <c r="CE8" s="477" t="s">
        <v>616</v>
      </c>
      <c r="CF8" s="477"/>
      <c r="CG8" s="477"/>
      <c r="CH8" s="477"/>
      <c r="CI8" s="477"/>
      <c r="CJ8" s="477"/>
      <c r="CK8" s="477"/>
      <c r="CL8" s="477" t="s">
        <v>715</v>
      </c>
      <c r="CM8" s="477"/>
      <c r="CN8" s="477"/>
      <c r="CO8" s="477"/>
      <c r="CP8" s="477"/>
      <c r="CQ8" s="477"/>
      <c r="CR8" s="477"/>
      <c r="CS8" s="477" t="s">
        <v>716</v>
      </c>
      <c r="CT8" s="477"/>
      <c r="CU8" s="477"/>
      <c r="CV8" s="477"/>
      <c r="CW8" s="477"/>
      <c r="CX8" s="477"/>
      <c r="CY8" s="477"/>
      <c r="CZ8" s="477" t="s">
        <v>725</v>
      </c>
      <c r="DA8" s="477"/>
      <c r="DB8" s="477"/>
      <c r="DC8" s="477"/>
      <c r="DD8" s="477"/>
      <c r="DE8" s="477"/>
      <c r="DF8" s="477"/>
      <c r="DG8" s="477" t="s">
        <v>726</v>
      </c>
      <c r="DH8" s="477"/>
      <c r="DI8" s="477"/>
      <c r="DJ8" s="477"/>
      <c r="DK8" s="477"/>
      <c r="DL8" s="477"/>
      <c r="DM8" s="477"/>
      <c r="DN8" s="477" t="s">
        <v>727</v>
      </c>
      <c r="DO8" s="477"/>
      <c r="DP8" s="485" t="s">
        <v>46</v>
      </c>
    </row>
    <row r="9" spans="1:121" s="14" customFormat="1" ht="40.5" customHeight="1" x14ac:dyDescent="0.2">
      <c r="A9" s="477"/>
      <c r="B9" s="477"/>
      <c r="C9" s="477"/>
      <c r="D9" s="477"/>
      <c r="E9" s="477"/>
      <c r="F9" s="477" t="s">
        <v>10</v>
      </c>
      <c r="G9" s="477" t="s">
        <v>33</v>
      </c>
      <c r="H9" s="477" t="s">
        <v>27</v>
      </c>
      <c r="I9" s="477" t="s">
        <v>617</v>
      </c>
      <c r="J9" s="477" t="s">
        <v>618</v>
      </c>
      <c r="K9" s="477" t="s">
        <v>619</v>
      </c>
      <c r="L9" s="477"/>
      <c r="M9" s="477"/>
      <c r="N9" s="477" t="s">
        <v>620</v>
      </c>
      <c r="O9" s="477"/>
      <c r="P9" s="477"/>
      <c r="Q9" s="477"/>
      <c r="R9" s="477"/>
      <c r="S9" s="477" t="s">
        <v>619</v>
      </c>
      <c r="T9" s="477"/>
      <c r="U9" s="477" t="s">
        <v>620</v>
      </c>
      <c r="V9" s="477"/>
      <c r="W9" s="477"/>
      <c r="X9" s="477"/>
      <c r="Y9" s="477"/>
      <c r="Z9" s="477" t="s">
        <v>619</v>
      </c>
      <c r="AA9" s="477"/>
      <c r="AB9" s="477"/>
      <c r="AC9" s="477"/>
      <c r="AD9" s="477"/>
      <c r="AE9" s="477"/>
      <c r="AF9" s="477"/>
      <c r="AG9" s="477"/>
      <c r="AH9" s="477"/>
      <c r="AI9" s="477"/>
      <c r="AJ9" s="477"/>
      <c r="AK9" s="477"/>
      <c r="AL9" s="477"/>
      <c r="AM9" s="484"/>
      <c r="AN9" s="484"/>
      <c r="AO9" s="484"/>
      <c r="AP9" s="477"/>
      <c r="AQ9" s="484"/>
      <c r="AR9" s="477"/>
      <c r="AS9" s="477" t="s">
        <v>620</v>
      </c>
      <c r="AT9" s="477"/>
      <c r="AU9" s="477"/>
      <c r="AV9" s="477"/>
      <c r="AW9" s="477"/>
      <c r="AX9" s="477" t="s">
        <v>619</v>
      </c>
      <c r="AY9" s="477"/>
      <c r="AZ9" s="477"/>
      <c r="BA9" s="489"/>
      <c r="BB9" s="477" t="s">
        <v>620</v>
      </c>
      <c r="BC9" s="477"/>
      <c r="BD9" s="477"/>
      <c r="BE9" s="477" t="s">
        <v>619</v>
      </c>
      <c r="BF9" s="477"/>
      <c r="BG9" s="477"/>
      <c r="BH9" s="477" t="s">
        <v>620</v>
      </c>
      <c r="BI9" s="477"/>
      <c r="BJ9" s="477"/>
      <c r="BK9" s="477" t="s">
        <v>619</v>
      </c>
      <c r="BL9" s="477"/>
      <c r="BM9" s="477"/>
      <c r="BN9" s="477" t="s">
        <v>621</v>
      </c>
      <c r="BO9" s="477" t="s">
        <v>622</v>
      </c>
      <c r="BP9" s="477" t="s">
        <v>623</v>
      </c>
      <c r="BQ9" s="477" t="s">
        <v>624</v>
      </c>
      <c r="BR9" s="477"/>
      <c r="BS9" s="477"/>
      <c r="BT9" s="477"/>
      <c r="BU9" s="477" t="s">
        <v>118</v>
      </c>
      <c r="BV9" s="477"/>
      <c r="BW9" s="477"/>
      <c r="BX9" s="477" t="s">
        <v>620</v>
      </c>
      <c r="BY9" s="477"/>
      <c r="BZ9" s="477"/>
      <c r="CA9" s="477"/>
      <c r="CB9" s="477" t="s">
        <v>619</v>
      </c>
      <c r="CC9" s="477"/>
      <c r="CD9" s="477"/>
      <c r="CE9" s="477" t="s">
        <v>624</v>
      </c>
      <c r="CF9" s="477"/>
      <c r="CG9" s="477"/>
      <c r="CH9" s="477"/>
      <c r="CI9" s="477" t="s">
        <v>118</v>
      </c>
      <c r="CJ9" s="477"/>
      <c r="CK9" s="477"/>
      <c r="CL9" s="477" t="s">
        <v>624</v>
      </c>
      <c r="CM9" s="477"/>
      <c r="CN9" s="477"/>
      <c r="CO9" s="477"/>
      <c r="CP9" s="477" t="s">
        <v>118</v>
      </c>
      <c r="CQ9" s="477"/>
      <c r="CR9" s="477"/>
      <c r="CS9" s="477" t="s">
        <v>624</v>
      </c>
      <c r="CT9" s="477"/>
      <c r="CU9" s="477"/>
      <c r="CV9" s="477"/>
      <c r="CW9" s="477" t="s">
        <v>118</v>
      </c>
      <c r="CX9" s="477"/>
      <c r="CY9" s="477"/>
      <c r="CZ9" s="477" t="s">
        <v>624</v>
      </c>
      <c r="DA9" s="477"/>
      <c r="DB9" s="477"/>
      <c r="DC9" s="477"/>
      <c r="DD9" s="477" t="s">
        <v>118</v>
      </c>
      <c r="DE9" s="477"/>
      <c r="DF9" s="477"/>
      <c r="DG9" s="477" t="s">
        <v>624</v>
      </c>
      <c r="DH9" s="477"/>
      <c r="DI9" s="477"/>
      <c r="DJ9" s="477"/>
      <c r="DK9" s="477" t="s">
        <v>118</v>
      </c>
      <c r="DL9" s="477"/>
      <c r="DM9" s="477"/>
      <c r="DN9" s="477"/>
      <c r="DO9" s="477"/>
      <c r="DP9" s="486"/>
    </row>
    <row r="10" spans="1:121" s="15" customFormat="1" ht="39.75" customHeight="1" x14ac:dyDescent="0.2">
      <c r="A10" s="477"/>
      <c r="B10" s="477"/>
      <c r="C10" s="477"/>
      <c r="D10" s="477"/>
      <c r="E10" s="477"/>
      <c r="F10" s="477"/>
      <c r="G10" s="477"/>
      <c r="H10" s="477"/>
      <c r="I10" s="477"/>
      <c r="J10" s="477"/>
      <c r="K10" s="92" t="s">
        <v>10</v>
      </c>
      <c r="L10" s="92" t="s">
        <v>33</v>
      </c>
      <c r="M10" s="92" t="s">
        <v>71</v>
      </c>
      <c r="N10" s="92" t="s">
        <v>10</v>
      </c>
      <c r="O10" s="92" t="s">
        <v>33</v>
      </c>
      <c r="P10" s="92" t="s">
        <v>47</v>
      </c>
      <c r="Q10" s="92" t="s">
        <v>11</v>
      </c>
      <c r="R10" s="92" t="s">
        <v>71</v>
      </c>
      <c r="S10" s="92" t="s">
        <v>10</v>
      </c>
      <c r="T10" s="92" t="s">
        <v>33</v>
      </c>
      <c r="U10" s="92" t="s">
        <v>10</v>
      </c>
      <c r="V10" s="92" t="s">
        <v>33</v>
      </c>
      <c r="W10" s="92" t="s">
        <v>625</v>
      </c>
      <c r="X10" s="92" t="s">
        <v>626</v>
      </c>
      <c r="Y10" s="92" t="s">
        <v>71</v>
      </c>
      <c r="Z10" s="92" t="s">
        <v>10</v>
      </c>
      <c r="AA10" s="92" t="s">
        <v>33</v>
      </c>
      <c r="AB10" s="92" t="s">
        <v>71</v>
      </c>
      <c r="AC10" s="92" t="s">
        <v>627</v>
      </c>
      <c r="AD10" s="92" t="s">
        <v>33</v>
      </c>
      <c r="AE10" s="92" t="s">
        <v>628</v>
      </c>
      <c r="AF10" s="92" t="s">
        <v>10</v>
      </c>
      <c r="AG10" s="92" t="s">
        <v>33</v>
      </c>
      <c r="AH10" s="92" t="s">
        <v>71</v>
      </c>
      <c r="AI10" s="92" t="s">
        <v>627</v>
      </c>
      <c r="AJ10" s="92" t="s">
        <v>33</v>
      </c>
      <c r="AK10" s="92" t="s">
        <v>628</v>
      </c>
      <c r="AL10" s="477"/>
      <c r="AM10" s="484"/>
      <c r="AN10" s="484"/>
      <c r="AO10" s="484"/>
      <c r="AP10" s="477"/>
      <c r="AQ10" s="484"/>
      <c r="AR10" s="477"/>
      <c r="AS10" s="92" t="s">
        <v>10</v>
      </c>
      <c r="AT10" s="92" t="s">
        <v>629</v>
      </c>
      <c r="AU10" s="92" t="s">
        <v>630</v>
      </c>
      <c r="AV10" s="92" t="s">
        <v>617</v>
      </c>
      <c r="AW10" s="92" t="s">
        <v>71</v>
      </c>
      <c r="AX10" s="92" t="s">
        <v>10</v>
      </c>
      <c r="AY10" s="92" t="s">
        <v>33</v>
      </c>
      <c r="AZ10" s="92" t="s">
        <v>71</v>
      </c>
      <c r="BA10" s="489"/>
      <c r="BB10" s="92" t="s">
        <v>10</v>
      </c>
      <c r="BC10" s="92" t="s">
        <v>33</v>
      </c>
      <c r="BD10" s="92" t="s">
        <v>71</v>
      </c>
      <c r="BE10" s="92" t="s">
        <v>10</v>
      </c>
      <c r="BF10" s="92" t="s">
        <v>33</v>
      </c>
      <c r="BG10" s="92" t="s">
        <v>71</v>
      </c>
      <c r="BH10" s="92" t="s">
        <v>10</v>
      </c>
      <c r="BI10" s="92" t="s">
        <v>33</v>
      </c>
      <c r="BJ10" s="92" t="s">
        <v>71</v>
      </c>
      <c r="BK10" s="92" t="s">
        <v>10</v>
      </c>
      <c r="BL10" s="92" t="s">
        <v>33</v>
      </c>
      <c r="BM10" s="92" t="s">
        <v>71</v>
      </c>
      <c r="BN10" s="477"/>
      <c r="BO10" s="477"/>
      <c r="BP10" s="477"/>
      <c r="BQ10" s="92" t="s">
        <v>10</v>
      </c>
      <c r="BR10" s="92" t="s">
        <v>33</v>
      </c>
      <c r="BS10" s="92" t="s">
        <v>631</v>
      </c>
      <c r="BT10" s="92" t="s">
        <v>632</v>
      </c>
      <c r="BU10" s="92" t="s">
        <v>10</v>
      </c>
      <c r="BV10" s="92" t="s">
        <v>33</v>
      </c>
      <c r="BW10" s="92" t="s">
        <v>632</v>
      </c>
      <c r="BX10" s="92" t="s">
        <v>10</v>
      </c>
      <c r="BY10" s="92" t="s">
        <v>33</v>
      </c>
      <c r="BZ10" s="92" t="s">
        <v>631</v>
      </c>
      <c r="CA10" s="92" t="s">
        <v>71</v>
      </c>
      <c r="CB10" s="92" t="s">
        <v>10</v>
      </c>
      <c r="CC10" s="92" t="s">
        <v>33</v>
      </c>
      <c r="CD10" s="92" t="s">
        <v>71</v>
      </c>
      <c r="CE10" s="92" t="s">
        <v>10</v>
      </c>
      <c r="CF10" s="92" t="s">
        <v>33</v>
      </c>
      <c r="CG10" s="92" t="s">
        <v>631</v>
      </c>
      <c r="CH10" s="92" t="s">
        <v>71</v>
      </c>
      <c r="CI10" s="92" t="s">
        <v>10</v>
      </c>
      <c r="CJ10" s="92" t="s">
        <v>33</v>
      </c>
      <c r="CK10" s="92" t="s">
        <v>71</v>
      </c>
      <c r="CL10" s="92" t="s">
        <v>10</v>
      </c>
      <c r="CM10" s="92" t="s">
        <v>33</v>
      </c>
      <c r="CN10" s="92" t="s">
        <v>631</v>
      </c>
      <c r="CO10" s="92" t="s">
        <v>71</v>
      </c>
      <c r="CP10" s="92" t="s">
        <v>10</v>
      </c>
      <c r="CQ10" s="92" t="s">
        <v>33</v>
      </c>
      <c r="CR10" s="92" t="s">
        <v>71</v>
      </c>
      <c r="CS10" s="92" t="s">
        <v>10</v>
      </c>
      <c r="CT10" s="92" t="s">
        <v>33</v>
      </c>
      <c r="CU10" s="92" t="s">
        <v>631</v>
      </c>
      <c r="CV10" s="92" t="s">
        <v>71</v>
      </c>
      <c r="CW10" s="92" t="s">
        <v>10</v>
      </c>
      <c r="CX10" s="92" t="s">
        <v>33</v>
      </c>
      <c r="CY10" s="92" t="s">
        <v>71</v>
      </c>
      <c r="CZ10" s="243" t="s">
        <v>10</v>
      </c>
      <c r="DA10" s="243" t="s">
        <v>33</v>
      </c>
      <c r="DB10" s="243" t="s">
        <v>631</v>
      </c>
      <c r="DC10" s="243" t="s">
        <v>71</v>
      </c>
      <c r="DD10" s="243" t="s">
        <v>10</v>
      </c>
      <c r="DE10" s="243" t="s">
        <v>33</v>
      </c>
      <c r="DF10" s="243" t="s">
        <v>71</v>
      </c>
      <c r="DG10" s="243" t="s">
        <v>10</v>
      </c>
      <c r="DH10" s="243" t="s">
        <v>33</v>
      </c>
      <c r="DI10" s="243" t="s">
        <v>631</v>
      </c>
      <c r="DJ10" s="243" t="s">
        <v>71</v>
      </c>
      <c r="DK10" s="243" t="s">
        <v>10</v>
      </c>
      <c r="DL10" s="243" t="s">
        <v>33</v>
      </c>
      <c r="DM10" s="243" t="s">
        <v>71</v>
      </c>
      <c r="DN10" s="243" t="s">
        <v>33</v>
      </c>
      <c r="DO10" s="243" t="s">
        <v>631</v>
      </c>
      <c r="DP10" s="487"/>
    </row>
    <row r="11" spans="1:121" s="16" customFormat="1" ht="18.75" customHeight="1" x14ac:dyDescent="0.25">
      <c r="A11" s="93">
        <v>1</v>
      </c>
      <c r="B11" s="93">
        <v>2</v>
      </c>
      <c r="C11" s="93">
        <v>1</v>
      </c>
      <c r="D11" s="93">
        <v>2</v>
      </c>
      <c r="E11" s="93">
        <v>3</v>
      </c>
      <c r="F11" s="93">
        <v>1</v>
      </c>
      <c r="G11" s="93">
        <v>2</v>
      </c>
      <c r="H11" s="93">
        <v>2</v>
      </c>
      <c r="I11" s="93">
        <v>3</v>
      </c>
      <c r="J11" s="93">
        <v>4</v>
      </c>
      <c r="K11" s="93">
        <v>5</v>
      </c>
      <c r="L11" s="93">
        <v>6</v>
      </c>
      <c r="M11" s="93">
        <v>7</v>
      </c>
      <c r="N11" s="93">
        <v>1</v>
      </c>
      <c r="O11" s="93">
        <v>2</v>
      </c>
      <c r="P11" s="93">
        <v>9</v>
      </c>
      <c r="Q11" s="93">
        <v>10</v>
      </c>
      <c r="R11" s="93">
        <v>3</v>
      </c>
      <c r="S11" s="93">
        <v>12</v>
      </c>
      <c r="T11" s="93">
        <v>13</v>
      </c>
      <c r="U11" s="93">
        <v>1</v>
      </c>
      <c r="V11" s="93">
        <v>2</v>
      </c>
      <c r="W11" s="93">
        <v>9</v>
      </c>
      <c r="X11" s="93">
        <v>10</v>
      </c>
      <c r="Y11" s="93">
        <v>3</v>
      </c>
      <c r="Z11" s="93">
        <v>4</v>
      </c>
      <c r="AA11" s="93">
        <v>5</v>
      </c>
      <c r="AB11" s="93">
        <v>6</v>
      </c>
      <c r="AC11" s="93">
        <v>1</v>
      </c>
      <c r="AD11" s="93">
        <v>2</v>
      </c>
      <c r="AE11" s="93">
        <v>3</v>
      </c>
      <c r="AF11" s="93">
        <v>4</v>
      </c>
      <c r="AG11" s="93">
        <v>5</v>
      </c>
      <c r="AH11" s="93">
        <v>6</v>
      </c>
      <c r="AI11" s="93">
        <v>13</v>
      </c>
      <c r="AJ11" s="93">
        <v>14</v>
      </c>
      <c r="AK11" s="93">
        <v>15</v>
      </c>
      <c r="AL11" s="93"/>
      <c r="AM11" s="93">
        <v>7</v>
      </c>
      <c r="AN11" s="93"/>
      <c r="AO11" s="93"/>
      <c r="AP11" s="93">
        <v>17</v>
      </c>
      <c r="AQ11" s="93">
        <v>18</v>
      </c>
      <c r="AR11" s="93">
        <v>19</v>
      </c>
      <c r="AS11" s="93">
        <v>15</v>
      </c>
      <c r="AT11" s="93">
        <v>20</v>
      </c>
      <c r="AU11" s="93">
        <v>16</v>
      </c>
      <c r="AV11" s="93">
        <v>17</v>
      </c>
      <c r="AW11" s="93">
        <v>18</v>
      </c>
      <c r="AX11" s="93">
        <v>19</v>
      </c>
      <c r="AY11" s="93">
        <v>20</v>
      </c>
      <c r="AZ11" s="93">
        <v>21</v>
      </c>
      <c r="BA11" s="94">
        <v>25</v>
      </c>
      <c r="BB11" s="95">
        <v>7</v>
      </c>
      <c r="BC11" s="95">
        <v>8</v>
      </c>
      <c r="BD11" s="95">
        <v>9</v>
      </c>
      <c r="BE11" s="95">
        <v>10</v>
      </c>
      <c r="BF11" s="95">
        <v>11</v>
      </c>
      <c r="BG11" s="95">
        <v>12</v>
      </c>
      <c r="BH11" s="95">
        <v>7</v>
      </c>
      <c r="BI11" s="95">
        <v>8</v>
      </c>
      <c r="BJ11" s="95">
        <v>9</v>
      </c>
      <c r="BK11" s="95">
        <v>10</v>
      </c>
      <c r="BL11" s="95">
        <v>11</v>
      </c>
      <c r="BM11" s="95">
        <v>12</v>
      </c>
      <c r="BN11" s="95"/>
      <c r="BO11" s="95"/>
      <c r="BP11" s="95"/>
      <c r="BQ11" s="95">
        <v>1</v>
      </c>
      <c r="BR11" s="95">
        <v>2</v>
      </c>
      <c r="BS11" s="95">
        <v>3</v>
      </c>
      <c r="BT11" s="95">
        <v>4</v>
      </c>
      <c r="BU11" s="95">
        <v>5</v>
      </c>
      <c r="BV11" s="95">
        <v>6</v>
      </c>
      <c r="BW11" s="95">
        <v>7</v>
      </c>
      <c r="BX11" s="95">
        <v>8</v>
      </c>
      <c r="BY11" s="95">
        <v>9</v>
      </c>
      <c r="BZ11" s="95">
        <v>10</v>
      </c>
      <c r="CA11" s="95">
        <v>11</v>
      </c>
      <c r="CB11" s="95">
        <v>12</v>
      </c>
      <c r="CC11" s="95">
        <v>13</v>
      </c>
      <c r="CD11" s="95">
        <v>14</v>
      </c>
      <c r="CE11" s="95">
        <v>3</v>
      </c>
      <c r="CF11" s="95">
        <v>4</v>
      </c>
      <c r="CG11" s="95">
        <v>5</v>
      </c>
      <c r="CH11" s="95">
        <v>6</v>
      </c>
      <c r="CI11" s="95">
        <v>7</v>
      </c>
      <c r="CJ11" s="95">
        <v>8</v>
      </c>
      <c r="CK11" s="95">
        <v>9</v>
      </c>
      <c r="CL11" s="95">
        <v>10</v>
      </c>
      <c r="CM11" s="95">
        <v>11</v>
      </c>
      <c r="CN11" s="95">
        <v>12</v>
      </c>
      <c r="CO11" s="95">
        <v>13</v>
      </c>
      <c r="CP11" s="95">
        <v>14</v>
      </c>
      <c r="CQ11" s="95">
        <v>15</v>
      </c>
      <c r="CR11" s="95">
        <v>16</v>
      </c>
      <c r="CS11" s="95">
        <v>17</v>
      </c>
      <c r="CT11" s="95">
        <v>18</v>
      </c>
      <c r="CU11" s="95">
        <v>19</v>
      </c>
      <c r="CV11" s="95">
        <v>20</v>
      </c>
      <c r="CW11" s="95">
        <v>21</v>
      </c>
      <c r="CX11" s="95">
        <v>22</v>
      </c>
      <c r="CY11" s="95">
        <v>23</v>
      </c>
      <c r="CZ11" s="95">
        <v>10</v>
      </c>
      <c r="DA11" s="95">
        <v>11</v>
      </c>
      <c r="DB11" s="95">
        <v>12</v>
      </c>
      <c r="DC11" s="95">
        <v>13</v>
      </c>
      <c r="DD11" s="95">
        <v>14</v>
      </c>
      <c r="DE11" s="95">
        <v>15</v>
      </c>
      <c r="DF11" s="95">
        <v>16</v>
      </c>
      <c r="DG11" s="95">
        <v>17</v>
      </c>
      <c r="DH11" s="95">
        <v>18</v>
      </c>
      <c r="DI11" s="95">
        <v>19</v>
      </c>
      <c r="DJ11" s="95">
        <v>20</v>
      </c>
      <c r="DK11" s="95">
        <v>21</v>
      </c>
      <c r="DL11" s="95">
        <v>22</v>
      </c>
      <c r="DM11" s="95">
        <v>23</v>
      </c>
      <c r="DN11" s="95">
        <v>24</v>
      </c>
      <c r="DO11" s="95">
        <v>25</v>
      </c>
      <c r="DP11" s="95">
        <v>26</v>
      </c>
    </row>
    <row r="12" spans="1:121" s="16" customFormat="1" ht="16.5" customHeight="1" x14ac:dyDescent="0.25">
      <c r="A12" s="96"/>
      <c r="B12" s="97" t="s">
        <v>633</v>
      </c>
      <c r="C12" s="98"/>
      <c r="D12" s="98"/>
      <c r="E12" s="98"/>
      <c r="F12" s="98">
        <f t="shared" ref="F12:AB12" si="0">SUM(F14:F69)</f>
        <v>148</v>
      </c>
      <c r="G12" s="98">
        <f t="shared" si="0"/>
        <v>140</v>
      </c>
      <c r="H12" s="98">
        <f t="shared" si="0"/>
        <v>4</v>
      </c>
      <c r="I12" s="98">
        <f t="shared" si="0"/>
        <v>136</v>
      </c>
      <c r="J12" s="98">
        <f t="shared" si="0"/>
        <v>8</v>
      </c>
      <c r="K12" s="98">
        <f t="shared" si="0"/>
        <v>2</v>
      </c>
      <c r="L12" s="98">
        <f t="shared" si="0"/>
        <v>2</v>
      </c>
      <c r="M12" s="98">
        <f t="shared" si="0"/>
        <v>0</v>
      </c>
      <c r="N12" s="98">
        <f t="shared" si="0"/>
        <v>138</v>
      </c>
      <c r="O12" s="98">
        <f t="shared" si="0"/>
        <v>130</v>
      </c>
      <c r="P12" s="98">
        <f t="shared" si="0"/>
        <v>3</v>
      </c>
      <c r="Q12" s="98">
        <f t="shared" si="0"/>
        <v>127</v>
      </c>
      <c r="R12" s="98">
        <f t="shared" si="0"/>
        <v>8</v>
      </c>
      <c r="S12" s="98" t="e">
        <f t="shared" si="0"/>
        <v>#REF!</v>
      </c>
      <c r="T12" s="98">
        <f t="shared" si="0"/>
        <v>2</v>
      </c>
      <c r="U12" s="92">
        <f t="shared" si="0"/>
        <v>150</v>
      </c>
      <c r="V12" s="92">
        <f t="shared" si="0"/>
        <v>142</v>
      </c>
      <c r="W12" s="92">
        <f t="shared" si="0"/>
        <v>4</v>
      </c>
      <c r="X12" s="92">
        <f t="shared" si="0"/>
        <v>138</v>
      </c>
      <c r="Y12" s="92">
        <f t="shared" si="0"/>
        <v>8</v>
      </c>
      <c r="Z12" s="92">
        <f t="shared" si="0"/>
        <v>2</v>
      </c>
      <c r="AA12" s="92">
        <f t="shared" si="0"/>
        <v>2</v>
      </c>
      <c r="AB12" s="92">
        <f t="shared" si="0"/>
        <v>0</v>
      </c>
      <c r="AC12" s="99"/>
      <c r="AD12" s="99"/>
      <c r="AE12" s="100"/>
      <c r="AF12" s="100"/>
      <c r="AG12" s="100"/>
      <c r="AH12" s="100"/>
      <c r="AI12" s="99"/>
      <c r="AJ12" s="99"/>
      <c r="AK12" s="100"/>
      <c r="AL12" s="99"/>
      <c r="AM12" s="99"/>
      <c r="AN12" s="99"/>
      <c r="AO12" s="101"/>
      <c r="AP12" s="99"/>
      <c r="AQ12" s="99"/>
      <c r="AR12" s="99"/>
      <c r="AS12" s="100">
        <f t="shared" ref="AS12:AS64" si="1">AU12+AV12+AW12</f>
        <v>2</v>
      </c>
      <c r="AT12" s="100">
        <f t="shared" ref="AT12:AW27" si="2">V12-G12</f>
        <v>2</v>
      </c>
      <c r="AU12" s="100">
        <f t="shared" si="2"/>
        <v>0</v>
      </c>
      <c r="AV12" s="100">
        <f t="shared" si="2"/>
        <v>2</v>
      </c>
      <c r="AW12" s="100">
        <f t="shared" si="2"/>
        <v>0</v>
      </c>
      <c r="AX12" s="92">
        <f t="shared" ref="AX12:AX64" si="3">SUM(AY12+AZ12)</f>
        <v>0</v>
      </c>
      <c r="AY12" s="100">
        <f t="shared" ref="AY12:AZ31" si="4">AA12-L12</f>
        <v>0</v>
      </c>
      <c r="AZ12" s="100">
        <f t="shared" si="4"/>
        <v>0</v>
      </c>
      <c r="BA12" s="102"/>
      <c r="BB12" s="100">
        <f t="shared" ref="BB12:BP12" si="5">SUM(BB14:BB69)</f>
        <v>142</v>
      </c>
      <c r="BC12" s="100">
        <f t="shared" si="5"/>
        <v>134</v>
      </c>
      <c r="BD12" s="100">
        <f t="shared" si="5"/>
        <v>8</v>
      </c>
      <c r="BE12" s="100">
        <f t="shared" si="5"/>
        <v>2</v>
      </c>
      <c r="BF12" s="100">
        <f t="shared" si="5"/>
        <v>2</v>
      </c>
      <c r="BG12" s="100">
        <f t="shared" si="5"/>
        <v>0</v>
      </c>
      <c r="BH12" s="100">
        <f t="shared" si="5"/>
        <v>141</v>
      </c>
      <c r="BI12" s="100">
        <f t="shared" si="5"/>
        <v>133</v>
      </c>
      <c r="BJ12" s="100">
        <f t="shared" si="5"/>
        <v>8</v>
      </c>
      <c r="BK12" s="100">
        <f t="shared" si="5"/>
        <v>0</v>
      </c>
      <c r="BL12" s="100">
        <f t="shared" si="5"/>
        <v>0</v>
      </c>
      <c r="BM12" s="100">
        <f t="shared" si="5"/>
        <v>0</v>
      </c>
      <c r="BN12" s="100">
        <f t="shared" si="5"/>
        <v>0</v>
      </c>
      <c r="BO12" s="100">
        <f t="shared" si="5"/>
        <v>0</v>
      </c>
      <c r="BP12" s="100">
        <f t="shared" si="5"/>
        <v>0</v>
      </c>
      <c r="BQ12" s="17">
        <f>BQ13+BQ30</f>
        <v>154</v>
      </c>
      <c r="BR12" s="17">
        <f t="shared" ref="BR12:CH12" si="6">BR13+BR30</f>
        <v>134</v>
      </c>
      <c r="BS12" s="17">
        <f t="shared" si="6"/>
        <v>12</v>
      </c>
      <c r="BT12" s="17">
        <f t="shared" si="6"/>
        <v>8</v>
      </c>
      <c r="BU12" s="17">
        <f t="shared" si="6"/>
        <v>2</v>
      </c>
      <c r="BV12" s="17">
        <f t="shared" si="6"/>
        <v>2</v>
      </c>
      <c r="BW12" s="17">
        <f t="shared" si="6"/>
        <v>0</v>
      </c>
      <c r="BX12" s="17">
        <f t="shared" si="6"/>
        <v>128</v>
      </c>
      <c r="BY12" s="17">
        <f t="shared" si="6"/>
        <v>108</v>
      </c>
      <c r="BZ12" s="17">
        <f t="shared" si="6"/>
        <v>12</v>
      </c>
      <c r="CA12" s="17">
        <f t="shared" si="6"/>
        <v>8</v>
      </c>
      <c r="CB12" s="17">
        <f t="shared" si="6"/>
        <v>0</v>
      </c>
      <c r="CC12" s="17">
        <f t="shared" si="6"/>
        <v>0</v>
      </c>
      <c r="CD12" s="17">
        <f t="shared" si="6"/>
        <v>0</v>
      </c>
      <c r="CE12" s="17">
        <f t="shared" si="6"/>
        <v>155</v>
      </c>
      <c r="CF12" s="17">
        <f t="shared" si="6"/>
        <v>109</v>
      </c>
      <c r="CG12" s="17">
        <f t="shared" si="6"/>
        <v>38</v>
      </c>
      <c r="CH12" s="17">
        <f t="shared" si="6"/>
        <v>8</v>
      </c>
      <c r="CI12" s="17"/>
      <c r="CJ12" s="17"/>
      <c r="CK12" s="17"/>
      <c r="CL12" s="17">
        <f t="shared" ref="CL12:CV12" si="7">CL13+CL30</f>
        <v>138</v>
      </c>
      <c r="CM12" s="17">
        <f t="shared" si="7"/>
        <v>101</v>
      </c>
      <c r="CN12" s="17">
        <f t="shared" si="7"/>
        <v>29</v>
      </c>
      <c r="CO12" s="17">
        <f t="shared" si="7"/>
        <v>8</v>
      </c>
      <c r="CP12" s="17"/>
      <c r="CQ12" s="17"/>
      <c r="CR12" s="17"/>
      <c r="CS12" s="17">
        <f t="shared" si="7"/>
        <v>155</v>
      </c>
      <c r="CT12" s="17">
        <f t="shared" si="7"/>
        <v>109</v>
      </c>
      <c r="CU12" s="17">
        <f t="shared" si="7"/>
        <v>38</v>
      </c>
      <c r="CV12" s="17">
        <f t="shared" si="7"/>
        <v>8</v>
      </c>
      <c r="CW12" s="17"/>
      <c r="CX12" s="17"/>
      <c r="CY12" s="17"/>
      <c r="CZ12" s="17">
        <f>CZ13+CZ30</f>
        <v>127</v>
      </c>
      <c r="DA12" s="17">
        <f t="shared" ref="DA12:DC12" si="8">DA13+DA30</f>
        <v>91</v>
      </c>
      <c r="DB12" s="17">
        <f t="shared" si="8"/>
        <v>28</v>
      </c>
      <c r="DC12" s="17">
        <f t="shared" si="8"/>
        <v>8</v>
      </c>
      <c r="DD12" s="17"/>
      <c r="DE12" s="17"/>
      <c r="DF12" s="17"/>
      <c r="DG12" s="17">
        <f>DG13+DG30</f>
        <v>149</v>
      </c>
      <c r="DH12" s="17">
        <f>DH13+DH30</f>
        <v>95</v>
      </c>
      <c r="DI12" s="17">
        <f t="shared" ref="DI12:DM12" si="9">DI13+DI30</f>
        <v>46</v>
      </c>
      <c r="DJ12" s="17">
        <f t="shared" si="9"/>
        <v>8</v>
      </c>
      <c r="DK12" s="17">
        <f t="shared" si="9"/>
        <v>0</v>
      </c>
      <c r="DL12" s="17">
        <f t="shared" si="9"/>
        <v>0</v>
      </c>
      <c r="DM12" s="17">
        <f t="shared" si="9"/>
        <v>0</v>
      </c>
      <c r="DN12" s="17">
        <f t="shared" ref="DN12:DO12" si="10">DN13+DN30</f>
        <v>-14</v>
      </c>
      <c r="DO12" s="17">
        <f t="shared" si="10"/>
        <v>8</v>
      </c>
      <c r="DP12" s="103"/>
      <c r="DQ12" s="16">
        <f>CT12+CU12</f>
        <v>147</v>
      </c>
    </row>
    <row r="13" spans="1:121" ht="15" x14ac:dyDescent="0.2">
      <c r="A13" s="96" t="s">
        <v>1</v>
      </c>
      <c r="B13" s="97" t="s">
        <v>24</v>
      </c>
      <c r="C13" s="98"/>
      <c r="D13" s="98"/>
      <c r="E13" s="98"/>
      <c r="F13" s="98"/>
      <c r="G13" s="98"/>
      <c r="H13" s="98"/>
      <c r="I13" s="98"/>
      <c r="J13" s="98"/>
      <c r="K13" s="98"/>
      <c r="L13" s="98"/>
      <c r="M13" s="98"/>
      <c r="N13" s="98"/>
      <c r="O13" s="98"/>
      <c r="P13" s="98"/>
      <c r="Q13" s="98"/>
      <c r="R13" s="98"/>
      <c r="S13" s="98"/>
      <c r="T13" s="98"/>
      <c r="U13" s="92"/>
      <c r="V13" s="92"/>
      <c r="W13" s="92"/>
      <c r="X13" s="92"/>
      <c r="Y13" s="92"/>
      <c r="Z13" s="92"/>
      <c r="AA13" s="92"/>
      <c r="AB13" s="92"/>
      <c r="AC13" s="99"/>
      <c r="AD13" s="99"/>
      <c r="AE13" s="100"/>
      <c r="AF13" s="100"/>
      <c r="AG13" s="100"/>
      <c r="AH13" s="100"/>
      <c r="AI13" s="99"/>
      <c r="AJ13" s="99"/>
      <c r="AK13" s="100"/>
      <c r="AL13" s="99"/>
      <c r="AM13" s="99"/>
      <c r="AN13" s="99"/>
      <c r="AO13" s="101"/>
      <c r="AP13" s="99"/>
      <c r="AQ13" s="99"/>
      <c r="AR13" s="99"/>
      <c r="AS13" s="100"/>
      <c r="AT13" s="100"/>
      <c r="AU13" s="100"/>
      <c r="AV13" s="100"/>
      <c r="AW13" s="100"/>
      <c r="AX13" s="92"/>
      <c r="AY13" s="100"/>
      <c r="AZ13" s="100"/>
      <c r="BA13" s="102"/>
      <c r="BB13" s="100"/>
      <c r="BC13" s="100"/>
      <c r="BD13" s="100"/>
      <c r="BE13" s="100"/>
      <c r="BF13" s="100"/>
      <c r="BG13" s="100"/>
      <c r="BH13" s="100"/>
      <c r="BI13" s="100"/>
      <c r="BJ13" s="100"/>
      <c r="BK13" s="100"/>
      <c r="BL13" s="100"/>
      <c r="BM13" s="100"/>
      <c r="BN13" s="100"/>
      <c r="BO13" s="100"/>
      <c r="BP13" s="100"/>
      <c r="BQ13" s="17">
        <f>SUM(BQ14:BQ29)</f>
        <v>89</v>
      </c>
      <c r="BR13" s="17">
        <f t="shared" ref="BR13:CH13" si="11">SUM(BR14:BR29)</f>
        <v>73</v>
      </c>
      <c r="BS13" s="17">
        <f t="shared" si="11"/>
        <v>8</v>
      </c>
      <c r="BT13" s="17">
        <f t="shared" si="11"/>
        <v>8</v>
      </c>
      <c r="BU13" s="17">
        <f t="shared" si="11"/>
        <v>2</v>
      </c>
      <c r="BV13" s="17">
        <f t="shared" si="11"/>
        <v>2</v>
      </c>
      <c r="BW13" s="17">
        <f t="shared" si="11"/>
        <v>0</v>
      </c>
      <c r="BX13" s="17">
        <f t="shared" si="11"/>
        <v>84</v>
      </c>
      <c r="BY13" s="17">
        <f t="shared" si="11"/>
        <v>69</v>
      </c>
      <c r="BZ13" s="17">
        <f t="shared" si="11"/>
        <v>7</v>
      </c>
      <c r="CA13" s="17">
        <f t="shared" si="11"/>
        <v>8</v>
      </c>
      <c r="CB13" s="17">
        <f t="shared" si="11"/>
        <v>0</v>
      </c>
      <c r="CC13" s="17">
        <f t="shared" si="11"/>
        <v>0</v>
      </c>
      <c r="CD13" s="17">
        <f t="shared" si="11"/>
        <v>0</v>
      </c>
      <c r="CE13" s="17">
        <f t="shared" si="11"/>
        <v>90</v>
      </c>
      <c r="CF13" s="17">
        <f t="shared" si="11"/>
        <v>71</v>
      </c>
      <c r="CG13" s="17">
        <f t="shared" si="11"/>
        <v>11</v>
      </c>
      <c r="CH13" s="17">
        <f t="shared" si="11"/>
        <v>8</v>
      </c>
      <c r="CI13" s="17"/>
      <c r="CJ13" s="17"/>
      <c r="CK13" s="17"/>
      <c r="CL13" s="17">
        <f t="shared" ref="CL13:CV13" si="12">SUM(CL14:CL29)</f>
        <v>88</v>
      </c>
      <c r="CM13" s="17">
        <f t="shared" si="12"/>
        <v>69</v>
      </c>
      <c r="CN13" s="17">
        <f t="shared" si="12"/>
        <v>11</v>
      </c>
      <c r="CO13" s="17">
        <f t="shared" si="12"/>
        <v>8</v>
      </c>
      <c r="CP13" s="17"/>
      <c r="CQ13" s="17"/>
      <c r="CR13" s="17"/>
      <c r="CS13" s="17">
        <f t="shared" si="12"/>
        <v>90</v>
      </c>
      <c r="CT13" s="17">
        <f t="shared" si="12"/>
        <v>71</v>
      </c>
      <c r="CU13" s="17">
        <f t="shared" si="12"/>
        <v>11</v>
      </c>
      <c r="CV13" s="17">
        <f t="shared" si="12"/>
        <v>8</v>
      </c>
      <c r="CW13" s="17"/>
      <c r="CX13" s="17"/>
      <c r="CY13" s="17"/>
      <c r="CZ13" s="17">
        <f t="shared" ref="CZ13:DC13" si="13">SUM(CZ14:CZ29)</f>
        <v>79</v>
      </c>
      <c r="DA13" s="17">
        <f t="shared" si="13"/>
        <v>59</v>
      </c>
      <c r="DB13" s="17">
        <f t="shared" si="13"/>
        <v>12</v>
      </c>
      <c r="DC13" s="17">
        <f t="shared" si="13"/>
        <v>8</v>
      </c>
      <c r="DD13" s="17"/>
      <c r="DE13" s="17"/>
      <c r="DF13" s="17"/>
      <c r="DG13" s="17">
        <f t="shared" ref="DG13:DM13" si="14">SUM(DG14:DG29)</f>
        <v>90</v>
      </c>
      <c r="DH13" s="17">
        <f t="shared" si="14"/>
        <v>62</v>
      </c>
      <c r="DI13" s="17">
        <f t="shared" si="14"/>
        <v>20</v>
      </c>
      <c r="DJ13" s="17">
        <f>SUM(DJ14:DJ29)</f>
        <v>8</v>
      </c>
      <c r="DK13" s="17">
        <f t="shared" si="14"/>
        <v>0</v>
      </c>
      <c r="DL13" s="17">
        <f t="shared" si="14"/>
        <v>0</v>
      </c>
      <c r="DM13" s="17">
        <f t="shared" si="14"/>
        <v>0</v>
      </c>
      <c r="DN13" s="17">
        <f>SUM(DN14:DN29)</f>
        <v>-9</v>
      </c>
      <c r="DO13" s="17">
        <f>SUM(DO14:DO29)</f>
        <v>9</v>
      </c>
      <c r="DP13" s="103"/>
      <c r="DQ13" s="13">
        <f>DA12+DB12</f>
        <v>119</v>
      </c>
    </row>
    <row r="14" spans="1:121" s="211" customFormat="1" ht="43.5" customHeight="1" x14ac:dyDescent="0.2">
      <c r="A14" s="200">
        <v>1</v>
      </c>
      <c r="B14" s="201" t="s">
        <v>34</v>
      </c>
      <c r="C14" s="202" t="s">
        <v>68</v>
      </c>
      <c r="D14" s="202" t="s">
        <v>634</v>
      </c>
      <c r="E14" s="202" t="s">
        <v>477</v>
      </c>
      <c r="F14" s="202">
        <f t="shared" ref="F14:F69" si="15">H14+I14+J14</f>
        <v>1</v>
      </c>
      <c r="G14" s="200">
        <f t="shared" ref="G14:G69" si="16">H14+I14</f>
        <v>1</v>
      </c>
      <c r="H14" s="200"/>
      <c r="I14" s="200">
        <v>1</v>
      </c>
      <c r="J14" s="200"/>
      <c r="K14" s="202">
        <f t="shared" ref="K14:K69" si="17">L14+M14</f>
        <v>0</v>
      </c>
      <c r="L14" s="200"/>
      <c r="M14" s="200"/>
      <c r="N14" s="202">
        <f>P14+Q14+R14</f>
        <v>1</v>
      </c>
      <c r="O14" s="200">
        <f t="shared" ref="O14:O69" si="18">P14+Q14</f>
        <v>1</v>
      </c>
      <c r="P14" s="200"/>
      <c r="Q14" s="202">
        <v>1</v>
      </c>
      <c r="R14" s="200"/>
      <c r="S14" s="202" t="e">
        <f>T14+#REF!</f>
        <v>#REF!</v>
      </c>
      <c r="T14" s="200"/>
      <c r="U14" s="203">
        <f>V14+Y14</f>
        <v>1</v>
      </c>
      <c r="V14" s="204">
        <f t="shared" ref="V14:V64" si="19">W14+X14</f>
        <v>1</v>
      </c>
      <c r="W14" s="204"/>
      <c r="X14" s="204">
        <v>1</v>
      </c>
      <c r="Y14" s="204">
        <v>0</v>
      </c>
      <c r="Z14" s="204"/>
      <c r="AA14" s="204"/>
      <c r="AB14" s="204"/>
      <c r="AC14" s="205">
        <f t="shared" ref="AC14:AC69" si="20">AD14+AE14</f>
        <v>1</v>
      </c>
      <c r="AD14" s="205">
        <f t="shared" ref="AD14:AD69" si="21">V14-AM14</f>
        <v>1</v>
      </c>
      <c r="AE14" s="204">
        <f t="shared" ref="AE14:AH43" si="22">Y14</f>
        <v>0</v>
      </c>
      <c r="AF14" s="204">
        <f t="shared" si="22"/>
        <v>0</v>
      </c>
      <c r="AG14" s="204">
        <f t="shared" si="22"/>
        <v>0</v>
      </c>
      <c r="AH14" s="204">
        <f t="shared" si="22"/>
        <v>0</v>
      </c>
      <c r="AI14" s="205">
        <f t="shared" ref="AI14:AI69" si="23">AJ14+AK14</f>
        <v>1</v>
      </c>
      <c r="AJ14" s="205">
        <f t="shared" ref="AJ14:AJ69" si="24">V14-AQ14</f>
        <v>1</v>
      </c>
      <c r="AK14" s="204">
        <f t="shared" ref="AK14:AK69" si="25">Y14</f>
        <v>0</v>
      </c>
      <c r="AL14" s="205">
        <f t="shared" ref="AL14:AL31" si="26">AD14-O14</f>
        <v>0</v>
      </c>
      <c r="AM14" s="205">
        <v>0</v>
      </c>
      <c r="AN14" s="205">
        <v>0</v>
      </c>
      <c r="AO14" s="206"/>
      <c r="AP14" s="205">
        <f t="shared" ref="AP14:AP31" si="27">AD14-O14</f>
        <v>0</v>
      </c>
      <c r="AQ14" s="205"/>
      <c r="AR14" s="205">
        <f t="shared" ref="AR14:AR31" si="28">AJ14-O14</f>
        <v>0</v>
      </c>
      <c r="AS14" s="204">
        <f t="shared" si="1"/>
        <v>0</v>
      </c>
      <c r="AT14" s="204">
        <f t="shared" si="2"/>
        <v>0</v>
      </c>
      <c r="AU14" s="204">
        <f t="shared" si="2"/>
        <v>0</v>
      </c>
      <c r="AV14" s="204">
        <f t="shared" si="2"/>
        <v>0</v>
      </c>
      <c r="AW14" s="204">
        <f t="shared" si="2"/>
        <v>0</v>
      </c>
      <c r="AX14" s="203">
        <f t="shared" si="3"/>
        <v>0</v>
      </c>
      <c r="AY14" s="204">
        <f t="shared" si="4"/>
        <v>0</v>
      </c>
      <c r="AZ14" s="204">
        <f t="shared" si="4"/>
        <v>0</v>
      </c>
      <c r="BA14" s="207"/>
      <c r="BB14" s="204">
        <f>BC14+BD14</f>
        <v>1</v>
      </c>
      <c r="BC14" s="204">
        <v>1</v>
      </c>
      <c r="BD14" s="204">
        <v>0</v>
      </c>
      <c r="BE14" s="204"/>
      <c r="BF14" s="204"/>
      <c r="BG14" s="204"/>
      <c r="BH14" s="204">
        <f t="shared" ref="BH14:BH69" si="29">BI14+BJ14</f>
        <v>1</v>
      </c>
      <c r="BI14" s="204">
        <v>1</v>
      </c>
      <c r="BJ14" s="204">
        <v>0</v>
      </c>
      <c r="BK14" s="204"/>
      <c r="BL14" s="204"/>
      <c r="BM14" s="204"/>
      <c r="BN14" s="204">
        <f t="shared" ref="BN14:BN69" si="30">BO14+BP14</f>
        <v>0</v>
      </c>
      <c r="BO14" s="204"/>
      <c r="BP14" s="204"/>
      <c r="BQ14" s="208">
        <f>BR14+BS14+BT14</f>
        <v>1</v>
      </c>
      <c r="BR14" s="208">
        <v>1</v>
      </c>
      <c r="BS14" s="208">
        <v>0</v>
      </c>
      <c r="BT14" s="208">
        <v>0</v>
      </c>
      <c r="BU14" s="208"/>
      <c r="BV14" s="208"/>
      <c r="BW14" s="208"/>
      <c r="BX14" s="208">
        <f>BY14+BZ14+CA14</f>
        <v>1</v>
      </c>
      <c r="BY14" s="208">
        <v>1</v>
      </c>
      <c r="BZ14" s="208">
        <v>0</v>
      </c>
      <c r="CA14" s="208">
        <v>0</v>
      </c>
      <c r="CB14" s="208">
        <f t="shared" ref="CB14:CB69" si="31">CC14+CD14</f>
        <v>0</v>
      </c>
      <c r="CC14" s="208"/>
      <c r="CD14" s="208"/>
      <c r="CE14" s="208">
        <f>CF14+CG14+CH14</f>
        <v>1</v>
      </c>
      <c r="CF14" s="208">
        <v>1</v>
      </c>
      <c r="CG14" s="208">
        <v>0</v>
      </c>
      <c r="CH14" s="208">
        <v>0</v>
      </c>
      <c r="CI14" s="208"/>
      <c r="CJ14" s="208"/>
      <c r="CK14" s="208"/>
      <c r="CL14" s="208">
        <f>CM14+CN14+CO14</f>
        <v>1</v>
      </c>
      <c r="CM14" s="208">
        <v>1</v>
      </c>
      <c r="CN14" s="208">
        <v>0</v>
      </c>
      <c r="CO14" s="208">
        <v>0</v>
      </c>
      <c r="CP14" s="208"/>
      <c r="CQ14" s="208"/>
      <c r="CR14" s="208"/>
      <c r="CS14" s="208">
        <f>CT14+CU14+CV14</f>
        <v>1</v>
      </c>
      <c r="CT14" s="208">
        <v>1</v>
      </c>
      <c r="CU14" s="208"/>
      <c r="CV14" s="208"/>
      <c r="CW14" s="208"/>
      <c r="CX14" s="208"/>
      <c r="CY14" s="208"/>
      <c r="CZ14" s="208">
        <f>DA14+DB14+DC14</f>
        <v>1</v>
      </c>
      <c r="DA14" s="208">
        <v>1</v>
      </c>
      <c r="DB14" s="208"/>
      <c r="DC14" s="208"/>
      <c r="DD14" s="208"/>
      <c r="DE14" s="208"/>
      <c r="DF14" s="208"/>
      <c r="DG14" s="208">
        <f>DH14+DI14+DJ14</f>
        <v>1</v>
      </c>
      <c r="DH14" s="208">
        <v>1</v>
      </c>
      <c r="DI14" s="208"/>
      <c r="DJ14" s="208"/>
      <c r="DK14" s="208"/>
      <c r="DL14" s="208"/>
      <c r="DM14" s="208"/>
      <c r="DN14" s="17">
        <f>DH14-CT14</f>
        <v>0</v>
      </c>
      <c r="DO14" s="17">
        <f>DI14-CU14</f>
        <v>0</v>
      </c>
      <c r="DP14" s="210"/>
      <c r="DQ14" s="211">
        <f>DQ12-DQ13</f>
        <v>28</v>
      </c>
    </row>
    <row r="15" spans="1:121" s="211" customFormat="1" ht="33" customHeight="1" x14ac:dyDescent="0.2">
      <c r="A15" s="200">
        <v>2</v>
      </c>
      <c r="B15" s="201" t="s">
        <v>35</v>
      </c>
      <c r="C15" s="202" t="s">
        <v>68</v>
      </c>
      <c r="D15" s="202" t="s">
        <v>635</v>
      </c>
      <c r="E15" s="202" t="s">
        <v>636</v>
      </c>
      <c r="F15" s="202">
        <f t="shared" si="15"/>
        <v>2</v>
      </c>
      <c r="G15" s="200">
        <f t="shared" si="16"/>
        <v>2</v>
      </c>
      <c r="H15" s="200"/>
      <c r="I15" s="200">
        <v>2</v>
      </c>
      <c r="J15" s="200"/>
      <c r="K15" s="202">
        <f t="shared" si="17"/>
        <v>0</v>
      </c>
      <c r="L15" s="200"/>
      <c r="M15" s="200"/>
      <c r="N15" s="202">
        <f t="shared" ref="N15:N23" si="32">P15+Q15+R15</f>
        <v>2</v>
      </c>
      <c r="O15" s="200">
        <f t="shared" si="18"/>
        <v>2</v>
      </c>
      <c r="P15" s="200"/>
      <c r="Q15" s="202">
        <v>2</v>
      </c>
      <c r="R15" s="200"/>
      <c r="S15" s="202" t="e">
        <f>T15+#REF!</f>
        <v>#REF!</v>
      </c>
      <c r="T15" s="200"/>
      <c r="U15" s="203">
        <f t="shared" ref="U15:U69" si="33">V15+Y15</f>
        <v>2</v>
      </c>
      <c r="V15" s="204">
        <f t="shared" si="19"/>
        <v>2</v>
      </c>
      <c r="W15" s="204">
        <v>0</v>
      </c>
      <c r="X15" s="204">
        <v>2</v>
      </c>
      <c r="Y15" s="204">
        <v>0</v>
      </c>
      <c r="Z15" s="204"/>
      <c r="AA15" s="204"/>
      <c r="AB15" s="204"/>
      <c r="AC15" s="205">
        <f t="shared" si="20"/>
        <v>2</v>
      </c>
      <c r="AD15" s="205">
        <f t="shared" si="21"/>
        <v>2</v>
      </c>
      <c r="AE15" s="204">
        <f t="shared" si="22"/>
        <v>0</v>
      </c>
      <c r="AF15" s="204">
        <f t="shared" si="22"/>
        <v>0</v>
      </c>
      <c r="AG15" s="204">
        <f t="shared" si="22"/>
        <v>0</v>
      </c>
      <c r="AH15" s="204">
        <f t="shared" si="22"/>
        <v>0</v>
      </c>
      <c r="AI15" s="205">
        <f t="shared" si="23"/>
        <v>2</v>
      </c>
      <c r="AJ15" s="205">
        <f t="shared" si="24"/>
        <v>2</v>
      </c>
      <c r="AK15" s="204">
        <f t="shared" si="25"/>
        <v>0</v>
      </c>
      <c r="AL15" s="205">
        <f t="shared" si="26"/>
        <v>0</v>
      </c>
      <c r="AM15" s="205">
        <v>0</v>
      </c>
      <c r="AN15" s="205">
        <v>0</v>
      </c>
      <c r="AO15" s="206"/>
      <c r="AP15" s="205">
        <f t="shared" si="27"/>
        <v>0</v>
      </c>
      <c r="AQ15" s="205"/>
      <c r="AR15" s="205">
        <f t="shared" si="28"/>
        <v>0</v>
      </c>
      <c r="AS15" s="204">
        <f t="shared" si="1"/>
        <v>0</v>
      </c>
      <c r="AT15" s="204">
        <f t="shared" si="2"/>
        <v>0</v>
      </c>
      <c r="AU15" s="204">
        <f t="shared" si="2"/>
        <v>0</v>
      </c>
      <c r="AV15" s="204">
        <f t="shared" si="2"/>
        <v>0</v>
      </c>
      <c r="AW15" s="204">
        <f t="shared" si="2"/>
        <v>0</v>
      </c>
      <c r="AX15" s="203">
        <f t="shared" si="3"/>
        <v>0</v>
      </c>
      <c r="AY15" s="204">
        <f t="shared" si="4"/>
        <v>0</v>
      </c>
      <c r="AZ15" s="204">
        <f t="shared" si="4"/>
        <v>0</v>
      </c>
      <c r="BA15" s="207"/>
      <c r="BB15" s="204">
        <f t="shared" ref="BB15:BB69" si="34">BC15+BD15</f>
        <v>2</v>
      </c>
      <c r="BC15" s="204">
        <v>2</v>
      </c>
      <c r="BD15" s="204">
        <v>0</v>
      </c>
      <c r="BE15" s="204"/>
      <c r="BF15" s="204"/>
      <c r="BG15" s="204"/>
      <c r="BH15" s="204">
        <f t="shared" si="29"/>
        <v>2</v>
      </c>
      <c r="BI15" s="204">
        <v>2</v>
      </c>
      <c r="BJ15" s="204">
        <v>0</v>
      </c>
      <c r="BK15" s="204"/>
      <c r="BL15" s="204"/>
      <c r="BM15" s="204"/>
      <c r="BN15" s="204">
        <f t="shared" si="30"/>
        <v>0</v>
      </c>
      <c r="BO15" s="204"/>
      <c r="BP15" s="204"/>
      <c r="BQ15" s="208">
        <f t="shared" ref="BQ15:BQ69" si="35">BR15+BS15+BT15</f>
        <v>2</v>
      </c>
      <c r="BR15" s="208">
        <v>2</v>
      </c>
      <c r="BS15" s="208">
        <v>0</v>
      </c>
      <c r="BT15" s="208">
        <v>0</v>
      </c>
      <c r="BU15" s="208"/>
      <c r="BV15" s="208"/>
      <c r="BW15" s="208"/>
      <c r="BX15" s="208">
        <f t="shared" ref="BX15:BX69" si="36">BY15+BZ15+CA15</f>
        <v>2</v>
      </c>
      <c r="BY15" s="208">
        <v>2</v>
      </c>
      <c r="BZ15" s="208">
        <v>0</v>
      </c>
      <c r="CA15" s="208">
        <v>0</v>
      </c>
      <c r="CB15" s="208">
        <f t="shared" si="31"/>
        <v>0</v>
      </c>
      <c r="CC15" s="208"/>
      <c r="CD15" s="208"/>
      <c r="CE15" s="208">
        <f t="shared" ref="CE15:CE69" si="37">CF15+CG15+CH15</f>
        <v>2</v>
      </c>
      <c r="CF15" s="208">
        <v>2</v>
      </c>
      <c r="CG15" s="208">
        <v>0</v>
      </c>
      <c r="CH15" s="208">
        <v>0</v>
      </c>
      <c r="CI15" s="208"/>
      <c r="CJ15" s="208"/>
      <c r="CK15" s="208"/>
      <c r="CL15" s="208">
        <f t="shared" ref="CL15:CL29" si="38">CM15+CN15+CO15</f>
        <v>1</v>
      </c>
      <c r="CM15" s="208">
        <v>1</v>
      </c>
      <c r="CN15" s="208">
        <v>0</v>
      </c>
      <c r="CO15" s="208">
        <v>0</v>
      </c>
      <c r="CP15" s="208"/>
      <c r="CQ15" s="208"/>
      <c r="CR15" s="208"/>
      <c r="CS15" s="208">
        <f t="shared" ref="CS15:CS29" si="39">CT15+CU15+CV15</f>
        <v>2</v>
      </c>
      <c r="CT15" s="208">
        <v>2</v>
      </c>
      <c r="CU15" s="208"/>
      <c r="CV15" s="208"/>
      <c r="CW15" s="208"/>
      <c r="CX15" s="208"/>
      <c r="CY15" s="208"/>
      <c r="CZ15" s="208">
        <f t="shared" ref="CZ15:CZ29" si="40">DA15+DB15+DC15</f>
        <v>2</v>
      </c>
      <c r="DA15" s="208">
        <v>1</v>
      </c>
      <c r="DB15" s="208">
        <v>1</v>
      </c>
      <c r="DC15" s="208"/>
      <c r="DD15" s="208"/>
      <c r="DE15" s="208"/>
      <c r="DF15" s="208"/>
      <c r="DG15" s="208">
        <f t="shared" ref="DG15:DG29" si="41">DH15+DI15+DJ15</f>
        <v>2</v>
      </c>
      <c r="DH15" s="208">
        <v>1</v>
      </c>
      <c r="DI15" s="208">
        <v>1</v>
      </c>
      <c r="DJ15" s="208"/>
      <c r="DK15" s="208"/>
      <c r="DL15" s="208"/>
      <c r="DM15" s="208"/>
      <c r="DN15" s="17">
        <f t="shared" ref="DN15:DN18" si="42">DH15-CT15</f>
        <v>-1</v>
      </c>
      <c r="DO15" s="17">
        <f t="shared" ref="DO15:DO18" si="43">DI15-CU15</f>
        <v>1</v>
      </c>
      <c r="DP15" s="210"/>
    </row>
    <row r="16" spans="1:121" s="211" customFormat="1" ht="24.75" customHeight="1" x14ac:dyDescent="0.2">
      <c r="A16" s="200">
        <v>3</v>
      </c>
      <c r="B16" s="201" t="s">
        <v>36</v>
      </c>
      <c r="C16" s="202" t="s">
        <v>68</v>
      </c>
      <c r="D16" s="202" t="s">
        <v>637</v>
      </c>
      <c r="E16" s="202" t="s">
        <v>477</v>
      </c>
      <c r="F16" s="202">
        <f t="shared" si="15"/>
        <v>11</v>
      </c>
      <c r="G16" s="200">
        <f t="shared" si="16"/>
        <v>10</v>
      </c>
      <c r="H16" s="200">
        <v>1</v>
      </c>
      <c r="I16" s="200">
        <v>9</v>
      </c>
      <c r="J16" s="200">
        <v>1</v>
      </c>
      <c r="K16" s="202">
        <f t="shared" si="17"/>
        <v>0</v>
      </c>
      <c r="L16" s="200"/>
      <c r="M16" s="200"/>
      <c r="N16" s="202">
        <f t="shared" si="32"/>
        <v>10</v>
      </c>
      <c r="O16" s="200">
        <f t="shared" si="18"/>
        <v>9</v>
      </c>
      <c r="P16" s="200">
        <v>1</v>
      </c>
      <c r="Q16" s="202">
        <v>8</v>
      </c>
      <c r="R16" s="200">
        <v>1</v>
      </c>
      <c r="S16" s="202" t="e">
        <f>T16+#REF!</f>
        <v>#REF!</v>
      </c>
      <c r="T16" s="200"/>
      <c r="U16" s="203">
        <f t="shared" si="33"/>
        <v>11</v>
      </c>
      <c r="V16" s="204">
        <f t="shared" si="19"/>
        <v>10</v>
      </c>
      <c r="W16" s="204">
        <v>1</v>
      </c>
      <c r="X16" s="204">
        <v>9</v>
      </c>
      <c r="Y16" s="204">
        <v>1</v>
      </c>
      <c r="Z16" s="204"/>
      <c r="AA16" s="204"/>
      <c r="AB16" s="204"/>
      <c r="AC16" s="205">
        <f t="shared" si="20"/>
        <v>11</v>
      </c>
      <c r="AD16" s="205">
        <f t="shared" si="21"/>
        <v>10</v>
      </c>
      <c r="AE16" s="204">
        <f t="shared" si="22"/>
        <v>1</v>
      </c>
      <c r="AF16" s="204">
        <f t="shared" si="22"/>
        <v>0</v>
      </c>
      <c r="AG16" s="204">
        <f t="shared" si="22"/>
        <v>0</v>
      </c>
      <c r="AH16" s="204">
        <f t="shared" si="22"/>
        <v>0</v>
      </c>
      <c r="AI16" s="205">
        <f t="shared" si="23"/>
        <v>11</v>
      </c>
      <c r="AJ16" s="205">
        <f t="shared" si="24"/>
        <v>10</v>
      </c>
      <c r="AK16" s="204">
        <f t="shared" si="25"/>
        <v>1</v>
      </c>
      <c r="AL16" s="205">
        <f t="shared" si="26"/>
        <v>1</v>
      </c>
      <c r="AM16" s="205">
        <v>0</v>
      </c>
      <c r="AN16" s="205">
        <v>0</v>
      </c>
      <c r="AO16" s="206"/>
      <c r="AP16" s="205">
        <f t="shared" si="27"/>
        <v>1</v>
      </c>
      <c r="AQ16" s="205"/>
      <c r="AR16" s="205">
        <f t="shared" si="28"/>
        <v>1</v>
      </c>
      <c r="AS16" s="204">
        <f t="shared" si="1"/>
        <v>0</v>
      </c>
      <c r="AT16" s="204">
        <f t="shared" si="2"/>
        <v>0</v>
      </c>
      <c r="AU16" s="204">
        <f t="shared" si="2"/>
        <v>0</v>
      </c>
      <c r="AV16" s="204">
        <f t="shared" si="2"/>
        <v>0</v>
      </c>
      <c r="AW16" s="204">
        <f t="shared" si="2"/>
        <v>0</v>
      </c>
      <c r="AX16" s="203">
        <f t="shared" si="3"/>
        <v>0</v>
      </c>
      <c r="AY16" s="204">
        <f t="shared" si="4"/>
        <v>0</v>
      </c>
      <c r="AZ16" s="204">
        <f t="shared" si="4"/>
        <v>0</v>
      </c>
      <c r="BA16" s="207"/>
      <c r="BB16" s="204">
        <f t="shared" si="34"/>
        <v>12</v>
      </c>
      <c r="BC16" s="204">
        <v>11</v>
      </c>
      <c r="BD16" s="204">
        <v>1</v>
      </c>
      <c r="BE16" s="204"/>
      <c r="BF16" s="204"/>
      <c r="BG16" s="204"/>
      <c r="BH16" s="204">
        <f t="shared" si="29"/>
        <v>11</v>
      </c>
      <c r="BI16" s="204">
        <v>10</v>
      </c>
      <c r="BJ16" s="204">
        <v>1</v>
      </c>
      <c r="BK16" s="204"/>
      <c r="BL16" s="204"/>
      <c r="BM16" s="204"/>
      <c r="BN16" s="204">
        <f t="shared" si="30"/>
        <v>0</v>
      </c>
      <c r="BO16" s="204"/>
      <c r="BP16" s="204"/>
      <c r="BQ16" s="208">
        <f t="shared" si="35"/>
        <v>11</v>
      </c>
      <c r="BR16" s="208">
        <v>10</v>
      </c>
      <c r="BS16" s="208">
        <v>0</v>
      </c>
      <c r="BT16" s="208">
        <v>1</v>
      </c>
      <c r="BU16" s="208"/>
      <c r="BV16" s="208"/>
      <c r="BW16" s="208"/>
      <c r="BX16" s="208">
        <f t="shared" si="36"/>
        <v>11</v>
      </c>
      <c r="BY16" s="208">
        <v>10</v>
      </c>
      <c r="BZ16" s="208">
        <v>0</v>
      </c>
      <c r="CA16" s="208">
        <v>1</v>
      </c>
      <c r="CB16" s="208">
        <f t="shared" si="31"/>
        <v>0</v>
      </c>
      <c r="CC16" s="208"/>
      <c r="CD16" s="208"/>
      <c r="CE16" s="208">
        <f t="shared" si="37"/>
        <v>11</v>
      </c>
      <c r="CF16" s="208">
        <v>10</v>
      </c>
      <c r="CG16" s="208">
        <v>0</v>
      </c>
      <c r="CH16" s="208">
        <v>1</v>
      </c>
      <c r="CI16" s="208"/>
      <c r="CJ16" s="208"/>
      <c r="CK16" s="208"/>
      <c r="CL16" s="208">
        <f t="shared" si="38"/>
        <v>11</v>
      </c>
      <c r="CM16" s="208">
        <v>10</v>
      </c>
      <c r="CN16" s="208">
        <v>0</v>
      </c>
      <c r="CO16" s="208">
        <v>1</v>
      </c>
      <c r="CP16" s="208"/>
      <c r="CQ16" s="208"/>
      <c r="CR16" s="208"/>
      <c r="CS16" s="208">
        <f t="shared" si="39"/>
        <v>11</v>
      </c>
      <c r="CT16" s="208">
        <v>10</v>
      </c>
      <c r="CU16" s="208"/>
      <c r="CV16" s="208">
        <v>1</v>
      </c>
      <c r="CW16" s="208"/>
      <c r="CX16" s="208"/>
      <c r="CY16" s="208"/>
      <c r="CZ16" s="208">
        <f t="shared" si="40"/>
        <v>10</v>
      </c>
      <c r="DA16" s="208">
        <v>9</v>
      </c>
      <c r="DB16" s="208"/>
      <c r="DC16" s="208">
        <v>1</v>
      </c>
      <c r="DD16" s="208"/>
      <c r="DE16" s="208"/>
      <c r="DF16" s="208"/>
      <c r="DG16" s="208">
        <f t="shared" si="41"/>
        <v>11</v>
      </c>
      <c r="DH16" s="208">
        <v>9</v>
      </c>
      <c r="DI16" s="208">
        <v>1</v>
      </c>
      <c r="DJ16" s="208">
        <v>1</v>
      </c>
      <c r="DK16" s="208"/>
      <c r="DL16" s="208"/>
      <c r="DM16" s="208"/>
      <c r="DN16" s="17">
        <f t="shared" si="42"/>
        <v>-1</v>
      </c>
      <c r="DO16" s="17">
        <f t="shared" si="43"/>
        <v>1</v>
      </c>
      <c r="DP16" s="210"/>
    </row>
    <row r="17" spans="1:120" s="211" customFormat="1" ht="36" x14ac:dyDescent="0.2">
      <c r="A17" s="200">
        <v>4</v>
      </c>
      <c r="B17" s="201" t="s">
        <v>638</v>
      </c>
      <c r="C17" s="202" t="s">
        <v>68</v>
      </c>
      <c r="D17" s="202" t="s">
        <v>68</v>
      </c>
      <c r="E17" s="202" t="s">
        <v>477</v>
      </c>
      <c r="F17" s="202">
        <f t="shared" si="15"/>
        <v>10</v>
      </c>
      <c r="G17" s="200">
        <f t="shared" si="16"/>
        <v>7</v>
      </c>
      <c r="H17" s="200"/>
      <c r="I17" s="200">
        <v>7</v>
      </c>
      <c r="J17" s="200">
        <v>3</v>
      </c>
      <c r="K17" s="202">
        <f t="shared" si="17"/>
        <v>0</v>
      </c>
      <c r="L17" s="200"/>
      <c r="M17" s="200"/>
      <c r="N17" s="202">
        <f t="shared" si="32"/>
        <v>10</v>
      </c>
      <c r="O17" s="200">
        <f t="shared" si="18"/>
        <v>7</v>
      </c>
      <c r="P17" s="200"/>
      <c r="Q17" s="202">
        <v>7</v>
      </c>
      <c r="R17" s="200">
        <v>3</v>
      </c>
      <c r="S17" s="202" t="e">
        <f>T17+#REF!</f>
        <v>#REF!</v>
      </c>
      <c r="T17" s="200"/>
      <c r="U17" s="203">
        <f t="shared" si="33"/>
        <v>10</v>
      </c>
      <c r="V17" s="204">
        <f t="shared" si="19"/>
        <v>7</v>
      </c>
      <c r="W17" s="204"/>
      <c r="X17" s="204">
        <v>7</v>
      </c>
      <c r="Y17" s="204">
        <v>3</v>
      </c>
      <c r="Z17" s="204"/>
      <c r="AA17" s="204"/>
      <c r="AB17" s="204"/>
      <c r="AC17" s="205">
        <f t="shared" si="20"/>
        <v>10</v>
      </c>
      <c r="AD17" s="205">
        <f t="shared" si="21"/>
        <v>7</v>
      </c>
      <c r="AE17" s="204">
        <f t="shared" si="22"/>
        <v>3</v>
      </c>
      <c r="AF17" s="204">
        <f t="shared" si="22"/>
        <v>0</v>
      </c>
      <c r="AG17" s="204">
        <f t="shared" si="22"/>
        <v>0</v>
      </c>
      <c r="AH17" s="204">
        <f t="shared" si="22"/>
        <v>0</v>
      </c>
      <c r="AI17" s="205">
        <f t="shared" si="23"/>
        <v>10</v>
      </c>
      <c r="AJ17" s="205">
        <f t="shared" si="24"/>
        <v>7</v>
      </c>
      <c r="AK17" s="204">
        <f t="shared" si="25"/>
        <v>3</v>
      </c>
      <c r="AL17" s="205">
        <f t="shared" si="26"/>
        <v>0</v>
      </c>
      <c r="AM17" s="205">
        <v>0</v>
      </c>
      <c r="AN17" s="205">
        <v>0</v>
      </c>
      <c r="AO17" s="206"/>
      <c r="AP17" s="205">
        <f t="shared" si="27"/>
        <v>0</v>
      </c>
      <c r="AQ17" s="205"/>
      <c r="AR17" s="205">
        <f t="shared" si="28"/>
        <v>0</v>
      </c>
      <c r="AS17" s="204">
        <f t="shared" si="1"/>
        <v>0</v>
      </c>
      <c r="AT17" s="204">
        <f t="shared" si="2"/>
        <v>0</v>
      </c>
      <c r="AU17" s="204">
        <f t="shared" si="2"/>
        <v>0</v>
      </c>
      <c r="AV17" s="204">
        <f t="shared" si="2"/>
        <v>0</v>
      </c>
      <c r="AW17" s="204">
        <f t="shared" si="2"/>
        <v>0</v>
      </c>
      <c r="AX17" s="203">
        <f t="shared" si="3"/>
        <v>0</v>
      </c>
      <c r="AY17" s="204">
        <f t="shared" si="4"/>
        <v>0</v>
      </c>
      <c r="AZ17" s="204">
        <f t="shared" si="4"/>
        <v>0</v>
      </c>
      <c r="BA17" s="207"/>
      <c r="BB17" s="204">
        <f t="shared" si="34"/>
        <v>10</v>
      </c>
      <c r="BC17" s="204">
        <v>7</v>
      </c>
      <c r="BD17" s="204">
        <v>3</v>
      </c>
      <c r="BE17" s="204"/>
      <c r="BF17" s="204"/>
      <c r="BG17" s="204"/>
      <c r="BH17" s="204">
        <f t="shared" si="29"/>
        <v>10</v>
      </c>
      <c r="BI17" s="204">
        <v>7</v>
      </c>
      <c r="BJ17" s="204">
        <v>3</v>
      </c>
      <c r="BK17" s="204"/>
      <c r="BL17" s="204"/>
      <c r="BM17" s="204"/>
      <c r="BN17" s="204">
        <f t="shared" si="30"/>
        <v>0</v>
      </c>
      <c r="BO17" s="204"/>
      <c r="BP17" s="204"/>
      <c r="BQ17" s="208">
        <f t="shared" si="35"/>
        <v>10</v>
      </c>
      <c r="BR17" s="208">
        <v>7</v>
      </c>
      <c r="BS17" s="208">
        <v>0</v>
      </c>
      <c r="BT17" s="208">
        <v>3</v>
      </c>
      <c r="BU17" s="208"/>
      <c r="BV17" s="208"/>
      <c r="BW17" s="208"/>
      <c r="BX17" s="208">
        <f t="shared" si="36"/>
        <v>10</v>
      </c>
      <c r="BY17" s="208">
        <v>7</v>
      </c>
      <c r="BZ17" s="208">
        <v>0</v>
      </c>
      <c r="CA17" s="208">
        <v>3</v>
      </c>
      <c r="CB17" s="208">
        <f t="shared" si="31"/>
        <v>0</v>
      </c>
      <c r="CC17" s="208"/>
      <c r="CD17" s="208"/>
      <c r="CE17" s="208">
        <f t="shared" si="37"/>
        <v>10</v>
      </c>
      <c r="CF17" s="208">
        <v>7</v>
      </c>
      <c r="CG17" s="208">
        <v>0</v>
      </c>
      <c r="CH17" s="208">
        <v>3</v>
      </c>
      <c r="CI17" s="208"/>
      <c r="CJ17" s="208"/>
      <c r="CK17" s="208"/>
      <c r="CL17" s="208">
        <f t="shared" si="38"/>
        <v>10</v>
      </c>
      <c r="CM17" s="208">
        <v>7</v>
      </c>
      <c r="CN17" s="208">
        <v>0</v>
      </c>
      <c r="CO17" s="208">
        <v>3</v>
      </c>
      <c r="CP17" s="208"/>
      <c r="CQ17" s="208"/>
      <c r="CR17" s="208"/>
      <c r="CS17" s="208">
        <f t="shared" si="39"/>
        <v>10</v>
      </c>
      <c r="CT17" s="208">
        <v>7</v>
      </c>
      <c r="CU17" s="208"/>
      <c r="CV17" s="208">
        <v>3</v>
      </c>
      <c r="CW17" s="208"/>
      <c r="CX17" s="208"/>
      <c r="CY17" s="208"/>
      <c r="CZ17" s="208">
        <f t="shared" si="40"/>
        <v>8</v>
      </c>
      <c r="DA17" s="208">
        <v>5</v>
      </c>
      <c r="DB17" s="208"/>
      <c r="DC17" s="208">
        <v>3</v>
      </c>
      <c r="DD17" s="208"/>
      <c r="DE17" s="208"/>
      <c r="DF17" s="208"/>
      <c r="DG17" s="208">
        <f t="shared" si="41"/>
        <v>9</v>
      </c>
      <c r="DH17" s="208">
        <v>5</v>
      </c>
      <c r="DI17" s="208">
        <v>1</v>
      </c>
      <c r="DJ17" s="208">
        <v>3</v>
      </c>
      <c r="DK17" s="208"/>
      <c r="DL17" s="208"/>
      <c r="DM17" s="208"/>
      <c r="DN17" s="17">
        <f t="shared" si="42"/>
        <v>-2</v>
      </c>
      <c r="DO17" s="17">
        <f t="shared" si="43"/>
        <v>1</v>
      </c>
      <c r="DP17" s="178"/>
    </row>
    <row r="18" spans="1:120" s="211" customFormat="1" ht="36" x14ac:dyDescent="0.2">
      <c r="A18" s="200">
        <v>5</v>
      </c>
      <c r="B18" s="201" t="s">
        <v>639</v>
      </c>
      <c r="C18" s="202" t="s">
        <v>68</v>
      </c>
      <c r="D18" s="202" t="s">
        <v>68</v>
      </c>
      <c r="E18" s="202" t="s">
        <v>477</v>
      </c>
      <c r="F18" s="202">
        <f t="shared" si="15"/>
        <v>12</v>
      </c>
      <c r="G18" s="200">
        <f t="shared" si="16"/>
        <v>12</v>
      </c>
      <c r="H18" s="200">
        <v>1</v>
      </c>
      <c r="I18" s="200">
        <v>11</v>
      </c>
      <c r="J18" s="200"/>
      <c r="K18" s="202">
        <f t="shared" si="17"/>
        <v>0</v>
      </c>
      <c r="L18" s="200"/>
      <c r="M18" s="200"/>
      <c r="N18" s="202">
        <f t="shared" si="32"/>
        <v>12</v>
      </c>
      <c r="O18" s="200">
        <f t="shared" si="18"/>
        <v>12</v>
      </c>
      <c r="P18" s="200"/>
      <c r="Q18" s="202">
        <v>12</v>
      </c>
      <c r="R18" s="200"/>
      <c r="S18" s="202" t="e">
        <f>T18+#REF!</f>
        <v>#REF!</v>
      </c>
      <c r="T18" s="200"/>
      <c r="U18" s="203">
        <f t="shared" si="33"/>
        <v>12</v>
      </c>
      <c r="V18" s="204">
        <f t="shared" si="19"/>
        <v>12</v>
      </c>
      <c r="W18" s="204">
        <v>1</v>
      </c>
      <c r="X18" s="204">
        <v>11</v>
      </c>
      <c r="Y18" s="204">
        <v>0</v>
      </c>
      <c r="Z18" s="204"/>
      <c r="AA18" s="204"/>
      <c r="AB18" s="204"/>
      <c r="AC18" s="205">
        <f t="shared" si="20"/>
        <v>12</v>
      </c>
      <c r="AD18" s="205">
        <f t="shared" si="21"/>
        <v>12</v>
      </c>
      <c r="AE18" s="204">
        <f t="shared" si="22"/>
        <v>0</v>
      </c>
      <c r="AF18" s="204">
        <f t="shared" si="22"/>
        <v>0</v>
      </c>
      <c r="AG18" s="204">
        <f t="shared" si="22"/>
        <v>0</v>
      </c>
      <c r="AH18" s="204">
        <f t="shared" si="22"/>
        <v>0</v>
      </c>
      <c r="AI18" s="205">
        <f t="shared" si="23"/>
        <v>12</v>
      </c>
      <c r="AJ18" s="205">
        <f t="shared" si="24"/>
        <v>12</v>
      </c>
      <c r="AK18" s="204">
        <f t="shared" si="25"/>
        <v>0</v>
      </c>
      <c r="AL18" s="205">
        <f t="shared" si="26"/>
        <v>0</v>
      </c>
      <c r="AM18" s="205">
        <v>0</v>
      </c>
      <c r="AN18" s="205">
        <v>0</v>
      </c>
      <c r="AO18" s="206"/>
      <c r="AP18" s="205">
        <f t="shared" si="27"/>
        <v>0</v>
      </c>
      <c r="AQ18" s="205"/>
      <c r="AR18" s="205">
        <f t="shared" si="28"/>
        <v>0</v>
      </c>
      <c r="AS18" s="204">
        <f t="shared" si="1"/>
        <v>0</v>
      </c>
      <c r="AT18" s="204">
        <f t="shared" si="2"/>
        <v>0</v>
      </c>
      <c r="AU18" s="204">
        <f t="shared" si="2"/>
        <v>0</v>
      </c>
      <c r="AV18" s="204">
        <f t="shared" si="2"/>
        <v>0</v>
      </c>
      <c r="AW18" s="204">
        <f t="shared" si="2"/>
        <v>0</v>
      </c>
      <c r="AX18" s="203">
        <f t="shared" si="3"/>
        <v>0</v>
      </c>
      <c r="AY18" s="204">
        <f t="shared" si="4"/>
        <v>0</v>
      </c>
      <c r="AZ18" s="204">
        <f t="shared" si="4"/>
        <v>0</v>
      </c>
      <c r="BA18" s="207"/>
      <c r="BB18" s="204">
        <f t="shared" si="34"/>
        <v>12</v>
      </c>
      <c r="BC18" s="204">
        <v>12</v>
      </c>
      <c r="BD18" s="204">
        <v>0</v>
      </c>
      <c r="BE18" s="204"/>
      <c r="BF18" s="204"/>
      <c r="BG18" s="204"/>
      <c r="BH18" s="204">
        <f t="shared" si="29"/>
        <v>12</v>
      </c>
      <c r="BI18" s="204">
        <v>12</v>
      </c>
      <c r="BJ18" s="204">
        <v>0</v>
      </c>
      <c r="BK18" s="204"/>
      <c r="BL18" s="204"/>
      <c r="BM18" s="204"/>
      <c r="BN18" s="204">
        <f t="shared" si="30"/>
        <v>0</v>
      </c>
      <c r="BO18" s="204"/>
      <c r="BP18" s="204"/>
      <c r="BQ18" s="208">
        <f t="shared" si="35"/>
        <v>12</v>
      </c>
      <c r="BR18" s="208">
        <v>12</v>
      </c>
      <c r="BS18" s="208">
        <v>0</v>
      </c>
      <c r="BT18" s="208">
        <v>0</v>
      </c>
      <c r="BU18" s="208"/>
      <c r="BV18" s="208"/>
      <c r="BW18" s="208"/>
      <c r="BX18" s="208">
        <f t="shared" si="36"/>
        <v>12</v>
      </c>
      <c r="BY18" s="208">
        <v>12</v>
      </c>
      <c r="BZ18" s="208">
        <v>0</v>
      </c>
      <c r="CA18" s="208">
        <v>0</v>
      </c>
      <c r="CB18" s="208">
        <f t="shared" si="31"/>
        <v>0</v>
      </c>
      <c r="CC18" s="208"/>
      <c r="CD18" s="208"/>
      <c r="CE18" s="208">
        <f t="shared" si="37"/>
        <v>12</v>
      </c>
      <c r="CF18" s="208">
        <v>12</v>
      </c>
      <c r="CG18" s="208">
        <v>0</v>
      </c>
      <c r="CH18" s="208">
        <v>0</v>
      </c>
      <c r="CI18" s="208"/>
      <c r="CJ18" s="208"/>
      <c r="CK18" s="208"/>
      <c r="CL18" s="208">
        <f t="shared" si="38"/>
        <v>12</v>
      </c>
      <c r="CM18" s="208">
        <v>12</v>
      </c>
      <c r="CN18" s="208">
        <v>0</v>
      </c>
      <c r="CO18" s="208">
        <v>0</v>
      </c>
      <c r="CP18" s="208"/>
      <c r="CQ18" s="208"/>
      <c r="CR18" s="208"/>
      <c r="CS18" s="208">
        <f t="shared" si="39"/>
        <v>12</v>
      </c>
      <c r="CT18" s="208">
        <v>12</v>
      </c>
      <c r="CU18" s="208"/>
      <c r="CV18" s="208"/>
      <c r="CW18" s="208"/>
      <c r="CX18" s="208"/>
      <c r="CY18" s="208"/>
      <c r="CZ18" s="208">
        <f t="shared" si="40"/>
        <v>11</v>
      </c>
      <c r="DA18" s="208">
        <v>11</v>
      </c>
      <c r="DB18" s="208"/>
      <c r="DC18" s="208"/>
      <c r="DD18" s="208"/>
      <c r="DE18" s="208"/>
      <c r="DF18" s="208"/>
      <c r="DG18" s="208">
        <f t="shared" si="41"/>
        <v>12</v>
      </c>
      <c r="DH18" s="208">
        <v>11</v>
      </c>
      <c r="DI18" s="208">
        <v>1</v>
      </c>
      <c r="DJ18" s="208">
        <v>0</v>
      </c>
      <c r="DK18" s="208"/>
      <c r="DL18" s="208"/>
      <c r="DM18" s="208"/>
      <c r="DN18" s="17">
        <f t="shared" si="42"/>
        <v>-1</v>
      </c>
      <c r="DO18" s="17">
        <f t="shared" si="43"/>
        <v>1</v>
      </c>
      <c r="DP18" s="210" t="s">
        <v>824</v>
      </c>
    </row>
    <row r="19" spans="1:120" s="211" customFormat="1" ht="36" x14ac:dyDescent="0.2">
      <c r="A19" s="200">
        <v>6</v>
      </c>
      <c r="B19" s="201" t="s">
        <v>640</v>
      </c>
      <c r="C19" s="202" t="s">
        <v>68</v>
      </c>
      <c r="D19" s="202" t="s">
        <v>68</v>
      </c>
      <c r="E19" s="202" t="s">
        <v>477</v>
      </c>
      <c r="F19" s="202">
        <f t="shared" si="15"/>
        <v>9</v>
      </c>
      <c r="G19" s="200">
        <f t="shared" si="16"/>
        <v>8</v>
      </c>
      <c r="H19" s="200">
        <v>1</v>
      </c>
      <c r="I19" s="200">
        <v>7</v>
      </c>
      <c r="J19" s="200">
        <v>1</v>
      </c>
      <c r="K19" s="202">
        <f t="shared" si="17"/>
        <v>0</v>
      </c>
      <c r="L19" s="200"/>
      <c r="M19" s="200"/>
      <c r="N19" s="202">
        <f t="shared" si="32"/>
        <v>7</v>
      </c>
      <c r="O19" s="200">
        <f t="shared" si="18"/>
        <v>6</v>
      </c>
      <c r="P19" s="200">
        <v>1</v>
      </c>
      <c r="Q19" s="202">
        <v>5</v>
      </c>
      <c r="R19" s="200">
        <v>1</v>
      </c>
      <c r="S19" s="202" t="e">
        <f>T19+#REF!</f>
        <v>#REF!</v>
      </c>
      <c r="T19" s="200"/>
      <c r="U19" s="203">
        <f t="shared" si="33"/>
        <v>9</v>
      </c>
      <c r="V19" s="204">
        <f t="shared" si="19"/>
        <v>8</v>
      </c>
      <c r="W19" s="204">
        <v>1</v>
      </c>
      <c r="X19" s="204">
        <v>7</v>
      </c>
      <c r="Y19" s="204">
        <v>1</v>
      </c>
      <c r="Z19" s="204"/>
      <c r="AA19" s="204"/>
      <c r="AB19" s="204"/>
      <c r="AC19" s="205">
        <f t="shared" si="20"/>
        <v>9</v>
      </c>
      <c r="AD19" s="205">
        <f t="shared" si="21"/>
        <v>8</v>
      </c>
      <c r="AE19" s="204">
        <f t="shared" si="22"/>
        <v>1</v>
      </c>
      <c r="AF19" s="204">
        <f t="shared" si="22"/>
        <v>0</v>
      </c>
      <c r="AG19" s="204">
        <f t="shared" si="22"/>
        <v>0</v>
      </c>
      <c r="AH19" s="204">
        <f t="shared" si="22"/>
        <v>0</v>
      </c>
      <c r="AI19" s="205">
        <f t="shared" si="23"/>
        <v>9</v>
      </c>
      <c r="AJ19" s="205">
        <f t="shared" si="24"/>
        <v>8</v>
      </c>
      <c r="AK19" s="204">
        <f t="shared" si="25"/>
        <v>1</v>
      </c>
      <c r="AL19" s="205">
        <f t="shared" si="26"/>
        <v>2</v>
      </c>
      <c r="AM19" s="205">
        <v>0</v>
      </c>
      <c r="AN19" s="205">
        <v>0</v>
      </c>
      <c r="AO19" s="206"/>
      <c r="AP19" s="205">
        <f t="shared" si="27"/>
        <v>2</v>
      </c>
      <c r="AQ19" s="205"/>
      <c r="AR19" s="205">
        <f t="shared" si="28"/>
        <v>2</v>
      </c>
      <c r="AS19" s="204">
        <f t="shared" si="1"/>
        <v>0</v>
      </c>
      <c r="AT19" s="204">
        <f t="shared" si="2"/>
        <v>0</v>
      </c>
      <c r="AU19" s="204">
        <f t="shared" si="2"/>
        <v>0</v>
      </c>
      <c r="AV19" s="204">
        <f t="shared" si="2"/>
        <v>0</v>
      </c>
      <c r="AW19" s="204">
        <f t="shared" si="2"/>
        <v>0</v>
      </c>
      <c r="AX19" s="203">
        <f t="shared" si="3"/>
        <v>0</v>
      </c>
      <c r="AY19" s="204">
        <f t="shared" si="4"/>
        <v>0</v>
      </c>
      <c r="AZ19" s="204">
        <f t="shared" si="4"/>
        <v>0</v>
      </c>
      <c r="BA19" s="207"/>
      <c r="BB19" s="204">
        <f t="shared" si="34"/>
        <v>9</v>
      </c>
      <c r="BC19" s="204">
        <v>8</v>
      </c>
      <c r="BD19" s="204">
        <v>1</v>
      </c>
      <c r="BE19" s="204"/>
      <c r="BF19" s="204"/>
      <c r="BG19" s="204"/>
      <c r="BH19" s="204">
        <f t="shared" si="29"/>
        <v>9</v>
      </c>
      <c r="BI19" s="204">
        <v>8</v>
      </c>
      <c r="BJ19" s="204">
        <v>1</v>
      </c>
      <c r="BK19" s="204"/>
      <c r="BL19" s="204"/>
      <c r="BM19" s="204"/>
      <c r="BN19" s="204">
        <f t="shared" si="30"/>
        <v>0</v>
      </c>
      <c r="BO19" s="204"/>
      <c r="BP19" s="204"/>
      <c r="BQ19" s="208">
        <f t="shared" si="35"/>
        <v>9</v>
      </c>
      <c r="BR19" s="208">
        <v>8</v>
      </c>
      <c r="BS19" s="208">
        <v>0</v>
      </c>
      <c r="BT19" s="208">
        <v>1</v>
      </c>
      <c r="BU19" s="208"/>
      <c r="BV19" s="208"/>
      <c r="BW19" s="208"/>
      <c r="BX19" s="208">
        <f t="shared" si="36"/>
        <v>8</v>
      </c>
      <c r="BY19" s="208">
        <v>7</v>
      </c>
      <c r="BZ19" s="208">
        <v>0</v>
      </c>
      <c r="CA19" s="208">
        <v>1</v>
      </c>
      <c r="CB19" s="208">
        <f t="shared" si="31"/>
        <v>0</v>
      </c>
      <c r="CC19" s="208"/>
      <c r="CD19" s="208"/>
      <c r="CE19" s="208">
        <f t="shared" si="37"/>
        <v>9</v>
      </c>
      <c r="CF19" s="208">
        <v>8</v>
      </c>
      <c r="CG19" s="208">
        <v>0</v>
      </c>
      <c r="CH19" s="208">
        <v>1</v>
      </c>
      <c r="CI19" s="208"/>
      <c r="CJ19" s="208"/>
      <c r="CK19" s="208"/>
      <c r="CL19" s="208">
        <f t="shared" si="38"/>
        <v>8</v>
      </c>
      <c r="CM19" s="208">
        <v>7</v>
      </c>
      <c r="CN19" s="208">
        <v>0</v>
      </c>
      <c r="CO19" s="208">
        <v>1</v>
      </c>
      <c r="CP19" s="208"/>
      <c r="CQ19" s="208"/>
      <c r="CR19" s="208"/>
      <c r="CS19" s="208">
        <f t="shared" si="39"/>
        <v>9</v>
      </c>
      <c r="CT19" s="208">
        <v>8</v>
      </c>
      <c r="CU19" s="208"/>
      <c r="CV19" s="208">
        <v>1</v>
      </c>
      <c r="CW19" s="208"/>
      <c r="CX19" s="208"/>
      <c r="CY19" s="208"/>
      <c r="CZ19" s="208">
        <f t="shared" si="40"/>
        <v>6</v>
      </c>
      <c r="DA19" s="208">
        <v>5</v>
      </c>
      <c r="DB19" s="208"/>
      <c r="DC19" s="208">
        <v>1</v>
      </c>
      <c r="DD19" s="208"/>
      <c r="DE19" s="208"/>
      <c r="DF19" s="208"/>
      <c r="DG19" s="208">
        <f t="shared" si="41"/>
        <v>9</v>
      </c>
      <c r="DH19" s="208">
        <v>7</v>
      </c>
      <c r="DI19" s="208">
        <v>1</v>
      </c>
      <c r="DJ19" s="208">
        <v>1</v>
      </c>
      <c r="DK19" s="208"/>
      <c r="DL19" s="208"/>
      <c r="DM19" s="208"/>
      <c r="DN19" s="17">
        <f t="shared" ref="DN19:DN21" si="44">DH19-CT19</f>
        <v>-1</v>
      </c>
      <c r="DO19" s="17">
        <f t="shared" ref="DO19:DO21" si="45">DI19-CU19</f>
        <v>1</v>
      </c>
      <c r="DP19" s="210"/>
    </row>
    <row r="20" spans="1:120" s="211" customFormat="1" ht="31.5" customHeight="1" x14ac:dyDescent="0.2">
      <c r="A20" s="200">
        <v>7</v>
      </c>
      <c r="B20" s="201" t="s">
        <v>641</v>
      </c>
      <c r="C20" s="202" t="s">
        <v>68</v>
      </c>
      <c r="D20" s="202" t="s">
        <v>68</v>
      </c>
      <c r="E20" s="202" t="s">
        <v>477</v>
      </c>
      <c r="F20" s="202">
        <f t="shared" si="15"/>
        <v>2</v>
      </c>
      <c r="G20" s="200">
        <f t="shared" si="16"/>
        <v>2</v>
      </c>
      <c r="H20" s="200"/>
      <c r="I20" s="200">
        <v>2</v>
      </c>
      <c r="J20" s="200"/>
      <c r="K20" s="202">
        <f t="shared" si="17"/>
        <v>0</v>
      </c>
      <c r="L20" s="200"/>
      <c r="M20" s="200"/>
      <c r="N20" s="202">
        <f t="shared" si="32"/>
        <v>2</v>
      </c>
      <c r="O20" s="200">
        <f t="shared" si="18"/>
        <v>2</v>
      </c>
      <c r="P20" s="200"/>
      <c r="Q20" s="202">
        <v>2</v>
      </c>
      <c r="R20" s="200"/>
      <c r="S20" s="202" t="e">
        <f>T20+#REF!</f>
        <v>#REF!</v>
      </c>
      <c r="T20" s="200"/>
      <c r="U20" s="203">
        <f t="shared" si="33"/>
        <v>2</v>
      </c>
      <c r="V20" s="204">
        <f t="shared" si="19"/>
        <v>2</v>
      </c>
      <c r="W20" s="204"/>
      <c r="X20" s="204">
        <v>2</v>
      </c>
      <c r="Y20" s="204">
        <v>0</v>
      </c>
      <c r="Z20" s="204"/>
      <c r="AA20" s="204"/>
      <c r="AB20" s="204"/>
      <c r="AC20" s="205">
        <f t="shared" si="20"/>
        <v>2</v>
      </c>
      <c r="AD20" s="205">
        <f t="shared" si="21"/>
        <v>2</v>
      </c>
      <c r="AE20" s="204">
        <f t="shared" si="22"/>
        <v>0</v>
      </c>
      <c r="AF20" s="204">
        <f t="shared" si="22"/>
        <v>0</v>
      </c>
      <c r="AG20" s="204">
        <f t="shared" si="22"/>
        <v>0</v>
      </c>
      <c r="AH20" s="204">
        <f t="shared" si="22"/>
        <v>0</v>
      </c>
      <c r="AI20" s="205">
        <f t="shared" si="23"/>
        <v>2</v>
      </c>
      <c r="AJ20" s="205">
        <f t="shared" si="24"/>
        <v>2</v>
      </c>
      <c r="AK20" s="204">
        <f t="shared" si="25"/>
        <v>0</v>
      </c>
      <c r="AL20" s="205">
        <f t="shared" si="26"/>
        <v>0</v>
      </c>
      <c r="AM20" s="205">
        <v>0</v>
      </c>
      <c r="AN20" s="205">
        <v>0</v>
      </c>
      <c r="AO20" s="206"/>
      <c r="AP20" s="205">
        <f t="shared" si="27"/>
        <v>0</v>
      </c>
      <c r="AQ20" s="205"/>
      <c r="AR20" s="205">
        <f t="shared" si="28"/>
        <v>0</v>
      </c>
      <c r="AS20" s="204">
        <f t="shared" si="1"/>
        <v>0</v>
      </c>
      <c r="AT20" s="204">
        <f t="shared" si="2"/>
        <v>0</v>
      </c>
      <c r="AU20" s="204">
        <f t="shared" si="2"/>
        <v>0</v>
      </c>
      <c r="AV20" s="204">
        <f t="shared" si="2"/>
        <v>0</v>
      </c>
      <c r="AW20" s="204">
        <f t="shared" si="2"/>
        <v>0</v>
      </c>
      <c r="AX20" s="203">
        <f t="shared" si="3"/>
        <v>0</v>
      </c>
      <c r="AY20" s="204">
        <f t="shared" si="4"/>
        <v>0</v>
      </c>
      <c r="AZ20" s="204">
        <f t="shared" si="4"/>
        <v>0</v>
      </c>
      <c r="BA20" s="207"/>
      <c r="BB20" s="204">
        <f t="shared" si="34"/>
        <v>2</v>
      </c>
      <c r="BC20" s="204">
        <v>2</v>
      </c>
      <c r="BD20" s="204">
        <v>0</v>
      </c>
      <c r="BE20" s="204"/>
      <c r="BF20" s="204"/>
      <c r="BG20" s="204"/>
      <c r="BH20" s="204">
        <f t="shared" si="29"/>
        <v>2</v>
      </c>
      <c r="BI20" s="204">
        <v>2</v>
      </c>
      <c r="BJ20" s="204">
        <v>0</v>
      </c>
      <c r="BK20" s="204"/>
      <c r="BL20" s="204"/>
      <c r="BM20" s="204"/>
      <c r="BN20" s="204">
        <f t="shared" si="30"/>
        <v>0</v>
      </c>
      <c r="BO20" s="204"/>
      <c r="BP20" s="204"/>
      <c r="BQ20" s="208">
        <f t="shared" si="35"/>
        <v>2</v>
      </c>
      <c r="BR20" s="208">
        <v>2</v>
      </c>
      <c r="BS20" s="208">
        <v>0</v>
      </c>
      <c r="BT20" s="208">
        <v>0</v>
      </c>
      <c r="BU20" s="208"/>
      <c r="BV20" s="208"/>
      <c r="BW20" s="208"/>
      <c r="BX20" s="208">
        <f t="shared" si="36"/>
        <v>2</v>
      </c>
      <c r="BY20" s="208">
        <v>2</v>
      </c>
      <c r="BZ20" s="208">
        <v>0</v>
      </c>
      <c r="CA20" s="208">
        <v>0</v>
      </c>
      <c r="CB20" s="208">
        <f t="shared" si="31"/>
        <v>0</v>
      </c>
      <c r="CC20" s="208"/>
      <c r="CD20" s="208"/>
      <c r="CE20" s="208">
        <f t="shared" si="37"/>
        <v>2</v>
      </c>
      <c r="CF20" s="208">
        <v>2</v>
      </c>
      <c r="CG20" s="208">
        <v>0</v>
      </c>
      <c r="CH20" s="208">
        <v>0</v>
      </c>
      <c r="CI20" s="208"/>
      <c r="CJ20" s="208"/>
      <c r="CK20" s="208"/>
      <c r="CL20" s="208">
        <f t="shared" si="38"/>
        <v>2</v>
      </c>
      <c r="CM20" s="208">
        <v>2</v>
      </c>
      <c r="CN20" s="208">
        <v>0</v>
      </c>
      <c r="CO20" s="208">
        <v>0</v>
      </c>
      <c r="CP20" s="208"/>
      <c r="CQ20" s="208"/>
      <c r="CR20" s="208"/>
      <c r="CS20" s="208">
        <f t="shared" si="39"/>
        <v>2</v>
      </c>
      <c r="CT20" s="208">
        <v>2</v>
      </c>
      <c r="CU20" s="208"/>
      <c r="CV20" s="208"/>
      <c r="CW20" s="208"/>
      <c r="CX20" s="208"/>
      <c r="CY20" s="208"/>
      <c r="CZ20" s="208">
        <f t="shared" si="40"/>
        <v>2</v>
      </c>
      <c r="DA20" s="208">
        <v>2</v>
      </c>
      <c r="DB20" s="208"/>
      <c r="DC20" s="208"/>
      <c r="DD20" s="208"/>
      <c r="DE20" s="208"/>
      <c r="DF20" s="208"/>
      <c r="DG20" s="208">
        <f t="shared" si="41"/>
        <v>2</v>
      </c>
      <c r="DH20" s="208">
        <v>2</v>
      </c>
      <c r="DI20" s="208">
        <v>0</v>
      </c>
      <c r="DJ20" s="208">
        <v>0</v>
      </c>
      <c r="DK20" s="208"/>
      <c r="DL20" s="208"/>
      <c r="DM20" s="208"/>
      <c r="DN20" s="17">
        <f t="shared" si="44"/>
        <v>0</v>
      </c>
      <c r="DO20" s="17">
        <f t="shared" si="45"/>
        <v>0</v>
      </c>
      <c r="DP20" s="210"/>
    </row>
    <row r="21" spans="1:120" s="211" customFormat="1" ht="31.5" customHeight="1" x14ac:dyDescent="0.2">
      <c r="A21" s="200">
        <v>8</v>
      </c>
      <c r="B21" s="201" t="s">
        <v>37</v>
      </c>
      <c r="C21" s="202" t="s">
        <v>68</v>
      </c>
      <c r="D21" s="202" t="s">
        <v>68</v>
      </c>
      <c r="E21" s="202" t="s">
        <v>477</v>
      </c>
      <c r="F21" s="202">
        <f t="shared" si="15"/>
        <v>5</v>
      </c>
      <c r="G21" s="200">
        <f t="shared" si="16"/>
        <v>5</v>
      </c>
      <c r="H21" s="200"/>
      <c r="I21" s="200">
        <v>5</v>
      </c>
      <c r="J21" s="200"/>
      <c r="K21" s="202">
        <f t="shared" si="17"/>
        <v>1</v>
      </c>
      <c r="L21" s="200">
        <v>1</v>
      </c>
      <c r="M21" s="200"/>
      <c r="N21" s="202">
        <f t="shared" si="32"/>
        <v>5</v>
      </c>
      <c r="O21" s="200">
        <f t="shared" si="18"/>
        <v>5</v>
      </c>
      <c r="P21" s="200"/>
      <c r="Q21" s="202">
        <v>5</v>
      </c>
      <c r="R21" s="200"/>
      <c r="S21" s="202" t="e">
        <f>T21+#REF!</f>
        <v>#REF!</v>
      </c>
      <c r="T21" s="200">
        <v>1</v>
      </c>
      <c r="U21" s="203">
        <f t="shared" si="33"/>
        <v>5</v>
      </c>
      <c r="V21" s="204">
        <f t="shared" si="19"/>
        <v>5</v>
      </c>
      <c r="W21" s="204"/>
      <c r="X21" s="204">
        <v>5</v>
      </c>
      <c r="Y21" s="204">
        <v>0</v>
      </c>
      <c r="Z21" s="204">
        <f>AA21+AB21</f>
        <v>1</v>
      </c>
      <c r="AA21" s="204">
        <v>1</v>
      </c>
      <c r="AB21" s="204">
        <v>0</v>
      </c>
      <c r="AC21" s="205">
        <f t="shared" si="20"/>
        <v>5</v>
      </c>
      <c r="AD21" s="205">
        <f t="shared" si="21"/>
        <v>5</v>
      </c>
      <c r="AE21" s="204">
        <f t="shared" si="22"/>
        <v>0</v>
      </c>
      <c r="AF21" s="204">
        <f t="shared" si="22"/>
        <v>1</v>
      </c>
      <c r="AG21" s="204">
        <f t="shared" si="22"/>
        <v>1</v>
      </c>
      <c r="AH21" s="204">
        <f t="shared" si="22"/>
        <v>0</v>
      </c>
      <c r="AI21" s="205">
        <f t="shared" si="23"/>
        <v>5</v>
      </c>
      <c r="AJ21" s="205">
        <f t="shared" si="24"/>
        <v>5</v>
      </c>
      <c r="AK21" s="204">
        <f t="shared" si="25"/>
        <v>0</v>
      </c>
      <c r="AL21" s="205">
        <f t="shared" si="26"/>
        <v>0</v>
      </c>
      <c r="AM21" s="205">
        <v>0</v>
      </c>
      <c r="AN21" s="205">
        <v>0</v>
      </c>
      <c r="AO21" s="206"/>
      <c r="AP21" s="205">
        <f t="shared" si="27"/>
        <v>0</v>
      </c>
      <c r="AQ21" s="205"/>
      <c r="AR21" s="205">
        <f t="shared" si="28"/>
        <v>0</v>
      </c>
      <c r="AS21" s="204">
        <f t="shared" si="1"/>
        <v>0</v>
      </c>
      <c r="AT21" s="204">
        <f t="shared" si="2"/>
        <v>0</v>
      </c>
      <c r="AU21" s="204">
        <f t="shared" si="2"/>
        <v>0</v>
      </c>
      <c r="AV21" s="204">
        <f t="shared" si="2"/>
        <v>0</v>
      </c>
      <c r="AW21" s="204">
        <f t="shared" si="2"/>
        <v>0</v>
      </c>
      <c r="AX21" s="203">
        <f t="shared" si="3"/>
        <v>0</v>
      </c>
      <c r="AY21" s="204">
        <f t="shared" si="4"/>
        <v>0</v>
      </c>
      <c r="AZ21" s="204">
        <f t="shared" si="4"/>
        <v>0</v>
      </c>
      <c r="BA21" s="207"/>
      <c r="BB21" s="204">
        <f t="shared" si="34"/>
        <v>5</v>
      </c>
      <c r="BC21" s="204">
        <v>5</v>
      </c>
      <c r="BD21" s="204">
        <v>0</v>
      </c>
      <c r="BE21" s="204">
        <v>1</v>
      </c>
      <c r="BF21" s="204">
        <v>1</v>
      </c>
      <c r="BG21" s="204">
        <v>0</v>
      </c>
      <c r="BH21" s="204">
        <f t="shared" si="29"/>
        <v>5</v>
      </c>
      <c r="BI21" s="204">
        <v>5</v>
      </c>
      <c r="BJ21" s="204">
        <v>0</v>
      </c>
      <c r="BK21" s="204"/>
      <c r="BL21" s="204"/>
      <c r="BM21" s="204"/>
      <c r="BN21" s="204">
        <f t="shared" si="30"/>
        <v>0</v>
      </c>
      <c r="BO21" s="204"/>
      <c r="BP21" s="204"/>
      <c r="BQ21" s="208">
        <f t="shared" si="35"/>
        <v>5</v>
      </c>
      <c r="BR21" s="208">
        <v>5</v>
      </c>
      <c r="BS21" s="208">
        <v>0</v>
      </c>
      <c r="BT21" s="208">
        <v>0</v>
      </c>
      <c r="BU21" s="208">
        <v>1</v>
      </c>
      <c r="BV21" s="208">
        <v>1</v>
      </c>
      <c r="BW21" s="208">
        <v>0</v>
      </c>
      <c r="BX21" s="208">
        <f t="shared" si="36"/>
        <v>3</v>
      </c>
      <c r="BY21" s="208">
        <v>3</v>
      </c>
      <c r="BZ21" s="208">
        <v>0</v>
      </c>
      <c r="CA21" s="208">
        <v>0</v>
      </c>
      <c r="CB21" s="208">
        <f t="shared" si="31"/>
        <v>0</v>
      </c>
      <c r="CC21" s="208"/>
      <c r="CD21" s="208"/>
      <c r="CE21" s="208">
        <f t="shared" si="37"/>
        <v>6</v>
      </c>
      <c r="CF21" s="208">
        <v>3</v>
      </c>
      <c r="CG21" s="208">
        <v>3</v>
      </c>
      <c r="CH21" s="208">
        <v>0</v>
      </c>
      <c r="CI21" s="208"/>
      <c r="CJ21" s="208"/>
      <c r="CK21" s="208"/>
      <c r="CL21" s="208">
        <f t="shared" si="38"/>
        <v>6</v>
      </c>
      <c r="CM21" s="208">
        <v>3</v>
      </c>
      <c r="CN21" s="208">
        <v>3</v>
      </c>
      <c r="CO21" s="208">
        <v>0</v>
      </c>
      <c r="CP21" s="208"/>
      <c r="CQ21" s="208"/>
      <c r="CR21" s="208"/>
      <c r="CS21" s="208">
        <f t="shared" si="39"/>
        <v>6</v>
      </c>
      <c r="CT21" s="208">
        <v>3</v>
      </c>
      <c r="CU21" s="208">
        <v>3</v>
      </c>
      <c r="CV21" s="208"/>
      <c r="CW21" s="208"/>
      <c r="CX21" s="208"/>
      <c r="CY21" s="208"/>
      <c r="CZ21" s="208">
        <f t="shared" si="40"/>
        <v>5</v>
      </c>
      <c r="DA21" s="208">
        <v>2</v>
      </c>
      <c r="DB21" s="208">
        <v>3</v>
      </c>
      <c r="DC21" s="208"/>
      <c r="DD21" s="208"/>
      <c r="DE21" s="208"/>
      <c r="DF21" s="208"/>
      <c r="DG21" s="208">
        <f t="shared" si="41"/>
        <v>6</v>
      </c>
      <c r="DH21" s="208">
        <v>2</v>
      </c>
      <c r="DI21" s="208">
        <v>4</v>
      </c>
      <c r="DJ21" s="208">
        <v>0</v>
      </c>
      <c r="DK21" s="208"/>
      <c r="DL21" s="208"/>
      <c r="DM21" s="208"/>
      <c r="DN21" s="17">
        <f t="shared" si="44"/>
        <v>-1</v>
      </c>
      <c r="DO21" s="17">
        <f t="shared" si="45"/>
        <v>1</v>
      </c>
      <c r="DP21" s="210"/>
    </row>
    <row r="22" spans="1:120" s="211" customFormat="1" ht="31.5" customHeight="1" x14ac:dyDescent="0.2">
      <c r="A22" s="200">
        <v>9</v>
      </c>
      <c r="B22" s="201" t="s">
        <v>38</v>
      </c>
      <c r="C22" s="202" t="s">
        <v>68</v>
      </c>
      <c r="D22" s="202" t="s">
        <v>68</v>
      </c>
      <c r="E22" s="202" t="s">
        <v>477</v>
      </c>
      <c r="F22" s="202">
        <f t="shared" si="15"/>
        <v>5</v>
      </c>
      <c r="G22" s="200">
        <f t="shared" si="16"/>
        <v>4</v>
      </c>
      <c r="H22" s="200"/>
      <c r="I22" s="200">
        <v>4</v>
      </c>
      <c r="J22" s="200">
        <v>1</v>
      </c>
      <c r="K22" s="202">
        <f t="shared" si="17"/>
        <v>0</v>
      </c>
      <c r="L22" s="200"/>
      <c r="M22" s="200"/>
      <c r="N22" s="202">
        <f t="shared" si="32"/>
        <v>5</v>
      </c>
      <c r="O22" s="200">
        <f t="shared" si="18"/>
        <v>4</v>
      </c>
      <c r="P22" s="200"/>
      <c r="Q22" s="202">
        <v>4</v>
      </c>
      <c r="R22" s="200">
        <v>1</v>
      </c>
      <c r="S22" s="202" t="e">
        <f>T22+#REF!</f>
        <v>#REF!</v>
      </c>
      <c r="T22" s="200"/>
      <c r="U22" s="203">
        <f t="shared" si="33"/>
        <v>5</v>
      </c>
      <c r="V22" s="204">
        <f t="shared" si="19"/>
        <v>4</v>
      </c>
      <c r="W22" s="204"/>
      <c r="X22" s="204">
        <v>4</v>
      </c>
      <c r="Y22" s="204">
        <v>1</v>
      </c>
      <c r="Z22" s="204"/>
      <c r="AA22" s="204"/>
      <c r="AB22" s="204"/>
      <c r="AC22" s="205">
        <f t="shared" si="20"/>
        <v>5</v>
      </c>
      <c r="AD22" s="205">
        <f t="shared" si="21"/>
        <v>4</v>
      </c>
      <c r="AE22" s="204">
        <f t="shared" si="22"/>
        <v>1</v>
      </c>
      <c r="AF22" s="204">
        <f t="shared" si="22"/>
        <v>0</v>
      </c>
      <c r="AG22" s="204">
        <f t="shared" si="22"/>
        <v>0</v>
      </c>
      <c r="AH22" s="204">
        <f t="shared" si="22"/>
        <v>0</v>
      </c>
      <c r="AI22" s="205">
        <f t="shared" si="23"/>
        <v>5</v>
      </c>
      <c r="AJ22" s="205">
        <f t="shared" si="24"/>
        <v>4</v>
      </c>
      <c r="AK22" s="204">
        <f t="shared" si="25"/>
        <v>1</v>
      </c>
      <c r="AL22" s="205">
        <f t="shared" si="26"/>
        <v>0</v>
      </c>
      <c r="AM22" s="205">
        <v>0</v>
      </c>
      <c r="AN22" s="205">
        <v>0</v>
      </c>
      <c r="AO22" s="206"/>
      <c r="AP22" s="205">
        <f t="shared" si="27"/>
        <v>0</v>
      </c>
      <c r="AQ22" s="205"/>
      <c r="AR22" s="205">
        <f t="shared" si="28"/>
        <v>0</v>
      </c>
      <c r="AS22" s="204">
        <f t="shared" si="1"/>
        <v>0</v>
      </c>
      <c r="AT22" s="204">
        <f t="shared" si="2"/>
        <v>0</v>
      </c>
      <c r="AU22" s="204">
        <f t="shared" si="2"/>
        <v>0</v>
      </c>
      <c r="AV22" s="204">
        <f t="shared" si="2"/>
        <v>0</v>
      </c>
      <c r="AW22" s="204">
        <f t="shared" si="2"/>
        <v>0</v>
      </c>
      <c r="AX22" s="203">
        <f t="shared" si="3"/>
        <v>0</v>
      </c>
      <c r="AY22" s="204">
        <f t="shared" si="4"/>
        <v>0</v>
      </c>
      <c r="AZ22" s="204">
        <f t="shared" si="4"/>
        <v>0</v>
      </c>
      <c r="BA22" s="207"/>
      <c r="BB22" s="204">
        <f t="shared" si="34"/>
        <v>5</v>
      </c>
      <c r="BC22" s="204">
        <v>4</v>
      </c>
      <c r="BD22" s="204">
        <v>1</v>
      </c>
      <c r="BE22" s="204"/>
      <c r="BF22" s="204"/>
      <c r="BG22" s="204"/>
      <c r="BH22" s="204">
        <f t="shared" si="29"/>
        <v>5</v>
      </c>
      <c r="BI22" s="204">
        <v>4</v>
      </c>
      <c r="BJ22" s="204">
        <v>1</v>
      </c>
      <c r="BK22" s="204"/>
      <c r="BL22" s="204"/>
      <c r="BM22" s="204"/>
      <c r="BN22" s="204">
        <f t="shared" si="30"/>
        <v>0</v>
      </c>
      <c r="BO22" s="204"/>
      <c r="BP22" s="204"/>
      <c r="BQ22" s="208">
        <f t="shared" si="35"/>
        <v>5</v>
      </c>
      <c r="BR22" s="208">
        <v>4</v>
      </c>
      <c r="BS22" s="208">
        <v>0</v>
      </c>
      <c r="BT22" s="208">
        <v>1</v>
      </c>
      <c r="BU22" s="208"/>
      <c r="BV22" s="208"/>
      <c r="BW22" s="208"/>
      <c r="BX22" s="208">
        <f t="shared" si="36"/>
        <v>5</v>
      </c>
      <c r="BY22" s="208">
        <v>4</v>
      </c>
      <c r="BZ22" s="208">
        <v>0</v>
      </c>
      <c r="CA22" s="208">
        <v>1</v>
      </c>
      <c r="CB22" s="208">
        <f t="shared" si="31"/>
        <v>0</v>
      </c>
      <c r="CC22" s="208"/>
      <c r="CD22" s="208"/>
      <c r="CE22" s="208">
        <f t="shared" si="37"/>
        <v>5</v>
      </c>
      <c r="CF22" s="208">
        <v>4</v>
      </c>
      <c r="CG22" s="208">
        <v>0</v>
      </c>
      <c r="CH22" s="208">
        <v>1</v>
      </c>
      <c r="CI22" s="208"/>
      <c r="CJ22" s="208"/>
      <c r="CK22" s="208"/>
      <c r="CL22" s="208">
        <f t="shared" si="38"/>
        <v>5</v>
      </c>
      <c r="CM22" s="208">
        <v>4</v>
      </c>
      <c r="CN22" s="208">
        <v>0</v>
      </c>
      <c r="CO22" s="208">
        <v>1</v>
      </c>
      <c r="CP22" s="208"/>
      <c r="CQ22" s="208"/>
      <c r="CR22" s="208"/>
      <c r="CS22" s="208">
        <f t="shared" si="39"/>
        <v>5</v>
      </c>
      <c r="CT22" s="208">
        <v>4</v>
      </c>
      <c r="CU22" s="208"/>
      <c r="CV22" s="208">
        <v>1</v>
      </c>
      <c r="CW22" s="208"/>
      <c r="CX22" s="208"/>
      <c r="CY22" s="208"/>
      <c r="CZ22" s="208">
        <f t="shared" si="40"/>
        <v>5</v>
      </c>
      <c r="DA22" s="208">
        <v>4</v>
      </c>
      <c r="DB22" s="208"/>
      <c r="DC22" s="208">
        <v>1</v>
      </c>
      <c r="DD22" s="208"/>
      <c r="DE22" s="208"/>
      <c r="DF22" s="208"/>
      <c r="DG22" s="208">
        <f t="shared" si="41"/>
        <v>5</v>
      </c>
      <c r="DH22" s="208">
        <v>4</v>
      </c>
      <c r="DI22" s="208">
        <v>0</v>
      </c>
      <c r="DJ22" s="208">
        <v>1</v>
      </c>
      <c r="DK22" s="208"/>
      <c r="DL22" s="208"/>
      <c r="DM22" s="208"/>
      <c r="DN22" s="17">
        <f t="shared" ref="DN22:DN27" si="46">DH22-CT22</f>
        <v>0</v>
      </c>
      <c r="DO22" s="17">
        <f t="shared" ref="DO22:DO27" si="47">DI22-CU22</f>
        <v>0</v>
      </c>
      <c r="DP22" s="210"/>
    </row>
    <row r="23" spans="1:120" s="211" customFormat="1" ht="31.5" customHeight="1" x14ac:dyDescent="0.2">
      <c r="A23" s="200">
        <v>10</v>
      </c>
      <c r="B23" s="201" t="s">
        <v>39</v>
      </c>
      <c r="C23" s="202" t="s">
        <v>68</v>
      </c>
      <c r="D23" s="202" t="s">
        <v>68</v>
      </c>
      <c r="E23" s="202" t="s">
        <v>477</v>
      </c>
      <c r="F23" s="202">
        <f t="shared" si="15"/>
        <v>2</v>
      </c>
      <c r="G23" s="200">
        <f t="shared" si="16"/>
        <v>2</v>
      </c>
      <c r="H23" s="200"/>
      <c r="I23" s="200">
        <v>2</v>
      </c>
      <c r="J23" s="200"/>
      <c r="K23" s="202">
        <f t="shared" si="17"/>
        <v>1</v>
      </c>
      <c r="L23" s="200">
        <v>1</v>
      </c>
      <c r="M23" s="200"/>
      <c r="N23" s="202">
        <f t="shared" si="32"/>
        <v>2</v>
      </c>
      <c r="O23" s="200">
        <f t="shared" si="18"/>
        <v>2</v>
      </c>
      <c r="P23" s="200"/>
      <c r="Q23" s="202">
        <v>2</v>
      </c>
      <c r="R23" s="200"/>
      <c r="S23" s="202" t="e">
        <f>T23+#REF!</f>
        <v>#REF!</v>
      </c>
      <c r="T23" s="200">
        <v>1</v>
      </c>
      <c r="U23" s="203">
        <f t="shared" si="33"/>
        <v>2</v>
      </c>
      <c r="V23" s="204">
        <f t="shared" si="19"/>
        <v>2</v>
      </c>
      <c r="W23" s="204"/>
      <c r="X23" s="204">
        <v>2</v>
      </c>
      <c r="Y23" s="204">
        <v>0</v>
      </c>
      <c r="Z23" s="204">
        <f>AA23+AB23</f>
        <v>1</v>
      </c>
      <c r="AA23" s="204">
        <v>1</v>
      </c>
      <c r="AB23" s="204">
        <v>0</v>
      </c>
      <c r="AC23" s="205">
        <f t="shared" si="20"/>
        <v>2</v>
      </c>
      <c r="AD23" s="205">
        <f t="shared" si="21"/>
        <v>2</v>
      </c>
      <c r="AE23" s="204">
        <f t="shared" si="22"/>
        <v>0</v>
      </c>
      <c r="AF23" s="204">
        <f t="shared" si="22"/>
        <v>1</v>
      </c>
      <c r="AG23" s="204">
        <f t="shared" si="22"/>
        <v>1</v>
      </c>
      <c r="AH23" s="204">
        <f t="shared" si="22"/>
        <v>0</v>
      </c>
      <c r="AI23" s="205">
        <f t="shared" si="23"/>
        <v>2</v>
      </c>
      <c r="AJ23" s="205">
        <f t="shared" si="24"/>
        <v>2</v>
      </c>
      <c r="AK23" s="204">
        <f t="shared" si="25"/>
        <v>0</v>
      </c>
      <c r="AL23" s="205">
        <f t="shared" si="26"/>
        <v>0</v>
      </c>
      <c r="AM23" s="205">
        <v>0</v>
      </c>
      <c r="AN23" s="205">
        <v>0</v>
      </c>
      <c r="AO23" s="206"/>
      <c r="AP23" s="205">
        <f t="shared" si="27"/>
        <v>0</v>
      </c>
      <c r="AQ23" s="205"/>
      <c r="AR23" s="205">
        <f t="shared" si="28"/>
        <v>0</v>
      </c>
      <c r="AS23" s="204">
        <f t="shared" si="1"/>
        <v>0</v>
      </c>
      <c r="AT23" s="204">
        <f t="shared" si="2"/>
        <v>0</v>
      </c>
      <c r="AU23" s="204">
        <f t="shared" si="2"/>
        <v>0</v>
      </c>
      <c r="AV23" s="204">
        <f t="shared" si="2"/>
        <v>0</v>
      </c>
      <c r="AW23" s="204">
        <f t="shared" si="2"/>
        <v>0</v>
      </c>
      <c r="AX23" s="203">
        <f t="shared" si="3"/>
        <v>0</v>
      </c>
      <c r="AY23" s="204">
        <f t="shared" si="4"/>
        <v>0</v>
      </c>
      <c r="AZ23" s="204">
        <f t="shared" si="4"/>
        <v>0</v>
      </c>
      <c r="BA23" s="207"/>
      <c r="BB23" s="204">
        <f t="shared" si="34"/>
        <v>2</v>
      </c>
      <c r="BC23" s="204">
        <v>2</v>
      </c>
      <c r="BD23" s="204">
        <v>0</v>
      </c>
      <c r="BE23" s="204">
        <v>1</v>
      </c>
      <c r="BF23" s="204">
        <v>1</v>
      </c>
      <c r="BG23" s="204">
        <v>0</v>
      </c>
      <c r="BH23" s="204">
        <f t="shared" si="29"/>
        <v>2</v>
      </c>
      <c r="BI23" s="204">
        <v>2</v>
      </c>
      <c r="BJ23" s="204">
        <v>0</v>
      </c>
      <c r="BK23" s="204"/>
      <c r="BL23" s="204"/>
      <c r="BM23" s="204"/>
      <c r="BN23" s="204">
        <f t="shared" si="30"/>
        <v>0</v>
      </c>
      <c r="BO23" s="204"/>
      <c r="BP23" s="204"/>
      <c r="BQ23" s="208">
        <f t="shared" si="35"/>
        <v>2</v>
      </c>
      <c r="BR23" s="208">
        <v>2</v>
      </c>
      <c r="BS23" s="208">
        <v>0</v>
      </c>
      <c r="BT23" s="208">
        <v>0</v>
      </c>
      <c r="BU23" s="208">
        <v>1</v>
      </c>
      <c r="BV23" s="208">
        <v>1</v>
      </c>
      <c r="BW23" s="208">
        <v>0</v>
      </c>
      <c r="BX23" s="208">
        <f t="shared" si="36"/>
        <v>2</v>
      </c>
      <c r="BY23" s="208">
        <v>2</v>
      </c>
      <c r="BZ23" s="208">
        <v>0</v>
      </c>
      <c r="CA23" s="208">
        <v>0</v>
      </c>
      <c r="CB23" s="208">
        <f t="shared" si="31"/>
        <v>0</v>
      </c>
      <c r="CC23" s="208"/>
      <c r="CD23" s="208"/>
      <c r="CE23" s="208">
        <f t="shared" si="37"/>
        <v>2</v>
      </c>
      <c r="CF23" s="208">
        <v>2</v>
      </c>
      <c r="CG23" s="208">
        <v>0</v>
      </c>
      <c r="CH23" s="208">
        <v>0</v>
      </c>
      <c r="CI23" s="208"/>
      <c r="CJ23" s="208"/>
      <c r="CK23" s="208"/>
      <c r="CL23" s="208">
        <f t="shared" si="38"/>
        <v>2</v>
      </c>
      <c r="CM23" s="208">
        <v>2</v>
      </c>
      <c r="CN23" s="208">
        <v>0</v>
      </c>
      <c r="CO23" s="208">
        <v>0</v>
      </c>
      <c r="CP23" s="208"/>
      <c r="CQ23" s="208"/>
      <c r="CR23" s="208"/>
      <c r="CS23" s="208">
        <f t="shared" si="39"/>
        <v>2</v>
      </c>
      <c r="CT23" s="208">
        <v>2</v>
      </c>
      <c r="CU23" s="208"/>
      <c r="CV23" s="208"/>
      <c r="CW23" s="208"/>
      <c r="CX23" s="208"/>
      <c r="CY23" s="208"/>
      <c r="CZ23" s="208">
        <v>2</v>
      </c>
      <c r="DA23" s="208">
        <v>2</v>
      </c>
      <c r="DB23" s="208"/>
      <c r="DC23" s="208"/>
      <c r="DD23" s="208"/>
      <c r="DE23" s="208"/>
      <c r="DF23" s="208"/>
      <c r="DG23" s="208">
        <f t="shared" si="41"/>
        <v>2</v>
      </c>
      <c r="DH23" s="208">
        <v>2</v>
      </c>
      <c r="DI23" s="208">
        <v>0</v>
      </c>
      <c r="DJ23" s="208">
        <v>0</v>
      </c>
      <c r="DK23" s="208"/>
      <c r="DL23" s="208"/>
      <c r="DM23" s="208"/>
      <c r="DN23" s="17">
        <f t="shared" si="46"/>
        <v>0</v>
      </c>
      <c r="DO23" s="17">
        <f t="shared" si="47"/>
        <v>0</v>
      </c>
      <c r="DP23" s="210"/>
    </row>
    <row r="24" spans="1:120" s="211" customFormat="1" ht="31.5" customHeight="1" x14ac:dyDescent="0.2">
      <c r="A24" s="200">
        <v>11</v>
      </c>
      <c r="B24" s="201" t="s">
        <v>642</v>
      </c>
      <c r="C24" s="202" t="s">
        <v>68</v>
      </c>
      <c r="D24" s="202" t="s">
        <v>68</v>
      </c>
      <c r="E24" s="202" t="s">
        <v>477</v>
      </c>
      <c r="F24" s="202">
        <f t="shared" si="15"/>
        <v>18</v>
      </c>
      <c r="G24" s="200">
        <f t="shared" si="16"/>
        <v>16</v>
      </c>
      <c r="H24" s="200">
        <v>1</v>
      </c>
      <c r="I24" s="200">
        <v>15</v>
      </c>
      <c r="J24" s="200">
        <v>2</v>
      </c>
      <c r="K24" s="202">
        <f t="shared" si="17"/>
        <v>0</v>
      </c>
      <c r="L24" s="200"/>
      <c r="M24" s="200"/>
      <c r="N24" s="202">
        <v>18</v>
      </c>
      <c r="O24" s="200">
        <f t="shared" si="18"/>
        <v>16</v>
      </c>
      <c r="P24" s="200">
        <v>1</v>
      </c>
      <c r="Q24" s="202">
        <v>15</v>
      </c>
      <c r="R24" s="200">
        <v>2</v>
      </c>
      <c r="S24" s="202" t="e">
        <f>T24+#REF!</f>
        <v>#REF!</v>
      </c>
      <c r="T24" s="200"/>
      <c r="U24" s="203">
        <f t="shared" si="33"/>
        <v>20</v>
      </c>
      <c r="V24" s="204">
        <f t="shared" si="19"/>
        <v>18</v>
      </c>
      <c r="W24" s="204">
        <v>1</v>
      </c>
      <c r="X24" s="204">
        <v>17</v>
      </c>
      <c r="Y24" s="204">
        <v>2</v>
      </c>
      <c r="Z24" s="204"/>
      <c r="AA24" s="204"/>
      <c r="AB24" s="204"/>
      <c r="AC24" s="205">
        <f t="shared" si="20"/>
        <v>20</v>
      </c>
      <c r="AD24" s="205">
        <f t="shared" si="21"/>
        <v>18</v>
      </c>
      <c r="AE24" s="204">
        <f t="shared" si="22"/>
        <v>2</v>
      </c>
      <c r="AF24" s="204">
        <f t="shared" si="22"/>
        <v>0</v>
      </c>
      <c r="AG24" s="204">
        <f t="shared" si="22"/>
        <v>0</v>
      </c>
      <c r="AH24" s="204">
        <f t="shared" si="22"/>
        <v>0</v>
      </c>
      <c r="AI24" s="205">
        <f t="shared" si="23"/>
        <v>20</v>
      </c>
      <c r="AJ24" s="205">
        <f t="shared" si="24"/>
        <v>18</v>
      </c>
      <c r="AK24" s="204">
        <f t="shared" si="25"/>
        <v>2</v>
      </c>
      <c r="AL24" s="205">
        <f t="shared" si="26"/>
        <v>2</v>
      </c>
      <c r="AM24" s="205">
        <v>0</v>
      </c>
      <c r="AN24" s="205">
        <v>0</v>
      </c>
      <c r="AO24" s="206"/>
      <c r="AP24" s="205">
        <f t="shared" si="27"/>
        <v>2</v>
      </c>
      <c r="AQ24" s="205"/>
      <c r="AR24" s="205">
        <f t="shared" si="28"/>
        <v>2</v>
      </c>
      <c r="AS24" s="204">
        <f t="shared" si="1"/>
        <v>2</v>
      </c>
      <c r="AT24" s="204">
        <f t="shared" si="2"/>
        <v>2</v>
      </c>
      <c r="AU24" s="204">
        <f t="shared" si="2"/>
        <v>0</v>
      </c>
      <c r="AV24" s="204">
        <f t="shared" si="2"/>
        <v>2</v>
      </c>
      <c r="AW24" s="204">
        <f t="shared" si="2"/>
        <v>0</v>
      </c>
      <c r="AX24" s="203">
        <f t="shared" si="3"/>
        <v>0</v>
      </c>
      <c r="AY24" s="204">
        <f t="shared" si="4"/>
        <v>0</v>
      </c>
      <c r="AZ24" s="204">
        <f t="shared" si="4"/>
        <v>0</v>
      </c>
      <c r="BA24" s="207" t="s">
        <v>643</v>
      </c>
      <c r="BB24" s="204">
        <f t="shared" si="34"/>
        <v>21</v>
      </c>
      <c r="BC24" s="204">
        <v>19</v>
      </c>
      <c r="BD24" s="204">
        <v>2</v>
      </c>
      <c r="BE24" s="204"/>
      <c r="BF24" s="204"/>
      <c r="BG24" s="204"/>
      <c r="BH24" s="204">
        <f t="shared" si="29"/>
        <v>20</v>
      </c>
      <c r="BI24" s="204">
        <v>18</v>
      </c>
      <c r="BJ24" s="204">
        <v>2</v>
      </c>
      <c r="BK24" s="204"/>
      <c r="BL24" s="204"/>
      <c r="BM24" s="204"/>
      <c r="BN24" s="204">
        <f t="shared" si="30"/>
        <v>0</v>
      </c>
      <c r="BO24" s="204"/>
      <c r="BP24" s="204"/>
      <c r="BQ24" s="208">
        <f t="shared" si="35"/>
        <v>20</v>
      </c>
      <c r="BR24" s="208">
        <v>18</v>
      </c>
      <c r="BS24" s="208">
        <v>0</v>
      </c>
      <c r="BT24" s="208">
        <v>2</v>
      </c>
      <c r="BU24" s="208"/>
      <c r="BV24" s="208"/>
      <c r="BW24" s="208"/>
      <c r="BX24" s="208">
        <f t="shared" si="36"/>
        <v>19</v>
      </c>
      <c r="BY24" s="208">
        <v>17</v>
      </c>
      <c r="BZ24" s="208">
        <v>0</v>
      </c>
      <c r="CA24" s="208">
        <v>2</v>
      </c>
      <c r="CB24" s="208">
        <f t="shared" si="31"/>
        <v>0</v>
      </c>
      <c r="CC24" s="208"/>
      <c r="CD24" s="208"/>
      <c r="CE24" s="208">
        <f t="shared" si="37"/>
        <v>20</v>
      </c>
      <c r="CF24" s="208">
        <v>18</v>
      </c>
      <c r="CG24" s="208">
        <v>0</v>
      </c>
      <c r="CH24" s="208">
        <v>2</v>
      </c>
      <c r="CI24" s="208"/>
      <c r="CJ24" s="208"/>
      <c r="CK24" s="208"/>
      <c r="CL24" s="208">
        <f t="shared" si="38"/>
        <v>20</v>
      </c>
      <c r="CM24" s="208">
        <v>18</v>
      </c>
      <c r="CN24" s="208">
        <v>0</v>
      </c>
      <c r="CO24" s="208">
        <v>2</v>
      </c>
      <c r="CP24" s="208"/>
      <c r="CQ24" s="208"/>
      <c r="CR24" s="208"/>
      <c r="CS24" s="208">
        <f t="shared" si="39"/>
        <v>20</v>
      </c>
      <c r="CT24" s="208">
        <v>18</v>
      </c>
      <c r="CU24" s="208"/>
      <c r="CV24" s="208">
        <v>2</v>
      </c>
      <c r="CW24" s="208"/>
      <c r="CX24" s="208"/>
      <c r="CY24" s="208"/>
      <c r="CZ24" s="208">
        <f t="shared" si="40"/>
        <v>18</v>
      </c>
      <c r="DA24" s="208">
        <v>16</v>
      </c>
      <c r="DB24" s="208"/>
      <c r="DC24" s="208">
        <v>2</v>
      </c>
      <c r="DD24" s="208"/>
      <c r="DE24" s="208"/>
      <c r="DF24" s="208"/>
      <c r="DG24" s="208">
        <f t="shared" si="41"/>
        <v>20</v>
      </c>
      <c r="DH24" s="208">
        <v>16</v>
      </c>
      <c r="DI24" s="208">
        <v>2</v>
      </c>
      <c r="DJ24" s="208">
        <v>2</v>
      </c>
      <c r="DK24" s="208"/>
      <c r="DL24" s="208"/>
      <c r="DM24" s="208"/>
      <c r="DN24" s="17">
        <f t="shared" si="46"/>
        <v>-2</v>
      </c>
      <c r="DO24" s="17">
        <f t="shared" si="47"/>
        <v>2</v>
      </c>
      <c r="DP24" s="210"/>
    </row>
    <row r="25" spans="1:120" s="211" customFormat="1" ht="31.5" customHeight="1" x14ac:dyDescent="0.2">
      <c r="A25" s="200">
        <v>12</v>
      </c>
      <c r="B25" s="201" t="s">
        <v>40</v>
      </c>
      <c r="C25" s="202" t="s">
        <v>68</v>
      </c>
      <c r="D25" s="202" t="s">
        <v>68</v>
      </c>
      <c r="E25" s="202" t="s">
        <v>477</v>
      </c>
      <c r="F25" s="202">
        <f t="shared" si="15"/>
        <v>2</v>
      </c>
      <c r="G25" s="200">
        <f t="shared" si="16"/>
        <v>2</v>
      </c>
      <c r="H25" s="200"/>
      <c r="I25" s="200">
        <v>2</v>
      </c>
      <c r="J25" s="200"/>
      <c r="K25" s="202">
        <f t="shared" si="17"/>
        <v>0</v>
      </c>
      <c r="L25" s="200"/>
      <c r="M25" s="200"/>
      <c r="N25" s="202">
        <f t="shared" ref="N25:N35" si="48">P25+Q25+R25</f>
        <v>1</v>
      </c>
      <c r="O25" s="200">
        <f t="shared" si="18"/>
        <v>1</v>
      </c>
      <c r="P25" s="200"/>
      <c r="Q25" s="202">
        <v>1</v>
      </c>
      <c r="R25" s="200"/>
      <c r="S25" s="202" t="e">
        <f>T25+#REF!</f>
        <v>#REF!</v>
      </c>
      <c r="T25" s="200"/>
      <c r="U25" s="203">
        <f t="shared" si="33"/>
        <v>2</v>
      </c>
      <c r="V25" s="204">
        <f t="shared" si="19"/>
        <v>2</v>
      </c>
      <c r="W25" s="204"/>
      <c r="X25" s="204">
        <v>2</v>
      </c>
      <c r="Y25" s="204">
        <v>0</v>
      </c>
      <c r="Z25" s="204"/>
      <c r="AA25" s="204"/>
      <c r="AB25" s="204"/>
      <c r="AC25" s="205">
        <f t="shared" si="20"/>
        <v>2</v>
      </c>
      <c r="AD25" s="205">
        <f t="shared" si="21"/>
        <v>2</v>
      </c>
      <c r="AE25" s="204">
        <f t="shared" si="22"/>
        <v>0</v>
      </c>
      <c r="AF25" s="204">
        <f t="shared" si="22"/>
        <v>0</v>
      </c>
      <c r="AG25" s="204">
        <f t="shared" si="22"/>
        <v>0</v>
      </c>
      <c r="AH25" s="204">
        <f t="shared" si="22"/>
        <v>0</v>
      </c>
      <c r="AI25" s="205">
        <f t="shared" si="23"/>
        <v>2</v>
      </c>
      <c r="AJ25" s="205">
        <f t="shared" si="24"/>
        <v>2</v>
      </c>
      <c r="AK25" s="204">
        <f t="shared" si="25"/>
        <v>0</v>
      </c>
      <c r="AL25" s="205">
        <f t="shared" si="26"/>
        <v>1</v>
      </c>
      <c r="AM25" s="205">
        <v>0</v>
      </c>
      <c r="AN25" s="205">
        <v>0</v>
      </c>
      <c r="AO25" s="206"/>
      <c r="AP25" s="205">
        <f t="shared" si="27"/>
        <v>1</v>
      </c>
      <c r="AQ25" s="205"/>
      <c r="AR25" s="205">
        <f t="shared" si="28"/>
        <v>1</v>
      </c>
      <c r="AS25" s="204">
        <f t="shared" si="1"/>
        <v>0</v>
      </c>
      <c r="AT25" s="204">
        <f t="shared" si="2"/>
        <v>0</v>
      </c>
      <c r="AU25" s="204">
        <f t="shared" si="2"/>
        <v>0</v>
      </c>
      <c r="AV25" s="204">
        <f t="shared" si="2"/>
        <v>0</v>
      </c>
      <c r="AW25" s="204">
        <f t="shared" si="2"/>
        <v>0</v>
      </c>
      <c r="AX25" s="203">
        <f t="shared" si="3"/>
        <v>0</v>
      </c>
      <c r="AY25" s="204">
        <f t="shared" si="4"/>
        <v>0</v>
      </c>
      <c r="AZ25" s="204">
        <f t="shared" si="4"/>
        <v>0</v>
      </c>
      <c r="BA25" s="207"/>
      <c r="BB25" s="204">
        <f t="shared" si="34"/>
        <v>2</v>
      </c>
      <c r="BC25" s="204">
        <v>2</v>
      </c>
      <c r="BD25" s="204">
        <v>0</v>
      </c>
      <c r="BE25" s="204"/>
      <c r="BF25" s="204"/>
      <c r="BG25" s="204"/>
      <c r="BH25" s="204">
        <f t="shared" si="29"/>
        <v>2</v>
      </c>
      <c r="BI25" s="204">
        <v>2</v>
      </c>
      <c r="BJ25" s="204">
        <v>0</v>
      </c>
      <c r="BK25" s="204"/>
      <c r="BL25" s="204"/>
      <c r="BM25" s="204"/>
      <c r="BN25" s="204">
        <f t="shared" si="30"/>
        <v>0</v>
      </c>
      <c r="BO25" s="204"/>
      <c r="BP25" s="204"/>
      <c r="BQ25" s="208">
        <f t="shared" si="35"/>
        <v>2</v>
      </c>
      <c r="BR25" s="208">
        <v>1</v>
      </c>
      <c r="BS25" s="208">
        <v>1</v>
      </c>
      <c r="BT25" s="208">
        <v>0</v>
      </c>
      <c r="BU25" s="208"/>
      <c r="BV25" s="208"/>
      <c r="BW25" s="208"/>
      <c r="BX25" s="208">
        <f t="shared" si="36"/>
        <v>2</v>
      </c>
      <c r="BY25" s="208">
        <v>1</v>
      </c>
      <c r="BZ25" s="208">
        <v>1</v>
      </c>
      <c r="CA25" s="208">
        <v>0</v>
      </c>
      <c r="CB25" s="208">
        <f t="shared" si="31"/>
        <v>0</v>
      </c>
      <c r="CC25" s="208"/>
      <c r="CD25" s="208"/>
      <c r="CE25" s="208">
        <f t="shared" si="37"/>
        <v>2</v>
      </c>
      <c r="CF25" s="208">
        <v>1</v>
      </c>
      <c r="CG25" s="208">
        <v>1</v>
      </c>
      <c r="CH25" s="208">
        <v>0</v>
      </c>
      <c r="CI25" s="208"/>
      <c r="CJ25" s="208"/>
      <c r="CK25" s="208"/>
      <c r="CL25" s="208">
        <f t="shared" si="38"/>
        <v>2</v>
      </c>
      <c r="CM25" s="208">
        <v>1</v>
      </c>
      <c r="CN25" s="208">
        <v>1</v>
      </c>
      <c r="CO25" s="208">
        <v>0</v>
      </c>
      <c r="CP25" s="208"/>
      <c r="CQ25" s="208"/>
      <c r="CR25" s="208"/>
      <c r="CS25" s="208">
        <f t="shared" si="39"/>
        <v>2</v>
      </c>
      <c r="CT25" s="208">
        <v>1</v>
      </c>
      <c r="CU25" s="208">
        <v>1</v>
      </c>
      <c r="CV25" s="208"/>
      <c r="CW25" s="208"/>
      <c r="CX25" s="208"/>
      <c r="CY25" s="208"/>
      <c r="CZ25" s="208">
        <f t="shared" si="40"/>
        <v>2</v>
      </c>
      <c r="DA25" s="208">
        <v>1</v>
      </c>
      <c r="DB25" s="208">
        <v>1</v>
      </c>
      <c r="DC25" s="208"/>
      <c r="DD25" s="208"/>
      <c r="DE25" s="208"/>
      <c r="DF25" s="208"/>
      <c r="DG25" s="208">
        <f t="shared" si="41"/>
        <v>2</v>
      </c>
      <c r="DH25" s="208">
        <v>1</v>
      </c>
      <c r="DI25" s="208">
        <v>1</v>
      </c>
      <c r="DJ25" s="208">
        <v>0</v>
      </c>
      <c r="DK25" s="208"/>
      <c r="DL25" s="208"/>
      <c r="DM25" s="208"/>
      <c r="DN25" s="17">
        <f t="shared" si="46"/>
        <v>0</v>
      </c>
      <c r="DO25" s="17">
        <f t="shared" si="47"/>
        <v>0</v>
      </c>
      <c r="DP25" s="210"/>
    </row>
    <row r="26" spans="1:120" s="211" customFormat="1" ht="31.5" customHeight="1" x14ac:dyDescent="0.2">
      <c r="A26" s="200">
        <v>13</v>
      </c>
      <c r="B26" s="201" t="s">
        <v>41</v>
      </c>
      <c r="C26" s="202" t="s">
        <v>68</v>
      </c>
      <c r="D26" s="202" t="s">
        <v>68</v>
      </c>
      <c r="E26" s="202" t="s">
        <v>477</v>
      </c>
      <c r="F26" s="202">
        <f t="shared" si="15"/>
        <v>2</v>
      </c>
      <c r="G26" s="200">
        <f t="shared" si="16"/>
        <v>2</v>
      </c>
      <c r="H26" s="200"/>
      <c r="I26" s="200">
        <v>2</v>
      </c>
      <c r="J26" s="200"/>
      <c r="K26" s="202">
        <f t="shared" si="17"/>
        <v>0</v>
      </c>
      <c r="L26" s="200"/>
      <c r="M26" s="200"/>
      <c r="N26" s="202">
        <f t="shared" si="48"/>
        <v>2</v>
      </c>
      <c r="O26" s="200">
        <f t="shared" si="18"/>
        <v>2</v>
      </c>
      <c r="P26" s="200"/>
      <c r="Q26" s="202">
        <v>2</v>
      </c>
      <c r="R26" s="200"/>
      <c r="S26" s="202" t="e">
        <f>T26+#REF!</f>
        <v>#REF!</v>
      </c>
      <c r="T26" s="200"/>
      <c r="U26" s="203">
        <f t="shared" si="33"/>
        <v>2</v>
      </c>
      <c r="V26" s="204">
        <f t="shared" si="19"/>
        <v>2</v>
      </c>
      <c r="W26" s="204"/>
      <c r="X26" s="204">
        <v>2</v>
      </c>
      <c r="Y26" s="204">
        <v>0</v>
      </c>
      <c r="Z26" s="204"/>
      <c r="AA26" s="204"/>
      <c r="AB26" s="204"/>
      <c r="AC26" s="205">
        <f t="shared" si="20"/>
        <v>2</v>
      </c>
      <c r="AD26" s="205">
        <f t="shared" si="21"/>
        <v>2</v>
      </c>
      <c r="AE26" s="204">
        <f t="shared" si="22"/>
        <v>0</v>
      </c>
      <c r="AF26" s="204">
        <f t="shared" si="22"/>
        <v>0</v>
      </c>
      <c r="AG26" s="204">
        <f t="shared" si="22"/>
        <v>0</v>
      </c>
      <c r="AH26" s="204">
        <f t="shared" si="22"/>
        <v>0</v>
      </c>
      <c r="AI26" s="205">
        <f t="shared" si="23"/>
        <v>2</v>
      </c>
      <c r="AJ26" s="205">
        <f t="shared" si="24"/>
        <v>2</v>
      </c>
      <c r="AK26" s="204">
        <f t="shared" si="25"/>
        <v>0</v>
      </c>
      <c r="AL26" s="205">
        <f t="shared" si="26"/>
        <v>0</v>
      </c>
      <c r="AM26" s="205">
        <v>0</v>
      </c>
      <c r="AN26" s="205">
        <v>0</v>
      </c>
      <c r="AO26" s="206"/>
      <c r="AP26" s="205">
        <f t="shared" si="27"/>
        <v>0</v>
      </c>
      <c r="AQ26" s="205"/>
      <c r="AR26" s="205">
        <f t="shared" si="28"/>
        <v>0</v>
      </c>
      <c r="AS26" s="204">
        <f t="shared" si="1"/>
        <v>0</v>
      </c>
      <c r="AT26" s="204">
        <f t="shared" si="2"/>
        <v>0</v>
      </c>
      <c r="AU26" s="204">
        <f t="shared" si="2"/>
        <v>0</v>
      </c>
      <c r="AV26" s="204">
        <f t="shared" si="2"/>
        <v>0</v>
      </c>
      <c r="AW26" s="204">
        <f t="shared" si="2"/>
        <v>0</v>
      </c>
      <c r="AX26" s="203">
        <f t="shared" si="3"/>
        <v>0</v>
      </c>
      <c r="AY26" s="204">
        <f t="shared" si="4"/>
        <v>0</v>
      </c>
      <c r="AZ26" s="204">
        <f t="shared" si="4"/>
        <v>0</v>
      </c>
      <c r="BA26" s="207"/>
      <c r="BB26" s="204">
        <f t="shared" si="34"/>
        <v>2</v>
      </c>
      <c r="BC26" s="204">
        <v>2</v>
      </c>
      <c r="BD26" s="204">
        <v>0</v>
      </c>
      <c r="BE26" s="204"/>
      <c r="BF26" s="204"/>
      <c r="BG26" s="204"/>
      <c r="BH26" s="204">
        <f t="shared" si="29"/>
        <v>2</v>
      </c>
      <c r="BI26" s="204">
        <v>2</v>
      </c>
      <c r="BJ26" s="204">
        <v>0</v>
      </c>
      <c r="BK26" s="204"/>
      <c r="BL26" s="204"/>
      <c r="BM26" s="204"/>
      <c r="BN26" s="204">
        <f t="shared" si="30"/>
        <v>0</v>
      </c>
      <c r="BO26" s="204"/>
      <c r="BP26" s="204"/>
      <c r="BQ26" s="208">
        <f t="shared" si="35"/>
        <v>2</v>
      </c>
      <c r="BR26" s="208">
        <v>1</v>
      </c>
      <c r="BS26" s="208">
        <v>1</v>
      </c>
      <c r="BT26" s="208">
        <v>0</v>
      </c>
      <c r="BU26" s="208"/>
      <c r="BV26" s="208"/>
      <c r="BW26" s="208"/>
      <c r="BX26" s="208">
        <f t="shared" si="36"/>
        <v>2</v>
      </c>
      <c r="BY26" s="208">
        <v>1</v>
      </c>
      <c r="BZ26" s="208">
        <v>1</v>
      </c>
      <c r="CA26" s="208">
        <v>0</v>
      </c>
      <c r="CB26" s="208">
        <f t="shared" si="31"/>
        <v>0</v>
      </c>
      <c r="CC26" s="208"/>
      <c r="CD26" s="208"/>
      <c r="CE26" s="208">
        <f t="shared" si="37"/>
        <v>2</v>
      </c>
      <c r="CF26" s="208">
        <v>1</v>
      </c>
      <c r="CG26" s="208">
        <v>1</v>
      </c>
      <c r="CH26" s="208">
        <v>0</v>
      </c>
      <c r="CI26" s="208"/>
      <c r="CJ26" s="208"/>
      <c r="CK26" s="208"/>
      <c r="CL26" s="208">
        <f t="shared" si="38"/>
        <v>2</v>
      </c>
      <c r="CM26" s="208">
        <v>1</v>
      </c>
      <c r="CN26" s="208">
        <v>1</v>
      </c>
      <c r="CO26" s="208">
        <v>0</v>
      </c>
      <c r="CP26" s="208"/>
      <c r="CQ26" s="208"/>
      <c r="CR26" s="208"/>
      <c r="CS26" s="208">
        <f t="shared" si="39"/>
        <v>2</v>
      </c>
      <c r="CT26" s="208">
        <v>1</v>
      </c>
      <c r="CU26" s="208">
        <v>1</v>
      </c>
      <c r="CV26" s="208"/>
      <c r="CW26" s="208"/>
      <c r="CX26" s="208"/>
      <c r="CY26" s="208"/>
      <c r="CZ26" s="208">
        <f t="shared" si="40"/>
        <v>2</v>
      </c>
      <c r="DA26" s="208"/>
      <c r="DB26" s="208">
        <v>2</v>
      </c>
      <c r="DC26" s="208"/>
      <c r="DD26" s="208"/>
      <c r="DE26" s="208"/>
      <c r="DF26" s="208"/>
      <c r="DG26" s="208">
        <f t="shared" si="41"/>
        <v>2</v>
      </c>
      <c r="DH26" s="208">
        <v>1</v>
      </c>
      <c r="DI26" s="208">
        <v>1</v>
      </c>
      <c r="DJ26" s="208">
        <v>0</v>
      </c>
      <c r="DK26" s="208"/>
      <c r="DL26" s="208"/>
      <c r="DM26" s="208"/>
      <c r="DN26" s="17">
        <f t="shared" si="46"/>
        <v>0</v>
      </c>
      <c r="DO26" s="17">
        <f t="shared" si="47"/>
        <v>0</v>
      </c>
      <c r="DP26" s="210"/>
    </row>
    <row r="27" spans="1:120" s="211" customFormat="1" ht="31.5" customHeight="1" x14ac:dyDescent="0.2">
      <c r="A27" s="200">
        <v>14</v>
      </c>
      <c r="B27" s="201" t="s">
        <v>42</v>
      </c>
      <c r="C27" s="202" t="s">
        <v>68</v>
      </c>
      <c r="D27" s="202" t="s">
        <v>68</v>
      </c>
      <c r="E27" s="202" t="s">
        <v>477</v>
      </c>
      <c r="F27" s="202">
        <f t="shared" si="15"/>
        <v>2</v>
      </c>
      <c r="G27" s="200">
        <f t="shared" si="16"/>
        <v>2</v>
      </c>
      <c r="H27" s="200"/>
      <c r="I27" s="200">
        <v>2</v>
      </c>
      <c r="J27" s="200"/>
      <c r="K27" s="202">
        <f t="shared" si="17"/>
        <v>0</v>
      </c>
      <c r="L27" s="200"/>
      <c r="M27" s="200"/>
      <c r="N27" s="202">
        <f t="shared" si="48"/>
        <v>1</v>
      </c>
      <c r="O27" s="200">
        <f t="shared" si="18"/>
        <v>1</v>
      </c>
      <c r="P27" s="200"/>
      <c r="Q27" s="202">
        <v>1</v>
      </c>
      <c r="R27" s="200"/>
      <c r="S27" s="202" t="e">
        <f>T27+#REF!</f>
        <v>#REF!</v>
      </c>
      <c r="T27" s="200"/>
      <c r="U27" s="203">
        <f t="shared" si="33"/>
        <v>2</v>
      </c>
      <c r="V27" s="204">
        <f t="shared" si="19"/>
        <v>2</v>
      </c>
      <c r="W27" s="204"/>
      <c r="X27" s="204">
        <v>2</v>
      </c>
      <c r="Y27" s="204">
        <v>0</v>
      </c>
      <c r="Z27" s="204"/>
      <c r="AA27" s="204"/>
      <c r="AB27" s="204"/>
      <c r="AC27" s="205">
        <f t="shared" si="20"/>
        <v>2</v>
      </c>
      <c r="AD27" s="205">
        <f t="shared" si="21"/>
        <v>2</v>
      </c>
      <c r="AE27" s="204">
        <f t="shared" si="22"/>
        <v>0</v>
      </c>
      <c r="AF27" s="204">
        <f t="shared" si="22"/>
        <v>0</v>
      </c>
      <c r="AG27" s="204">
        <f t="shared" si="22"/>
        <v>0</v>
      </c>
      <c r="AH27" s="204">
        <f t="shared" si="22"/>
        <v>0</v>
      </c>
      <c r="AI27" s="205">
        <f t="shared" si="23"/>
        <v>2</v>
      </c>
      <c r="AJ27" s="205">
        <f t="shared" si="24"/>
        <v>2</v>
      </c>
      <c r="AK27" s="204">
        <f t="shared" si="25"/>
        <v>0</v>
      </c>
      <c r="AL27" s="205">
        <f t="shared" si="26"/>
        <v>1</v>
      </c>
      <c r="AM27" s="205">
        <v>0</v>
      </c>
      <c r="AN27" s="205">
        <v>0</v>
      </c>
      <c r="AO27" s="206"/>
      <c r="AP27" s="205">
        <f t="shared" si="27"/>
        <v>1</v>
      </c>
      <c r="AQ27" s="205"/>
      <c r="AR27" s="205">
        <f t="shared" si="28"/>
        <v>1</v>
      </c>
      <c r="AS27" s="204">
        <f t="shared" si="1"/>
        <v>0</v>
      </c>
      <c r="AT27" s="204">
        <f t="shared" si="2"/>
        <v>0</v>
      </c>
      <c r="AU27" s="204">
        <f t="shared" si="2"/>
        <v>0</v>
      </c>
      <c r="AV27" s="204">
        <f t="shared" si="2"/>
        <v>0</v>
      </c>
      <c r="AW27" s="204">
        <f t="shared" si="2"/>
        <v>0</v>
      </c>
      <c r="AX27" s="203">
        <f t="shared" si="3"/>
        <v>0</v>
      </c>
      <c r="AY27" s="204">
        <f t="shared" si="4"/>
        <v>0</v>
      </c>
      <c r="AZ27" s="204">
        <f t="shared" si="4"/>
        <v>0</v>
      </c>
      <c r="BA27" s="207"/>
      <c r="BB27" s="204">
        <f t="shared" si="34"/>
        <v>2</v>
      </c>
      <c r="BC27" s="204">
        <v>2</v>
      </c>
      <c r="BD27" s="204">
        <v>0</v>
      </c>
      <c r="BE27" s="204"/>
      <c r="BF27" s="204"/>
      <c r="BG27" s="204"/>
      <c r="BH27" s="204">
        <f t="shared" si="29"/>
        <v>2</v>
      </c>
      <c r="BI27" s="204">
        <v>2</v>
      </c>
      <c r="BJ27" s="204">
        <v>0</v>
      </c>
      <c r="BK27" s="204"/>
      <c r="BL27" s="204"/>
      <c r="BM27" s="204"/>
      <c r="BN27" s="204">
        <f t="shared" si="30"/>
        <v>0</v>
      </c>
      <c r="BO27" s="204"/>
      <c r="BP27" s="204"/>
      <c r="BQ27" s="208">
        <f t="shared" si="35"/>
        <v>2</v>
      </c>
      <c r="BR27" s="208">
        <v>0</v>
      </c>
      <c r="BS27" s="208">
        <v>2</v>
      </c>
      <c r="BT27" s="208">
        <v>0</v>
      </c>
      <c r="BU27" s="208"/>
      <c r="BV27" s="208"/>
      <c r="BW27" s="208"/>
      <c r="BX27" s="208">
        <f t="shared" si="36"/>
        <v>1</v>
      </c>
      <c r="BY27" s="208">
        <v>0</v>
      </c>
      <c r="BZ27" s="208">
        <v>1</v>
      </c>
      <c r="CA27" s="208">
        <v>0</v>
      </c>
      <c r="CB27" s="208">
        <f t="shared" si="31"/>
        <v>0</v>
      </c>
      <c r="CC27" s="208"/>
      <c r="CD27" s="208"/>
      <c r="CE27" s="208">
        <f t="shared" si="37"/>
        <v>2</v>
      </c>
      <c r="CF27" s="208">
        <v>0</v>
      </c>
      <c r="CG27" s="208">
        <v>2</v>
      </c>
      <c r="CH27" s="208">
        <v>0</v>
      </c>
      <c r="CI27" s="208"/>
      <c r="CJ27" s="208"/>
      <c r="CK27" s="208"/>
      <c r="CL27" s="208">
        <f t="shared" si="38"/>
        <v>2</v>
      </c>
      <c r="CM27" s="208">
        <v>0</v>
      </c>
      <c r="CN27" s="208">
        <v>2</v>
      </c>
      <c r="CO27" s="208">
        <v>0</v>
      </c>
      <c r="CP27" s="208"/>
      <c r="CQ27" s="208"/>
      <c r="CR27" s="208"/>
      <c r="CS27" s="208">
        <f t="shared" si="39"/>
        <v>2</v>
      </c>
      <c r="CT27" s="208"/>
      <c r="CU27" s="208">
        <v>2</v>
      </c>
      <c r="CV27" s="208"/>
      <c r="CW27" s="208"/>
      <c r="CX27" s="208"/>
      <c r="CY27" s="208"/>
      <c r="CZ27" s="208">
        <f t="shared" si="40"/>
        <v>1</v>
      </c>
      <c r="DA27" s="208"/>
      <c r="DB27" s="208">
        <v>1</v>
      </c>
      <c r="DC27" s="208"/>
      <c r="DD27" s="208"/>
      <c r="DE27" s="208"/>
      <c r="DF27" s="208"/>
      <c r="DG27" s="208">
        <f t="shared" si="41"/>
        <v>2</v>
      </c>
      <c r="DH27" s="208">
        <v>0</v>
      </c>
      <c r="DI27" s="208">
        <v>2</v>
      </c>
      <c r="DJ27" s="208">
        <v>0</v>
      </c>
      <c r="DK27" s="208"/>
      <c r="DL27" s="208"/>
      <c r="DM27" s="208"/>
      <c r="DN27" s="17">
        <f t="shared" si="46"/>
        <v>0</v>
      </c>
      <c r="DO27" s="17">
        <f t="shared" si="47"/>
        <v>0</v>
      </c>
      <c r="DP27" s="210"/>
    </row>
    <row r="28" spans="1:120" s="211" customFormat="1" ht="31.5" customHeight="1" x14ac:dyDescent="0.2">
      <c r="A28" s="200">
        <v>15</v>
      </c>
      <c r="B28" s="201" t="s">
        <v>43</v>
      </c>
      <c r="C28" s="202" t="s">
        <v>68</v>
      </c>
      <c r="D28" s="202" t="s">
        <v>68</v>
      </c>
      <c r="E28" s="202" t="s">
        <v>477</v>
      </c>
      <c r="F28" s="202">
        <f t="shared" si="15"/>
        <v>2</v>
      </c>
      <c r="G28" s="200">
        <f t="shared" si="16"/>
        <v>2</v>
      </c>
      <c r="H28" s="200"/>
      <c r="I28" s="200">
        <v>2</v>
      </c>
      <c r="J28" s="200"/>
      <c r="K28" s="202">
        <f t="shared" si="17"/>
        <v>0</v>
      </c>
      <c r="L28" s="200"/>
      <c r="M28" s="200"/>
      <c r="N28" s="202">
        <f t="shared" si="48"/>
        <v>2</v>
      </c>
      <c r="O28" s="200">
        <f t="shared" si="18"/>
        <v>2</v>
      </c>
      <c r="P28" s="200"/>
      <c r="Q28" s="202">
        <v>2</v>
      </c>
      <c r="R28" s="200"/>
      <c r="S28" s="202" t="e">
        <f>T28+#REF!</f>
        <v>#REF!</v>
      </c>
      <c r="T28" s="200"/>
      <c r="U28" s="203">
        <f t="shared" si="33"/>
        <v>2</v>
      </c>
      <c r="V28" s="204">
        <f t="shared" si="19"/>
        <v>2</v>
      </c>
      <c r="W28" s="204"/>
      <c r="X28" s="204">
        <v>2</v>
      </c>
      <c r="Y28" s="204">
        <v>0</v>
      </c>
      <c r="Z28" s="204"/>
      <c r="AA28" s="204"/>
      <c r="AB28" s="204"/>
      <c r="AC28" s="205">
        <f t="shared" si="20"/>
        <v>2</v>
      </c>
      <c r="AD28" s="205">
        <f t="shared" si="21"/>
        <v>2</v>
      </c>
      <c r="AE28" s="204">
        <f t="shared" si="22"/>
        <v>0</v>
      </c>
      <c r="AF28" s="204">
        <f t="shared" si="22"/>
        <v>0</v>
      </c>
      <c r="AG28" s="204">
        <f t="shared" si="22"/>
        <v>0</v>
      </c>
      <c r="AH28" s="204">
        <f t="shared" si="22"/>
        <v>0</v>
      </c>
      <c r="AI28" s="205">
        <f t="shared" si="23"/>
        <v>2</v>
      </c>
      <c r="AJ28" s="205">
        <f t="shared" si="24"/>
        <v>2</v>
      </c>
      <c r="AK28" s="204">
        <f t="shared" si="25"/>
        <v>0</v>
      </c>
      <c r="AL28" s="205">
        <f t="shared" si="26"/>
        <v>0</v>
      </c>
      <c r="AM28" s="205">
        <v>0</v>
      </c>
      <c r="AN28" s="205">
        <v>0</v>
      </c>
      <c r="AO28" s="206"/>
      <c r="AP28" s="205">
        <f t="shared" si="27"/>
        <v>0</v>
      </c>
      <c r="AQ28" s="205"/>
      <c r="AR28" s="205">
        <f t="shared" si="28"/>
        <v>0</v>
      </c>
      <c r="AS28" s="204">
        <f t="shared" si="1"/>
        <v>0</v>
      </c>
      <c r="AT28" s="204">
        <f t="shared" ref="AT28:AW45" si="49">V28-G28</f>
        <v>0</v>
      </c>
      <c r="AU28" s="204">
        <f t="shared" si="49"/>
        <v>0</v>
      </c>
      <c r="AV28" s="204">
        <f t="shared" si="49"/>
        <v>0</v>
      </c>
      <c r="AW28" s="204">
        <f t="shared" si="49"/>
        <v>0</v>
      </c>
      <c r="AX28" s="203">
        <f t="shared" si="3"/>
        <v>0</v>
      </c>
      <c r="AY28" s="204">
        <f t="shared" si="4"/>
        <v>0</v>
      </c>
      <c r="AZ28" s="204">
        <f t="shared" si="4"/>
        <v>0</v>
      </c>
      <c r="BA28" s="207"/>
      <c r="BB28" s="204">
        <f t="shared" si="34"/>
        <v>2</v>
      </c>
      <c r="BC28" s="204">
        <v>2</v>
      </c>
      <c r="BD28" s="204">
        <v>0</v>
      </c>
      <c r="BE28" s="204"/>
      <c r="BF28" s="204"/>
      <c r="BG28" s="204"/>
      <c r="BH28" s="204">
        <f t="shared" si="29"/>
        <v>2</v>
      </c>
      <c r="BI28" s="204">
        <v>2</v>
      </c>
      <c r="BJ28" s="204">
        <v>0</v>
      </c>
      <c r="BK28" s="204"/>
      <c r="BL28" s="204"/>
      <c r="BM28" s="204"/>
      <c r="BN28" s="204">
        <f t="shared" si="30"/>
        <v>0</v>
      </c>
      <c r="BO28" s="204"/>
      <c r="BP28" s="204"/>
      <c r="BQ28" s="208">
        <f t="shared" si="35"/>
        <v>2</v>
      </c>
      <c r="BR28" s="208">
        <v>0</v>
      </c>
      <c r="BS28" s="208">
        <v>2</v>
      </c>
      <c r="BT28" s="208">
        <v>0</v>
      </c>
      <c r="BU28" s="208"/>
      <c r="BV28" s="208"/>
      <c r="BW28" s="208"/>
      <c r="BX28" s="208">
        <f t="shared" si="36"/>
        <v>2</v>
      </c>
      <c r="BY28" s="208">
        <v>0</v>
      </c>
      <c r="BZ28" s="208">
        <v>2</v>
      </c>
      <c r="CA28" s="208">
        <v>0</v>
      </c>
      <c r="CB28" s="208">
        <f t="shared" si="31"/>
        <v>0</v>
      </c>
      <c r="CC28" s="208"/>
      <c r="CD28" s="208"/>
      <c r="CE28" s="208">
        <f t="shared" si="37"/>
        <v>2</v>
      </c>
      <c r="CF28" s="208">
        <v>0</v>
      </c>
      <c r="CG28" s="208">
        <v>2</v>
      </c>
      <c r="CH28" s="208">
        <v>0</v>
      </c>
      <c r="CI28" s="208"/>
      <c r="CJ28" s="208"/>
      <c r="CK28" s="208"/>
      <c r="CL28" s="208">
        <f t="shared" si="38"/>
        <v>2</v>
      </c>
      <c r="CM28" s="208">
        <v>0</v>
      </c>
      <c r="CN28" s="208">
        <v>2</v>
      </c>
      <c r="CO28" s="208">
        <v>0</v>
      </c>
      <c r="CP28" s="208"/>
      <c r="CQ28" s="208"/>
      <c r="CR28" s="208"/>
      <c r="CS28" s="208">
        <f t="shared" si="39"/>
        <v>2</v>
      </c>
      <c r="CT28" s="208"/>
      <c r="CU28" s="208">
        <v>2</v>
      </c>
      <c r="CV28" s="208"/>
      <c r="CW28" s="208"/>
      <c r="CX28" s="208"/>
      <c r="CY28" s="208"/>
      <c r="CZ28" s="208">
        <f t="shared" si="40"/>
        <v>2</v>
      </c>
      <c r="DA28" s="208"/>
      <c r="DB28" s="208">
        <v>2</v>
      </c>
      <c r="DC28" s="208"/>
      <c r="DD28" s="208"/>
      <c r="DE28" s="208"/>
      <c r="DF28" s="208"/>
      <c r="DG28" s="208">
        <f t="shared" si="41"/>
        <v>2</v>
      </c>
      <c r="DH28" s="208">
        <v>0</v>
      </c>
      <c r="DI28" s="208">
        <v>2</v>
      </c>
      <c r="DJ28" s="208">
        <v>0</v>
      </c>
      <c r="DK28" s="208"/>
      <c r="DL28" s="208"/>
      <c r="DM28" s="208"/>
      <c r="DN28" s="17">
        <f t="shared" ref="DN28:DN55" si="50">DH28-CT28</f>
        <v>0</v>
      </c>
      <c r="DO28" s="17">
        <f t="shared" ref="DO28:DO55" si="51">DI28-CU28</f>
        <v>0</v>
      </c>
      <c r="DP28" s="210"/>
    </row>
    <row r="29" spans="1:120" s="212" customFormat="1" ht="39.75" customHeight="1" x14ac:dyDescent="0.25">
      <c r="A29" s="200">
        <v>16</v>
      </c>
      <c r="B29" s="201" t="s">
        <v>44</v>
      </c>
      <c r="C29" s="202" t="s">
        <v>68</v>
      </c>
      <c r="D29" s="202" t="s">
        <v>68</v>
      </c>
      <c r="E29" s="202" t="s">
        <v>477</v>
      </c>
      <c r="F29" s="202">
        <f t="shared" si="15"/>
        <v>2</v>
      </c>
      <c r="G29" s="200">
        <f t="shared" si="16"/>
        <v>2</v>
      </c>
      <c r="H29" s="200"/>
      <c r="I29" s="200">
        <v>2</v>
      </c>
      <c r="J29" s="200"/>
      <c r="K29" s="202">
        <f t="shared" si="17"/>
        <v>0</v>
      </c>
      <c r="L29" s="200"/>
      <c r="M29" s="200"/>
      <c r="N29" s="202">
        <f t="shared" si="48"/>
        <v>2</v>
      </c>
      <c r="O29" s="200">
        <f t="shared" si="18"/>
        <v>2</v>
      </c>
      <c r="P29" s="200"/>
      <c r="Q29" s="202">
        <v>2</v>
      </c>
      <c r="R29" s="200"/>
      <c r="S29" s="202" t="e">
        <f>T29+#REF!</f>
        <v>#REF!</v>
      </c>
      <c r="T29" s="200"/>
      <c r="U29" s="203">
        <f t="shared" si="33"/>
        <v>2</v>
      </c>
      <c r="V29" s="204">
        <f t="shared" si="19"/>
        <v>2</v>
      </c>
      <c r="W29" s="204"/>
      <c r="X29" s="204">
        <v>2</v>
      </c>
      <c r="Y29" s="204">
        <v>0</v>
      </c>
      <c r="Z29" s="204"/>
      <c r="AA29" s="204"/>
      <c r="AB29" s="204"/>
      <c r="AC29" s="205">
        <f t="shared" si="20"/>
        <v>2</v>
      </c>
      <c r="AD29" s="205">
        <f t="shared" si="21"/>
        <v>2</v>
      </c>
      <c r="AE29" s="204">
        <f t="shared" si="22"/>
        <v>0</v>
      </c>
      <c r="AF29" s="204">
        <f t="shared" si="22"/>
        <v>0</v>
      </c>
      <c r="AG29" s="204">
        <f t="shared" si="22"/>
        <v>0</v>
      </c>
      <c r="AH29" s="204">
        <f t="shared" si="22"/>
        <v>0</v>
      </c>
      <c r="AI29" s="205">
        <f t="shared" si="23"/>
        <v>2</v>
      </c>
      <c r="AJ29" s="205">
        <f t="shared" si="24"/>
        <v>2</v>
      </c>
      <c r="AK29" s="204">
        <f t="shared" si="25"/>
        <v>0</v>
      </c>
      <c r="AL29" s="205">
        <f t="shared" si="26"/>
        <v>0</v>
      </c>
      <c r="AM29" s="205">
        <v>0</v>
      </c>
      <c r="AN29" s="205">
        <v>0</v>
      </c>
      <c r="AO29" s="206"/>
      <c r="AP29" s="205">
        <f t="shared" si="27"/>
        <v>0</v>
      </c>
      <c r="AQ29" s="205"/>
      <c r="AR29" s="205">
        <f t="shared" si="28"/>
        <v>0</v>
      </c>
      <c r="AS29" s="204">
        <f t="shared" si="1"/>
        <v>0</v>
      </c>
      <c r="AT29" s="204">
        <f t="shared" si="49"/>
        <v>0</v>
      </c>
      <c r="AU29" s="204">
        <f t="shared" si="49"/>
        <v>0</v>
      </c>
      <c r="AV29" s="204">
        <f t="shared" si="49"/>
        <v>0</v>
      </c>
      <c r="AW29" s="204">
        <f t="shared" si="49"/>
        <v>0</v>
      </c>
      <c r="AX29" s="203">
        <f t="shared" si="3"/>
        <v>0</v>
      </c>
      <c r="AY29" s="204">
        <f t="shared" si="4"/>
        <v>0</v>
      </c>
      <c r="AZ29" s="204">
        <f t="shared" si="4"/>
        <v>0</v>
      </c>
      <c r="BA29" s="207"/>
      <c r="BB29" s="204">
        <f t="shared" si="34"/>
        <v>2</v>
      </c>
      <c r="BC29" s="204">
        <v>2</v>
      </c>
      <c r="BD29" s="204">
        <v>0</v>
      </c>
      <c r="BE29" s="204"/>
      <c r="BF29" s="204"/>
      <c r="BG29" s="204"/>
      <c r="BH29" s="204">
        <f t="shared" si="29"/>
        <v>2</v>
      </c>
      <c r="BI29" s="204">
        <v>2</v>
      </c>
      <c r="BJ29" s="204">
        <v>0</v>
      </c>
      <c r="BK29" s="204"/>
      <c r="BL29" s="204"/>
      <c r="BM29" s="204"/>
      <c r="BN29" s="204">
        <f t="shared" si="30"/>
        <v>0</v>
      </c>
      <c r="BO29" s="204"/>
      <c r="BP29" s="204"/>
      <c r="BQ29" s="208">
        <f t="shared" si="35"/>
        <v>2</v>
      </c>
      <c r="BR29" s="208">
        <v>0</v>
      </c>
      <c r="BS29" s="208">
        <v>2</v>
      </c>
      <c r="BT29" s="208">
        <v>0</v>
      </c>
      <c r="BU29" s="208"/>
      <c r="BV29" s="208"/>
      <c r="BW29" s="208"/>
      <c r="BX29" s="208">
        <f t="shared" si="36"/>
        <v>2</v>
      </c>
      <c r="BY29" s="208">
        <v>0</v>
      </c>
      <c r="BZ29" s="208">
        <v>2</v>
      </c>
      <c r="CA29" s="208">
        <v>0</v>
      </c>
      <c r="CB29" s="208">
        <f t="shared" si="31"/>
        <v>0</v>
      </c>
      <c r="CC29" s="208"/>
      <c r="CD29" s="208"/>
      <c r="CE29" s="208">
        <f t="shared" si="37"/>
        <v>2</v>
      </c>
      <c r="CF29" s="208">
        <v>0</v>
      </c>
      <c r="CG29" s="208">
        <v>2</v>
      </c>
      <c r="CH29" s="208">
        <v>0</v>
      </c>
      <c r="CI29" s="208"/>
      <c r="CJ29" s="208"/>
      <c r="CK29" s="208"/>
      <c r="CL29" s="208">
        <f t="shared" si="38"/>
        <v>2</v>
      </c>
      <c r="CM29" s="208">
        <v>0</v>
      </c>
      <c r="CN29" s="208">
        <v>2</v>
      </c>
      <c r="CO29" s="208">
        <v>0</v>
      </c>
      <c r="CP29" s="208"/>
      <c r="CQ29" s="208"/>
      <c r="CR29" s="208"/>
      <c r="CS29" s="208">
        <f t="shared" si="39"/>
        <v>2</v>
      </c>
      <c r="CT29" s="208"/>
      <c r="CU29" s="208">
        <v>2</v>
      </c>
      <c r="CV29" s="208"/>
      <c r="CW29" s="208"/>
      <c r="CX29" s="208"/>
      <c r="CY29" s="208"/>
      <c r="CZ29" s="208">
        <f t="shared" si="40"/>
        <v>2</v>
      </c>
      <c r="DA29" s="208"/>
      <c r="DB29" s="208">
        <v>2</v>
      </c>
      <c r="DC29" s="208"/>
      <c r="DD29" s="208"/>
      <c r="DE29" s="208"/>
      <c r="DF29" s="208"/>
      <c r="DG29" s="208">
        <f t="shared" si="41"/>
        <v>3</v>
      </c>
      <c r="DH29" s="208">
        <v>0</v>
      </c>
      <c r="DI29" s="208">
        <v>3</v>
      </c>
      <c r="DJ29" s="208">
        <v>0</v>
      </c>
      <c r="DK29" s="208"/>
      <c r="DL29" s="208"/>
      <c r="DM29" s="208"/>
      <c r="DN29" s="17">
        <f t="shared" si="50"/>
        <v>0</v>
      </c>
      <c r="DO29" s="17">
        <f t="shared" si="51"/>
        <v>1</v>
      </c>
      <c r="DP29" s="210"/>
    </row>
    <row r="30" spans="1:120" s="211" customFormat="1" ht="31.5" customHeight="1" x14ac:dyDescent="0.2">
      <c r="A30" s="213" t="s">
        <v>3</v>
      </c>
      <c r="B30" s="214" t="s">
        <v>26</v>
      </c>
      <c r="C30" s="215"/>
      <c r="D30" s="215"/>
      <c r="E30" s="215"/>
      <c r="F30" s="215"/>
      <c r="G30" s="213"/>
      <c r="H30" s="213"/>
      <c r="I30" s="213"/>
      <c r="J30" s="213"/>
      <c r="K30" s="215"/>
      <c r="L30" s="213"/>
      <c r="M30" s="213"/>
      <c r="N30" s="215"/>
      <c r="O30" s="213"/>
      <c r="P30" s="213"/>
      <c r="Q30" s="215"/>
      <c r="R30" s="213"/>
      <c r="S30" s="215"/>
      <c r="T30" s="213"/>
      <c r="U30" s="216"/>
      <c r="V30" s="217"/>
      <c r="W30" s="217"/>
      <c r="X30" s="217"/>
      <c r="Y30" s="217"/>
      <c r="Z30" s="217"/>
      <c r="AA30" s="217"/>
      <c r="AB30" s="217"/>
      <c r="AC30" s="218"/>
      <c r="AD30" s="218"/>
      <c r="AE30" s="217"/>
      <c r="AF30" s="217"/>
      <c r="AG30" s="217"/>
      <c r="AH30" s="217"/>
      <c r="AI30" s="218"/>
      <c r="AJ30" s="218"/>
      <c r="AK30" s="217"/>
      <c r="AL30" s="218"/>
      <c r="AM30" s="218"/>
      <c r="AN30" s="218"/>
      <c r="AO30" s="219"/>
      <c r="AP30" s="218"/>
      <c r="AQ30" s="218"/>
      <c r="AR30" s="218"/>
      <c r="AS30" s="217"/>
      <c r="AT30" s="217"/>
      <c r="AU30" s="217"/>
      <c r="AV30" s="217"/>
      <c r="AW30" s="217"/>
      <c r="AX30" s="216"/>
      <c r="AY30" s="217"/>
      <c r="AZ30" s="217"/>
      <c r="BA30" s="220"/>
      <c r="BB30" s="217"/>
      <c r="BC30" s="217"/>
      <c r="BD30" s="217"/>
      <c r="BE30" s="217"/>
      <c r="BF30" s="217"/>
      <c r="BG30" s="217"/>
      <c r="BH30" s="217"/>
      <c r="BI30" s="217"/>
      <c r="BJ30" s="217"/>
      <c r="BK30" s="217"/>
      <c r="BL30" s="217"/>
      <c r="BM30" s="217"/>
      <c r="BN30" s="217"/>
      <c r="BO30" s="217"/>
      <c r="BP30" s="217"/>
      <c r="BQ30" s="209">
        <f t="shared" ref="BQ30:CH30" si="52">SUM(BQ31:BQ69)</f>
        <v>65</v>
      </c>
      <c r="BR30" s="209">
        <f t="shared" si="52"/>
        <v>61</v>
      </c>
      <c r="BS30" s="209">
        <f t="shared" si="52"/>
        <v>4</v>
      </c>
      <c r="BT30" s="209">
        <f t="shared" si="52"/>
        <v>0</v>
      </c>
      <c r="BU30" s="209">
        <f t="shared" si="52"/>
        <v>0</v>
      </c>
      <c r="BV30" s="209">
        <f t="shared" si="52"/>
        <v>0</v>
      </c>
      <c r="BW30" s="209">
        <f t="shared" si="52"/>
        <v>0</v>
      </c>
      <c r="BX30" s="209">
        <f t="shared" si="52"/>
        <v>44</v>
      </c>
      <c r="BY30" s="209">
        <f t="shared" si="52"/>
        <v>39</v>
      </c>
      <c r="BZ30" s="209">
        <f t="shared" si="52"/>
        <v>5</v>
      </c>
      <c r="CA30" s="209">
        <f t="shared" si="52"/>
        <v>0</v>
      </c>
      <c r="CB30" s="209">
        <f t="shared" si="52"/>
        <v>0</v>
      </c>
      <c r="CC30" s="209">
        <f t="shared" si="52"/>
        <v>0</v>
      </c>
      <c r="CD30" s="209">
        <f t="shared" si="52"/>
        <v>0</v>
      </c>
      <c r="CE30" s="209">
        <f t="shared" si="52"/>
        <v>65</v>
      </c>
      <c r="CF30" s="209">
        <f t="shared" si="52"/>
        <v>38</v>
      </c>
      <c r="CG30" s="209">
        <f t="shared" si="52"/>
        <v>27</v>
      </c>
      <c r="CH30" s="209">
        <f t="shared" si="52"/>
        <v>0</v>
      </c>
      <c r="CI30" s="209"/>
      <c r="CJ30" s="209"/>
      <c r="CK30" s="209"/>
      <c r="CL30" s="209">
        <f>SUM(CL31:CL69)</f>
        <v>50</v>
      </c>
      <c r="CM30" s="209">
        <f>SUM(CM31:CM69)</f>
        <v>32</v>
      </c>
      <c r="CN30" s="209">
        <f>SUM(CN31:CN69)</f>
        <v>18</v>
      </c>
      <c r="CO30" s="209">
        <f>SUM(CO31:CO69)</f>
        <v>0</v>
      </c>
      <c r="CP30" s="209"/>
      <c r="CQ30" s="209">
        <f t="shared" ref="CQ30:CV30" si="53">SUM(CQ31:CQ69)</f>
        <v>0</v>
      </c>
      <c r="CR30" s="209">
        <f t="shared" si="53"/>
        <v>0</v>
      </c>
      <c r="CS30" s="209">
        <f t="shared" si="53"/>
        <v>65</v>
      </c>
      <c r="CT30" s="209">
        <f t="shared" si="53"/>
        <v>38</v>
      </c>
      <c r="CU30" s="209">
        <f t="shared" si="53"/>
        <v>27</v>
      </c>
      <c r="CV30" s="209">
        <f t="shared" si="53"/>
        <v>0</v>
      </c>
      <c r="CW30" s="209"/>
      <c r="CX30" s="209"/>
      <c r="CY30" s="209"/>
      <c r="CZ30" s="209">
        <f>SUM(CZ31:CZ69)</f>
        <v>48</v>
      </c>
      <c r="DA30" s="209">
        <f>SUM(DA31:DA69)</f>
        <v>32</v>
      </c>
      <c r="DB30" s="209">
        <f>SUM(DB31:DB69)</f>
        <v>16</v>
      </c>
      <c r="DC30" s="209">
        <f>SUM(DC31:DC69)</f>
        <v>0</v>
      </c>
      <c r="DD30" s="209"/>
      <c r="DE30" s="209">
        <f t="shared" ref="DE30:DJ30" si="54">SUM(DE31:DE69)</f>
        <v>0</v>
      </c>
      <c r="DF30" s="209">
        <f t="shared" si="54"/>
        <v>0</v>
      </c>
      <c r="DG30" s="209">
        <f t="shared" si="54"/>
        <v>59</v>
      </c>
      <c r="DH30" s="209">
        <f t="shared" si="54"/>
        <v>33</v>
      </c>
      <c r="DI30" s="209">
        <f t="shared" si="54"/>
        <v>26</v>
      </c>
      <c r="DJ30" s="209">
        <f t="shared" si="54"/>
        <v>0</v>
      </c>
      <c r="DK30" s="209"/>
      <c r="DL30" s="209"/>
      <c r="DM30" s="209"/>
      <c r="DN30" s="17">
        <f t="shared" si="50"/>
        <v>-5</v>
      </c>
      <c r="DO30" s="17">
        <f t="shared" si="51"/>
        <v>-1</v>
      </c>
      <c r="DP30" s="221"/>
    </row>
    <row r="31" spans="1:120" s="211" customFormat="1" ht="31.5" customHeight="1" x14ac:dyDescent="0.2">
      <c r="A31" s="200">
        <v>1</v>
      </c>
      <c r="B31" s="201" t="s">
        <v>644</v>
      </c>
      <c r="C31" s="202" t="s">
        <v>68</v>
      </c>
      <c r="D31" s="202" t="s">
        <v>645</v>
      </c>
      <c r="E31" s="202" t="s">
        <v>477</v>
      </c>
      <c r="F31" s="202">
        <f t="shared" si="15"/>
        <v>3</v>
      </c>
      <c r="G31" s="200">
        <f t="shared" si="16"/>
        <v>3</v>
      </c>
      <c r="H31" s="200"/>
      <c r="I31" s="200">
        <v>3</v>
      </c>
      <c r="J31" s="200"/>
      <c r="K31" s="202">
        <f t="shared" si="17"/>
        <v>0</v>
      </c>
      <c r="L31" s="200"/>
      <c r="M31" s="200"/>
      <c r="N31" s="202">
        <f t="shared" si="48"/>
        <v>3</v>
      </c>
      <c r="O31" s="200">
        <f t="shared" si="18"/>
        <v>3</v>
      </c>
      <c r="P31" s="200"/>
      <c r="Q31" s="202">
        <v>3</v>
      </c>
      <c r="R31" s="200"/>
      <c r="S31" s="202" t="e">
        <f>T31+#REF!</f>
        <v>#REF!</v>
      </c>
      <c r="T31" s="200"/>
      <c r="U31" s="203">
        <f t="shared" si="33"/>
        <v>3</v>
      </c>
      <c r="V31" s="204">
        <f t="shared" si="19"/>
        <v>3</v>
      </c>
      <c r="W31" s="204"/>
      <c r="X31" s="204">
        <v>3</v>
      </c>
      <c r="Y31" s="204">
        <v>0</v>
      </c>
      <c r="Z31" s="204"/>
      <c r="AA31" s="204"/>
      <c r="AB31" s="204"/>
      <c r="AC31" s="205">
        <f t="shared" si="20"/>
        <v>3</v>
      </c>
      <c r="AD31" s="205">
        <f t="shared" si="21"/>
        <v>3</v>
      </c>
      <c r="AE31" s="204">
        <f t="shared" si="22"/>
        <v>0</v>
      </c>
      <c r="AF31" s="204">
        <f t="shared" si="22"/>
        <v>0</v>
      </c>
      <c r="AG31" s="204">
        <f t="shared" si="22"/>
        <v>0</v>
      </c>
      <c r="AH31" s="204">
        <f t="shared" si="22"/>
        <v>0</v>
      </c>
      <c r="AI31" s="205">
        <f t="shared" si="23"/>
        <v>3</v>
      </c>
      <c r="AJ31" s="205">
        <f t="shared" si="24"/>
        <v>3</v>
      </c>
      <c r="AK31" s="204">
        <f t="shared" si="25"/>
        <v>0</v>
      </c>
      <c r="AL31" s="205">
        <f t="shared" si="26"/>
        <v>0</v>
      </c>
      <c r="AM31" s="205">
        <v>0</v>
      </c>
      <c r="AN31" s="205">
        <v>0</v>
      </c>
      <c r="AO31" s="206"/>
      <c r="AP31" s="205">
        <f t="shared" si="27"/>
        <v>0</v>
      </c>
      <c r="AQ31" s="205"/>
      <c r="AR31" s="205">
        <f t="shared" si="28"/>
        <v>0</v>
      </c>
      <c r="AS31" s="204">
        <f t="shared" si="1"/>
        <v>0</v>
      </c>
      <c r="AT31" s="204">
        <f t="shared" si="49"/>
        <v>0</v>
      </c>
      <c r="AU31" s="204">
        <f t="shared" si="49"/>
        <v>0</v>
      </c>
      <c r="AV31" s="204">
        <f t="shared" si="49"/>
        <v>0</v>
      </c>
      <c r="AW31" s="204">
        <f t="shared" si="49"/>
        <v>0</v>
      </c>
      <c r="AX31" s="203">
        <f t="shared" si="3"/>
        <v>0</v>
      </c>
      <c r="AY31" s="204">
        <f t="shared" si="4"/>
        <v>0</v>
      </c>
      <c r="AZ31" s="204">
        <f t="shared" si="4"/>
        <v>0</v>
      </c>
      <c r="BA31" s="207"/>
      <c r="BB31" s="204">
        <f t="shared" si="34"/>
        <v>3</v>
      </c>
      <c r="BC31" s="204">
        <v>3</v>
      </c>
      <c r="BD31" s="204">
        <v>0</v>
      </c>
      <c r="BE31" s="204"/>
      <c r="BF31" s="204"/>
      <c r="BG31" s="204"/>
      <c r="BH31" s="204">
        <f t="shared" si="29"/>
        <v>3</v>
      </c>
      <c r="BI31" s="204">
        <v>3</v>
      </c>
      <c r="BJ31" s="204">
        <v>0</v>
      </c>
      <c r="BK31" s="204"/>
      <c r="BL31" s="204"/>
      <c r="BM31" s="204"/>
      <c r="BN31" s="204">
        <f t="shared" si="30"/>
        <v>0</v>
      </c>
      <c r="BO31" s="204"/>
      <c r="BP31" s="204"/>
      <c r="BQ31" s="208">
        <f t="shared" si="35"/>
        <v>2</v>
      </c>
      <c r="BR31" s="208">
        <v>2</v>
      </c>
      <c r="BS31" s="208">
        <v>0</v>
      </c>
      <c r="BT31" s="208">
        <v>0</v>
      </c>
      <c r="BU31" s="208"/>
      <c r="BV31" s="208"/>
      <c r="BW31" s="208"/>
      <c r="BX31" s="208">
        <f t="shared" si="36"/>
        <v>2</v>
      </c>
      <c r="BY31" s="208">
        <v>2</v>
      </c>
      <c r="BZ31" s="208">
        <v>0</v>
      </c>
      <c r="CA31" s="208">
        <v>0</v>
      </c>
      <c r="CB31" s="208">
        <f t="shared" si="31"/>
        <v>0</v>
      </c>
      <c r="CC31" s="208"/>
      <c r="CD31" s="208"/>
      <c r="CE31" s="208">
        <f t="shared" si="37"/>
        <v>2</v>
      </c>
      <c r="CF31" s="208">
        <v>2</v>
      </c>
      <c r="CG31" s="208">
        <v>0</v>
      </c>
      <c r="CH31" s="208">
        <v>0</v>
      </c>
      <c r="CI31" s="208"/>
      <c r="CJ31" s="208"/>
      <c r="CK31" s="208"/>
      <c r="CL31" s="208">
        <f t="shared" ref="CL31:CL69" si="55">CM31+CN31+CO31</f>
        <v>1</v>
      </c>
      <c r="CM31" s="208">
        <v>1</v>
      </c>
      <c r="CN31" s="208">
        <v>0</v>
      </c>
      <c r="CO31" s="208">
        <v>0</v>
      </c>
      <c r="CP31" s="208"/>
      <c r="CQ31" s="208"/>
      <c r="CR31" s="208"/>
      <c r="CS31" s="208">
        <f t="shared" ref="CS31:CS69" si="56">CT31+CU31+CV31</f>
        <v>2</v>
      </c>
      <c r="CT31" s="208">
        <v>2</v>
      </c>
      <c r="CU31" s="208">
        <v>0</v>
      </c>
      <c r="CV31" s="208">
        <v>0</v>
      </c>
      <c r="CW31" s="208"/>
      <c r="CX31" s="208"/>
      <c r="CY31" s="208"/>
      <c r="CZ31" s="208">
        <f t="shared" ref="CZ31:CZ69" si="57">DA31+DB31+DC31</f>
        <v>2</v>
      </c>
      <c r="DA31" s="208">
        <v>2</v>
      </c>
      <c r="DB31" s="208"/>
      <c r="DC31" s="208"/>
      <c r="DD31" s="208"/>
      <c r="DE31" s="208"/>
      <c r="DF31" s="208"/>
      <c r="DG31" s="208">
        <f t="shared" ref="DG31:DG69" si="58">DH31+DI31+DJ31</f>
        <v>2</v>
      </c>
      <c r="DH31" s="208">
        <v>2</v>
      </c>
      <c r="DI31" s="208">
        <v>0</v>
      </c>
      <c r="DJ31" s="208">
        <v>0</v>
      </c>
      <c r="DK31" s="208"/>
      <c r="DL31" s="208"/>
      <c r="DM31" s="208"/>
      <c r="DN31" s="17">
        <f t="shared" si="50"/>
        <v>0</v>
      </c>
      <c r="DO31" s="17">
        <f t="shared" si="51"/>
        <v>0</v>
      </c>
      <c r="DP31" s="24"/>
    </row>
    <row r="32" spans="1:120" s="211" customFormat="1" ht="31.5" customHeight="1" x14ac:dyDescent="0.2">
      <c r="A32" s="200">
        <v>1</v>
      </c>
      <c r="B32" s="201" t="s">
        <v>646</v>
      </c>
      <c r="C32" s="202"/>
      <c r="D32" s="202"/>
      <c r="E32" s="202"/>
      <c r="F32" s="202"/>
      <c r="G32" s="200"/>
      <c r="H32" s="200"/>
      <c r="I32" s="200"/>
      <c r="J32" s="200"/>
      <c r="K32" s="202"/>
      <c r="L32" s="200"/>
      <c r="M32" s="200"/>
      <c r="N32" s="202"/>
      <c r="O32" s="200"/>
      <c r="P32" s="200"/>
      <c r="Q32" s="202"/>
      <c r="R32" s="200"/>
      <c r="S32" s="202"/>
      <c r="T32" s="200"/>
      <c r="U32" s="203">
        <f t="shared" si="33"/>
        <v>0</v>
      </c>
      <c r="V32" s="204">
        <v>0</v>
      </c>
      <c r="W32" s="204"/>
      <c r="X32" s="204"/>
      <c r="Y32" s="204">
        <v>0</v>
      </c>
      <c r="Z32" s="204"/>
      <c r="AA32" s="204"/>
      <c r="AB32" s="204"/>
      <c r="AC32" s="205"/>
      <c r="AD32" s="205"/>
      <c r="AE32" s="204">
        <f t="shared" si="22"/>
        <v>0</v>
      </c>
      <c r="AF32" s="204"/>
      <c r="AG32" s="204"/>
      <c r="AH32" s="204"/>
      <c r="AI32" s="205"/>
      <c r="AJ32" s="205"/>
      <c r="AK32" s="204">
        <f t="shared" si="25"/>
        <v>0</v>
      </c>
      <c r="AL32" s="205"/>
      <c r="AM32" s="205"/>
      <c r="AN32" s="205"/>
      <c r="AO32" s="206"/>
      <c r="AP32" s="205"/>
      <c r="AQ32" s="205"/>
      <c r="AR32" s="205"/>
      <c r="AS32" s="204"/>
      <c r="AT32" s="204"/>
      <c r="AU32" s="204"/>
      <c r="AV32" s="204"/>
      <c r="AW32" s="204">
        <f t="shared" si="49"/>
        <v>0</v>
      </c>
      <c r="AX32" s="203"/>
      <c r="AY32" s="204"/>
      <c r="AZ32" s="204"/>
      <c r="BA32" s="207"/>
      <c r="BB32" s="204">
        <f t="shared" si="34"/>
        <v>0</v>
      </c>
      <c r="BC32" s="204">
        <v>0</v>
      </c>
      <c r="BD32" s="204">
        <v>0</v>
      </c>
      <c r="BE32" s="204"/>
      <c r="BF32" s="204"/>
      <c r="BG32" s="204"/>
      <c r="BH32" s="204">
        <f t="shared" si="29"/>
        <v>0</v>
      </c>
      <c r="BI32" s="204">
        <v>0</v>
      </c>
      <c r="BJ32" s="204">
        <v>0</v>
      </c>
      <c r="BK32" s="204"/>
      <c r="BL32" s="204"/>
      <c r="BM32" s="204"/>
      <c r="BN32" s="204"/>
      <c r="BO32" s="204"/>
      <c r="BP32" s="204"/>
      <c r="BQ32" s="208">
        <f t="shared" si="35"/>
        <v>2</v>
      </c>
      <c r="BR32" s="208">
        <v>1</v>
      </c>
      <c r="BS32" s="208">
        <v>1</v>
      </c>
      <c r="BT32" s="208">
        <v>0</v>
      </c>
      <c r="BU32" s="208"/>
      <c r="BV32" s="208"/>
      <c r="BW32" s="208"/>
      <c r="BX32" s="208">
        <f t="shared" si="36"/>
        <v>2</v>
      </c>
      <c r="BY32" s="208">
        <v>1</v>
      </c>
      <c r="BZ32" s="208">
        <v>1</v>
      </c>
      <c r="CA32" s="208">
        <v>0</v>
      </c>
      <c r="CB32" s="208">
        <f t="shared" si="31"/>
        <v>0</v>
      </c>
      <c r="CC32" s="208"/>
      <c r="CD32" s="208"/>
      <c r="CE32" s="208">
        <f t="shared" si="37"/>
        <v>2</v>
      </c>
      <c r="CF32" s="208">
        <v>1</v>
      </c>
      <c r="CG32" s="208">
        <v>1</v>
      </c>
      <c r="CH32" s="208">
        <v>0</v>
      </c>
      <c r="CI32" s="208"/>
      <c r="CJ32" s="208"/>
      <c r="CK32" s="208"/>
      <c r="CL32" s="208">
        <f t="shared" si="55"/>
        <v>2</v>
      </c>
      <c r="CM32" s="208">
        <v>1</v>
      </c>
      <c r="CN32" s="208">
        <v>1</v>
      </c>
      <c r="CO32" s="208">
        <v>0</v>
      </c>
      <c r="CP32" s="208"/>
      <c r="CQ32" s="208"/>
      <c r="CR32" s="208"/>
      <c r="CS32" s="208">
        <f t="shared" si="56"/>
        <v>2</v>
      </c>
      <c r="CT32" s="208">
        <v>1</v>
      </c>
      <c r="CU32" s="208">
        <v>1</v>
      </c>
      <c r="CV32" s="208">
        <v>0</v>
      </c>
      <c r="CW32" s="208"/>
      <c r="CX32" s="208"/>
      <c r="CY32" s="208"/>
      <c r="CZ32" s="208">
        <f t="shared" si="57"/>
        <v>2</v>
      </c>
      <c r="DA32" s="208">
        <v>1</v>
      </c>
      <c r="DB32" s="208">
        <v>1</v>
      </c>
      <c r="DC32" s="208"/>
      <c r="DD32" s="208"/>
      <c r="DE32" s="208"/>
      <c r="DF32" s="208"/>
      <c r="DG32" s="208">
        <f t="shared" si="58"/>
        <v>2</v>
      </c>
      <c r="DH32" s="208">
        <v>1</v>
      </c>
      <c r="DI32" s="208">
        <v>1</v>
      </c>
      <c r="DJ32" s="208">
        <v>0</v>
      </c>
      <c r="DK32" s="208"/>
      <c r="DL32" s="208"/>
      <c r="DM32" s="208"/>
      <c r="DN32" s="17">
        <f t="shared" si="50"/>
        <v>0</v>
      </c>
      <c r="DO32" s="17">
        <f t="shared" si="51"/>
        <v>0</v>
      </c>
      <c r="DP32" s="24"/>
    </row>
    <row r="33" spans="1:120" s="222" customFormat="1" ht="31.5" customHeight="1" x14ac:dyDescent="0.2">
      <c r="A33" s="200">
        <v>3</v>
      </c>
      <c r="B33" s="201" t="s">
        <v>647</v>
      </c>
      <c r="C33" s="202" t="s">
        <v>68</v>
      </c>
      <c r="D33" s="202" t="s">
        <v>648</v>
      </c>
      <c r="E33" s="202" t="s">
        <v>477</v>
      </c>
      <c r="F33" s="202">
        <f t="shared" si="15"/>
        <v>2</v>
      </c>
      <c r="G33" s="200">
        <f t="shared" si="16"/>
        <v>2</v>
      </c>
      <c r="H33" s="200"/>
      <c r="I33" s="200">
        <v>2</v>
      </c>
      <c r="J33" s="200"/>
      <c r="K33" s="202">
        <f t="shared" si="17"/>
        <v>0</v>
      </c>
      <c r="L33" s="200"/>
      <c r="M33" s="200"/>
      <c r="N33" s="202">
        <f t="shared" si="48"/>
        <v>2</v>
      </c>
      <c r="O33" s="200">
        <f t="shared" si="18"/>
        <v>2</v>
      </c>
      <c r="P33" s="200"/>
      <c r="Q33" s="202">
        <v>2</v>
      </c>
      <c r="R33" s="200"/>
      <c r="S33" s="202" t="e">
        <f>T33+#REF!</f>
        <v>#REF!</v>
      </c>
      <c r="T33" s="200"/>
      <c r="U33" s="203">
        <f t="shared" si="33"/>
        <v>2</v>
      </c>
      <c r="V33" s="204">
        <f t="shared" si="19"/>
        <v>2</v>
      </c>
      <c r="W33" s="204"/>
      <c r="X33" s="204">
        <v>2</v>
      </c>
      <c r="Y33" s="204">
        <v>0</v>
      </c>
      <c r="Z33" s="204"/>
      <c r="AA33" s="204"/>
      <c r="AB33" s="204"/>
      <c r="AC33" s="205">
        <f t="shared" si="20"/>
        <v>2</v>
      </c>
      <c r="AD33" s="205">
        <f t="shared" si="21"/>
        <v>2</v>
      </c>
      <c r="AE33" s="204">
        <f t="shared" si="22"/>
        <v>0</v>
      </c>
      <c r="AF33" s="204">
        <f t="shared" si="22"/>
        <v>0</v>
      </c>
      <c r="AG33" s="204">
        <f t="shared" si="22"/>
        <v>0</v>
      </c>
      <c r="AH33" s="204">
        <f t="shared" si="22"/>
        <v>0</v>
      </c>
      <c r="AI33" s="205">
        <f t="shared" si="23"/>
        <v>2</v>
      </c>
      <c r="AJ33" s="205">
        <f t="shared" si="24"/>
        <v>2</v>
      </c>
      <c r="AK33" s="204">
        <f t="shared" si="25"/>
        <v>0</v>
      </c>
      <c r="AL33" s="205">
        <f t="shared" ref="AL33:AL44" si="59">AD33-O33</f>
        <v>0</v>
      </c>
      <c r="AM33" s="205">
        <v>0</v>
      </c>
      <c r="AN33" s="205">
        <v>0</v>
      </c>
      <c r="AO33" s="206"/>
      <c r="AP33" s="205">
        <f t="shared" ref="AP33:AP44" si="60">AD33-O33</f>
        <v>0</v>
      </c>
      <c r="AQ33" s="205"/>
      <c r="AR33" s="205">
        <f t="shared" ref="AR33:AR44" si="61">AJ33-O33</f>
        <v>0</v>
      </c>
      <c r="AS33" s="204">
        <f t="shared" si="1"/>
        <v>0</v>
      </c>
      <c r="AT33" s="204">
        <f t="shared" ref="AT33:AV44" si="62">V33-G33</f>
        <v>0</v>
      </c>
      <c r="AU33" s="204">
        <f t="shared" si="62"/>
        <v>0</v>
      </c>
      <c r="AV33" s="204">
        <f t="shared" si="62"/>
        <v>0</v>
      </c>
      <c r="AW33" s="204">
        <f t="shared" si="49"/>
        <v>0</v>
      </c>
      <c r="AX33" s="203">
        <f t="shared" si="3"/>
        <v>0</v>
      </c>
      <c r="AY33" s="204">
        <f t="shared" ref="AY33:AZ44" si="63">AA33-L33</f>
        <v>0</v>
      </c>
      <c r="AZ33" s="204">
        <f t="shared" si="63"/>
        <v>0</v>
      </c>
      <c r="BA33" s="207"/>
      <c r="BB33" s="204">
        <f t="shared" si="34"/>
        <v>2</v>
      </c>
      <c r="BC33" s="204">
        <v>2</v>
      </c>
      <c r="BD33" s="204">
        <v>0</v>
      </c>
      <c r="BE33" s="204"/>
      <c r="BF33" s="204"/>
      <c r="BG33" s="204"/>
      <c r="BH33" s="204">
        <f t="shared" si="29"/>
        <v>2</v>
      </c>
      <c r="BI33" s="204">
        <v>2</v>
      </c>
      <c r="BJ33" s="204">
        <v>0</v>
      </c>
      <c r="BK33" s="204"/>
      <c r="BL33" s="204"/>
      <c r="BM33" s="204"/>
      <c r="BN33" s="204">
        <f t="shared" si="30"/>
        <v>0</v>
      </c>
      <c r="BO33" s="204"/>
      <c r="BP33" s="204"/>
      <c r="BQ33" s="208">
        <f t="shared" si="35"/>
        <v>2</v>
      </c>
      <c r="BR33" s="208">
        <v>2</v>
      </c>
      <c r="BS33" s="208">
        <v>0</v>
      </c>
      <c r="BT33" s="208">
        <v>0</v>
      </c>
      <c r="BU33" s="208"/>
      <c r="BV33" s="208"/>
      <c r="BW33" s="208"/>
      <c r="BX33" s="208">
        <f t="shared" si="36"/>
        <v>1</v>
      </c>
      <c r="BY33" s="208">
        <v>1</v>
      </c>
      <c r="BZ33" s="208">
        <v>0</v>
      </c>
      <c r="CA33" s="208">
        <v>0</v>
      </c>
      <c r="CB33" s="208">
        <f t="shared" si="31"/>
        <v>0</v>
      </c>
      <c r="CC33" s="208"/>
      <c r="CD33" s="208"/>
      <c r="CE33" s="208">
        <f t="shared" si="37"/>
        <v>2</v>
      </c>
      <c r="CF33" s="208">
        <v>1</v>
      </c>
      <c r="CG33" s="208">
        <v>1</v>
      </c>
      <c r="CH33" s="208">
        <v>0</v>
      </c>
      <c r="CI33" s="208"/>
      <c r="CJ33" s="208"/>
      <c r="CK33" s="208"/>
      <c r="CL33" s="208">
        <f t="shared" si="55"/>
        <v>2</v>
      </c>
      <c r="CM33" s="208">
        <v>1</v>
      </c>
      <c r="CN33" s="208">
        <v>1</v>
      </c>
      <c r="CO33" s="208">
        <v>0</v>
      </c>
      <c r="CP33" s="208"/>
      <c r="CQ33" s="208"/>
      <c r="CR33" s="208"/>
      <c r="CS33" s="208">
        <f t="shared" si="56"/>
        <v>2</v>
      </c>
      <c r="CT33" s="208">
        <v>1</v>
      </c>
      <c r="CU33" s="208">
        <v>1</v>
      </c>
      <c r="CV33" s="208">
        <v>0</v>
      </c>
      <c r="CW33" s="208"/>
      <c r="CX33" s="208"/>
      <c r="CY33" s="208"/>
      <c r="CZ33" s="208">
        <f t="shared" si="57"/>
        <v>1</v>
      </c>
      <c r="DA33" s="208">
        <v>1</v>
      </c>
      <c r="DB33" s="208"/>
      <c r="DC33" s="208"/>
      <c r="DD33" s="208"/>
      <c r="DE33" s="208"/>
      <c r="DF33" s="208"/>
      <c r="DG33" s="208">
        <f t="shared" si="58"/>
        <v>2</v>
      </c>
      <c r="DH33" s="208">
        <v>1</v>
      </c>
      <c r="DI33" s="208">
        <v>1</v>
      </c>
      <c r="DJ33" s="208">
        <v>0</v>
      </c>
      <c r="DK33" s="208"/>
      <c r="DL33" s="208"/>
      <c r="DM33" s="208"/>
      <c r="DN33" s="17">
        <f t="shared" si="50"/>
        <v>0</v>
      </c>
      <c r="DO33" s="17">
        <f t="shared" si="51"/>
        <v>0</v>
      </c>
      <c r="DP33" s="210"/>
    </row>
    <row r="34" spans="1:120" s="222" customFormat="1" ht="31.5" customHeight="1" x14ac:dyDescent="0.2">
      <c r="A34" s="200">
        <v>4</v>
      </c>
      <c r="B34" s="201" t="s">
        <v>649</v>
      </c>
      <c r="C34" s="202" t="s">
        <v>68</v>
      </c>
      <c r="D34" s="202" t="s">
        <v>650</v>
      </c>
      <c r="E34" s="202" t="s">
        <v>477</v>
      </c>
      <c r="F34" s="202">
        <f t="shared" si="15"/>
        <v>2</v>
      </c>
      <c r="G34" s="200">
        <f t="shared" si="16"/>
        <v>2</v>
      </c>
      <c r="H34" s="200"/>
      <c r="I34" s="200">
        <v>2</v>
      </c>
      <c r="J34" s="200"/>
      <c r="K34" s="202">
        <f t="shared" si="17"/>
        <v>0</v>
      </c>
      <c r="L34" s="200"/>
      <c r="M34" s="200"/>
      <c r="N34" s="202">
        <f t="shared" si="48"/>
        <v>2</v>
      </c>
      <c r="O34" s="200">
        <f t="shared" si="18"/>
        <v>2</v>
      </c>
      <c r="P34" s="200"/>
      <c r="Q34" s="202">
        <v>2</v>
      </c>
      <c r="R34" s="200"/>
      <c r="S34" s="202" t="e">
        <f>T34+#REF!</f>
        <v>#REF!</v>
      </c>
      <c r="T34" s="200"/>
      <c r="U34" s="203">
        <f t="shared" si="33"/>
        <v>2</v>
      </c>
      <c r="V34" s="204">
        <f t="shared" si="19"/>
        <v>2</v>
      </c>
      <c r="W34" s="204"/>
      <c r="X34" s="204">
        <v>2</v>
      </c>
      <c r="Y34" s="204">
        <v>0</v>
      </c>
      <c r="Z34" s="204"/>
      <c r="AA34" s="204"/>
      <c r="AB34" s="204"/>
      <c r="AC34" s="205">
        <f t="shared" si="20"/>
        <v>2</v>
      </c>
      <c r="AD34" s="205">
        <f t="shared" si="21"/>
        <v>2</v>
      </c>
      <c r="AE34" s="204">
        <f t="shared" si="22"/>
        <v>0</v>
      </c>
      <c r="AF34" s="204">
        <f t="shared" si="22"/>
        <v>0</v>
      </c>
      <c r="AG34" s="204">
        <f t="shared" si="22"/>
        <v>0</v>
      </c>
      <c r="AH34" s="204">
        <f t="shared" si="22"/>
        <v>0</v>
      </c>
      <c r="AI34" s="205">
        <f t="shared" si="23"/>
        <v>2</v>
      </c>
      <c r="AJ34" s="205">
        <f t="shared" si="24"/>
        <v>2</v>
      </c>
      <c r="AK34" s="204">
        <f t="shared" si="25"/>
        <v>0</v>
      </c>
      <c r="AL34" s="205">
        <f t="shared" si="59"/>
        <v>0</v>
      </c>
      <c r="AM34" s="205">
        <v>0</v>
      </c>
      <c r="AN34" s="205">
        <v>0</v>
      </c>
      <c r="AO34" s="206"/>
      <c r="AP34" s="205">
        <f t="shared" si="60"/>
        <v>0</v>
      </c>
      <c r="AQ34" s="205"/>
      <c r="AR34" s="205">
        <f t="shared" si="61"/>
        <v>0</v>
      </c>
      <c r="AS34" s="204">
        <f t="shared" si="1"/>
        <v>0</v>
      </c>
      <c r="AT34" s="204">
        <f t="shared" si="62"/>
        <v>0</v>
      </c>
      <c r="AU34" s="204">
        <f t="shared" si="62"/>
        <v>0</v>
      </c>
      <c r="AV34" s="204">
        <f t="shared" si="62"/>
        <v>0</v>
      </c>
      <c r="AW34" s="204">
        <f t="shared" si="49"/>
        <v>0</v>
      </c>
      <c r="AX34" s="203">
        <f t="shared" si="3"/>
        <v>0</v>
      </c>
      <c r="AY34" s="204">
        <f t="shared" si="63"/>
        <v>0</v>
      </c>
      <c r="AZ34" s="204">
        <f t="shared" si="63"/>
        <v>0</v>
      </c>
      <c r="BA34" s="207"/>
      <c r="BB34" s="204">
        <f t="shared" si="34"/>
        <v>1</v>
      </c>
      <c r="BC34" s="204">
        <v>1</v>
      </c>
      <c r="BD34" s="204">
        <v>0</v>
      </c>
      <c r="BE34" s="204"/>
      <c r="BF34" s="204"/>
      <c r="BG34" s="204"/>
      <c r="BH34" s="204">
        <f t="shared" si="29"/>
        <v>2</v>
      </c>
      <c r="BI34" s="204">
        <v>2</v>
      </c>
      <c r="BJ34" s="204">
        <v>0</v>
      </c>
      <c r="BK34" s="204"/>
      <c r="BL34" s="204"/>
      <c r="BM34" s="204"/>
      <c r="BN34" s="204">
        <f t="shared" si="30"/>
        <v>0</v>
      </c>
      <c r="BO34" s="204"/>
      <c r="BP34" s="204"/>
      <c r="BQ34" s="208">
        <f t="shared" si="35"/>
        <v>2</v>
      </c>
      <c r="BR34" s="208">
        <v>2</v>
      </c>
      <c r="BS34" s="208">
        <v>0</v>
      </c>
      <c r="BT34" s="208">
        <v>0</v>
      </c>
      <c r="BU34" s="208"/>
      <c r="BV34" s="208"/>
      <c r="BW34" s="208"/>
      <c r="BX34" s="208">
        <f t="shared" si="36"/>
        <v>2</v>
      </c>
      <c r="BY34" s="208">
        <v>2</v>
      </c>
      <c r="BZ34" s="208">
        <v>0</v>
      </c>
      <c r="CA34" s="208">
        <v>0</v>
      </c>
      <c r="CB34" s="208">
        <f t="shared" si="31"/>
        <v>0</v>
      </c>
      <c r="CC34" s="208"/>
      <c r="CD34" s="208"/>
      <c r="CE34" s="208">
        <f t="shared" si="37"/>
        <v>2</v>
      </c>
      <c r="CF34" s="208">
        <v>2</v>
      </c>
      <c r="CG34" s="208">
        <v>0</v>
      </c>
      <c r="CH34" s="208">
        <v>0</v>
      </c>
      <c r="CI34" s="208"/>
      <c r="CJ34" s="208"/>
      <c r="CK34" s="208"/>
      <c r="CL34" s="208">
        <f t="shared" si="55"/>
        <v>2</v>
      </c>
      <c r="CM34" s="208">
        <v>2</v>
      </c>
      <c r="CN34" s="208">
        <v>0</v>
      </c>
      <c r="CO34" s="208">
        <v>0</v>
      </c>
      <c r="CP34" s="208"/>
      <c r="CQ34" s="208"/>
      <c r="CR34" s="208"/>
      <c r="CS34" s="208">
        <f t="shared" si="56"/>
        <v>2</v>
      </c>
      <c r="CT34" s="208">
        <v>2</v>
      </c>
      <c r="CU34" s="208">
        <v>0</v>
      </c>
      <c r="CV34" s="208">
        <v>0</v>
      </c>
      <c r="CW34" s="208"/>
      <c r="CX34" s="208"/>
      <c r="CY34" s="208"/>
      <c r="CZ34" s="208">
        <f t="shared" si="57"/>
        <v>2</v>
      </c>
      <c r="DA34" s="208">
        <v>2</v>
      </c>
      <c r="DB34" s="208"/>
      <c r="DC34" s="208"/>
      <c r="DD34" s="208"/>
      <c r="DE34" s="208"/>
      <c r="DF34" s="208"/>
      <c r="DG34" s="208">
        <f t="shared" si="58"/>
        <v>2</v>
      </c>
      <c r="DH34" s="208">
        <v>2</v>
      </c>
      <c r="DI34" s="208">
        <v>0</v>
      </c>
      <c r="DJ34" s="208">
        <v>0</v>
      </c>
      <c r="DK34" s="208"/>
      <c r="DL34" s="208"/>
      <c r="DM34" s="208"/>
      <c r="DN34" s="17">
        <f t="shared" si="50"/>
        <v>0</v>
      </c>
      <c r="DO34" s="17">
        <f t="shared" si="51"/>
        <v>0</v>
      </c>
      <c r="DP34" s="210"/>
    </row>
    <row r="35" spans="1:120" s="211" customFormat="1" ht="31.5" customHeight="1" x14ac:dyDescent="0.2">
      <c r="A35" s="200">
        <v>5</v>
      </c>
      <c r="B35" s="201" t="s">
        <v>651</v>
      </c>
      <c r="C35" s="202" t="s">
        <v>68</v>
      </c>
      <c r="D35" s="202" t="s">
        <v>652</v>
      </c>
      <c r="E35" s="202" t="s">
        <v>477</v>
      </c>
      <c r="F35" s="202">
        <f t="shared" si="15"/>
        <v>2</v>
      </c>
      <c r="G35" s="200">
        <f t="shared" si="16"/>
        <v>2</v>
      </c>
      <c r="H35" s="200"/>
      <c r="I35" s="200">
        <v>2</v>
      </c>
      <c r="J35" s="200"/>
      <c r="K35" s="202">
        <f t="shared" si="17"/>
        <v>0</v>
      </c>
      <c r="L35" s="200"/>
      <c r="M35" s="200"/>
      <c r="N35" s="202">
        <f t="shared" si="48"/>
        <v>2</v>
      </c>
      <c r="O35" s="200">
        <f t="shared" si="18"/>
        <v>2</v>
      </c>
      <c r="P35" s="200"/>
      <c r="Q35" s="202">
        <v>2</v>
      </c>
      <c r="R35" s="200"/>
      <c r="S35" s="202" t="e">
        <f>T35+#REF!</f>
        <v>#REF!</v>
      </c>
      <c r="T35" s="200"/>
      <c r="U35" s="203">
        <f t="shared" si="33"/>
        <v>2</v>
      </c>
      <c r="V35" s="204">
        <f t="shared" si="19"/>
        <v>2</v>
      </c>
      <c r="W35" s="204"/>
      <c r="X35" s="204">
        <v>2</v>
      </c>
      <c r="Y35" s="204">
        <v>0</v>
      </c>
      <c r="Z35" s="204"/>
      <c r="AA35" s="204"/>
      <c r="AB35" s="204"/>
      <c r="AC35" s="205">
        <f t="shared" si="20"/>
        <v>2</v>
      </c>
      <c r="AD35" s="205">
        <f t="shared" si="21"/>
        <v>2</v>
      </c>
      <c r="AE35" s="204">
        <f t="shared" si="22"/>
        <v>0</v>
      </c>
      <c r="AF35" s="204">
        <f t="shared" si="22"/>
        <v>0</v>
      </c>
      <c r="AG35" s="204">
        <f t="shared" si="22"/>
        <v>0</v>
      </c>
      <c r="AH35" s="204">
        <f t="shared" si="22"/>
        <v>0</v>
      </c>
      <c r="AI35" s="205">
        <f t="shared" si="23"/>
        <v>2</v>
      </c>
      <c r="AJ35" s="205">
        <f t="shared" si="24"/>
        <v>2</v>
      </c>
      <c r="AK35" s="204">
        <f t="shared" si="25"/>
        <v>0</v>
      </c>
      <c r="AL35" s="205">
        <f t="shared" si="59"/>
        <v>0</v>
      </c>
      <c r="AM35" s="205">
        <v>0</v>
      </c>
      <c r="AN35" s="205">
        <v>0</v>
      </c>
      <c r="AO35" s="206"/>
      <c r="AP35" s="205">
        <f t="shared" si="60"/>
        <v>0</v>
      </c>
      <c r="AQ35" s="205"/>
      <c r="AR35" s="205">
        <f t="shared" si="61"/>
        <v>0</v>
      </c>
      <c r="AS35" s="204">
        <f t="shared" si="1"/>
        <v>0</v>
      </c>
      <c r="AT35" s="204">
        <f t="shared" si="62"/>
        <v>0</v>
      </c>
      <c r="AU35" s="204">
        <f t="shared" si="62"/>
        <v>0</v>
      </c>
      <c r="AV35" s="204">
        <f t="shared" si="62"/>
        <v>0</v>
      </c>
      <c r="AW35" s="204">
        <f t="shared" si="49"/>
        <v>0</v>
      </c>
      <c r="AX35" s="203">
        <f t="shared" si="3"/>
        <v>0</v>
      </c>
      <c r="AY35" s="204">
        <f t="shared" si="63"/>
        <v>0</v>
      </c>
      <c r="AZ35" s="204">
        <f t="shared" si="63"/>
        <v>0</v>
      </c>
      <c r="BA35" s="207"/>
      <c r="BB35" s="204">
        <f t="shared" si="34"/>
        <v>2</v>
      </c>
      <c r="BC35" s="204">
        <v>2</v>
      </c>
      <c r="BD35" s="204">
        <v>0</v>
      </c>
      <c r="BE35" s="204"/>
      <c r="BF35" s="204"/>
      <c r="BG35" s="204"/>
      <c r="BH35" s="204">
        <f t="shared" si="29"/>
        <v>2</v>
      </c>
      <c r="BI35" s="204">
        <v>2</v>
      </c>
      <c r="BJ35" s="204">
        <v>0</v>
      </c>
      <c r="BK35" s="204"/>
      <c r="BL35" s="204"/>
      <c r="BM35" s="204"/>
      <c r="BN35" s="204">
        <f t="shared" si="30"/>
        <v>0</v>
      </c>
      <c r="BO35" s="204"/>
      <c r="BP35" s="204"/>
      <c r="BQ35" s="208">
        <f t="shared" si="35"/>
        <v>2</v>
      </c>
      <c r="BR35" s="208">
        <v>2</v>
      </c>
      <c r="BS35" s="208">
        <v>0</v>
      </c>
      <c r="BT35" s="208">
        <v>0</v>
      </c>
      <c r="BU35" s="208"/>
      <c r="BV35" s="208"/>
      <c r="BW35" s="208"/>
      <c r="BX35" s="208">
        <f t="shared" si="36"/>
        <v>2</v>
      </c>
      <c r="BY35" s="208">
        <v>2</v>
      </c>
      <c r="BZ35" s="208">
        <v>0</v>
      </c>
      <c r="CA35" s="208">
        <v>0</v>
      </c>
      <c r="CB35" s="208">
        <f t="shared" si="31"/>
        <v>0</v>
      </c>
      <c r="CC35" s="208"/>
      <c r="CD35" s="208"/>
      <c r="CE35" s="208">
        <f t="shared" si="37"/>
        <v>2</v>
      </c>
      <c r="CF35" s="208">
        <v>2</v>
      </c>
      <c r="CG35" s="208">
        <v>0</v>
      </c>
      <c r="CH35" s="208">
        <v>0</v>
      </c>
      <c r="CI35" s="208"/>
      <c r="CJ35" s="208"/>
      <c r="CK35" s="208"/>
      <c r="CL35" s="208">
        <f t="shared" si="55"/>
        <v>2</v>
      </c>
      <c r="CM35" s="208">
        <v>2</v>
      </c>
      <c r="CN35" s="208">
        <v>0</v>
      </c>
      <c r="CO35" s="208">
        <v>0</v>
      </c>
      <c r="CP35" s="208"/>
      <c r="CQ35" s="208"/>
      <c r="CR35" s="208"/>
      <c r="CS35" s="208">
        <f t="shared" si="56"/>
        <v>2</v>
      </c>
      <c r="CT35" s="208">
        <v>2</v>
      </c>
      <c r="CU35" s="208">
        <v>0</v>
      </c>
      <c r="CV35" s="208">
        <v>0</v>
      </c>
      <c r="CW35" s="208"/>
      <c r="CX35" s="208"/>
      <c r="CY35" s="208"/>
      <c r="CZ35" s="208">
        <f t="shared" si="57"/>
        <v>2</v>
      </c>
      <c r="DA35" s="208">
        <v>2</v>
      </c>
      <c r="DB35" s="208"/>
      <c r="DC35" s="208"/>
      <c r="DD35" s="208"/>
      <c r="DE35" s="208"/>
      <c r="DF35" s="208"/>
      <c r="DG35" s="208">
        <f t="shared" si="58"/>
        <v>2</v>
      </c>
      <c r="DH35" s="208">
        <v>2</v>
      </c>
      <c r="DI35" s="208">
        <v>0</v>
      </c>
      <c r="DJ35" s="208">
        <v>0</v>
      </c>
      <c r="DK35" s="208"/>
      <c r="DL35" s="208"/>
      <c r="DM35" s="208"/>
      <c r="DN35" s="17">
        <f t="shared" si="50"/>
        <v>0</v>
      </c>
      <c r="DO35" s="17">
        <f t="shared" si="51"/>
        <v>0</v>
      </c>
      <c r="DP35" s="210"/>
    </row>
    <row r="36" spans="1:120" s="211" customFormat="1" ht="31.5" customHeight="1" x14ac:dyDescent="0.2">
      <c r="A36" s="200">
        <v>6</v>
      </c>
      <c r="B36" s="201" t="s">
        <v>653</v>
      </c>
      <c r="C36" s="202" t="s">
        <v>68</v>
      </c>
      <c r="D36" s="202" t="s">
        <v>654</v>
      </c>
      <c r="E36" s="202" t="s">
        <v>477</v>
      </c>
      <c r="F36" s="202">
        <f t="shared" si="15"/>
        <v>2</v>
      </c>
      <c r="G36" s="200">
        <f t="shared" si="16"/>
        <v>2</v>
      </c>
      <c r="H36" s="200"/>
      <c r="I36" s="200">
        <v>2</v>
      </c>
      <c r="J36" s="200"/>
      <c r="K36" s="202">
        <f t="shared" si="17"/>
        <v>0</v>
      </c>
      <c r="L36" s="200"/>
      <c r="M36" s="200"/>
      <c r="N36" s="202">
        <v>3</v>
      </c>
      <c r="O36" s="200">
        <f t="shared" si="18"/>
        <v>3</v>
      </c>
      <c r="P36" s="200"/>
      <c r="Q36" s="202">
        <v>3</v>
      </c>
      <c r="R36" s="200"/>
      <c r="S36" s="202" t="e">
        <f>T36+#REF!</f>
        <v>#REF!</v>
      </c>
      <c r="T36" s="200"/>
      <c r="U36" s="203">
        <f t="shared" si="33"/>
        <v>2</v>
      </c>
      <c r="V36" s="204">
        <f t="shared" si="19"/>
        <v>2</v>
      </c>
      <c r="W36" s="204"/>
      <c r="X36" s="204">
        <v>2</v>
      </c>
      <c r="Y36" s="204">
        <v>0</v>
      </c>
      <c r="Z36" s="204"/>
      <c r="AA36" s="204"/>
      <c r="AB36" s="204"/>
      <c r="AC36" s="205">
        <f t="shared" si="20"/>
        <v>2</v>
      </c>
      <c r="AD36" s="205">
        <f t="shared" si="21"/>
        <v>2</v>
      </c>
      <c r="AE36" s="204">
        <f t="shared" si="22"/>
        <v>0</v>
      </c>
      <c r="AF36" s="204">
        <f t="shared" si="22"/>
        <v>0</v>
      </c>
      <c r="AG36" s="204">
        <f t="shared" si="22"/>
        <v>0</v>
      </c>
      <c r="AH36" s="204">
        <f t="shared" si="22"/>
        <v>0</v>
      </c>
      <c r="AI36" s="205">
        <f t="shared" si="23"/>
        <v>2</v>
      </c>
      <c r="AJ36" s="205">
        <f t="shared" si="24"/>
        <v>2</v>
      </c>
      <c r="AK36" s="204">
        <f t="shared" si="25"/>
        <v>0</v>
      </c>
      <c r="AL36" s="205">
        <f t="shared" si="59"/>
        <v>-1</v>
      </c>
      <c r="AM36" s="205">
        <v>0</v>
      </c>
      <c r="AN36" s="205">
        <v>0</v>
      </c>
      <c r="AO36" s="206"/>
      <c r="AP36" s="205">
        <f t="shared" si="60"/>
        <v>-1</v>
      </c>
      <c r="AQ36" s="205"/>
      <c r="AR36" s="205">
        <f t="shared" si="61"/>
        <v>-1</v>
      </c>
      <c r="AS36" s="204">
        <f t="shared" si="1"/>
        <v>0</v>
      </c>
      <c r="AT36" s="204">
        <f t="shared" si="62"/>
        <v>0</v>
      </c>
      <c r="AU36" s="204">
        <f t="shared" si="62"/>
        <v>0</v>
      </c>
      <c r="AV36" s="204">
        <f t="shared" si="62"/>
        <v>0</v>
      </c>
      <c r="AW36" s="204">
        <f t="shared" si="49"/>
        <v>0</v>
      </c>
      <c r="AX36" s="203">
        <f t="shared" si="3"/>
        <v>0</v>
      </c>
      <c r="AY36" s="204">
        <f t="shared" si="63"/>
        <v>0</v>
      </c>
      <c r="AZ36" s="204">
        <f t="shared" si="63"/>
        <v>0</v>
      </c>
      <c r="BA36" s="207"/>
      <c r="BB36" s="204">
        <f t="shared" si="34"/>
        <v>2</v>
      </c>
      <c r="BC36" s="204">
        <v>2</v>
      </c>
      <c r="BD36" s="204">
        <v>0</v>
      </c>
      <c r="BE36" s="204"/>
      <c r="BF36" s="204"/>
      <c r="BG36" s="204"/>
      <c r="BH36" s="204">
        <f t="shared" si="29"/>
        <v>2</v>
      </c>
      <c r="BI36" s="204">
        <v>2</v>
      </c>
      <c r="BJ36" s="204">
        <v>0</v>
      </c>
      <c r="BK36" s="204"/>
      <c r="BL36" s="204"/>
      <c r="BM36" s="204"/>
      <c r="BN36" s="204">
        <f t="shared" si="30"/>
        <v>0</v>
      </c>
      <c r="BO36" s="204"/>
      <c r="BP36" s="204"/>
      <c r="BQ36" s="208">
        <f t="shared" si="35"/>
        <v>2</v>
      </c>
      <c r="BR36" s="208">
        <v>2</v>
      </c>
      <c r="BS36" s="208">
        <v>0</v>
      </c>
      <c r="BT36" s="208">
        <v>0</v>
      </c>
      <c r="BU36" s="208"/>
      <c r="BV36" s="208"/>
      <c r="BW36" s="208"/>
      <c r="BX36" s="208">
        <f t="shared" si="36"/>
        <v>2</v>
      </c>
      <c r="BY36" s="208">
        <v>2</v>
      </c>
      <c r="BZ36" s="208">
        <v>0</v>
      </c>
      <c r="CA36" s="208">
        <v>0</v>
      </c>
      <c r="CB36" s="208">
        <f t="shared" si="31"/>
        <v>0</v>
      </c>
      <c r="CC36" s="208"/>
      <c r="CD36" s="208"/>
      <c r="CE36" s="208">
        <f t="shared" si="37"/>
        <v>2</v>
      </c>
      <c r="CF36" s="208">
        <v>2</v>
      </c>
      <c r="CG36" s="208">
        <v>0</v>
      </c>
      <c r="CH36" s="208">
        <v>0</v>
      </c>
      <c r="CI36" s="208"/>
      <c r="CJ36" s="208"/>
      <c r="CK36" s="208"/>
      <c r="CL36" s="208">
        <f t="shared" si="55"/>
        <v>2</v>
      </c>
      <c r="CM36" s="208">
        <v>2</v>
      </c>
      <c r="CN36" s="208">
        <v>0</v>
      </c>
      <c r="CO36" s="208">
        <v>0</v>
      </c>
      <c r="CP36" s="208"/>
      <c r="CQ36" s="208"/>
      <c r="CR36" s="208"/>
      <c r="CS36" s="208">
        <f t="shared" si="56"/>
        <v>2</v>
      </c>
      <c r="CT36" s="208">
        <v>2</v>
      </c>
      <c r="CU36" s="208">
        <v>0</v>
      </c>
      <c r="CV36" s="208">
        <v>0</v>
      </c>
      <c r="CW36" s="208"/>
      <c r="CX36" s="208"/>
      <c r="CY36" s="208"/>
      <c r="CZ36" s="208">
        <f t="shared" si="57"/>
        <v>1</v>
      </c>
      <c r="DA36" s="208">
        <v>1</v>
      </c>
      <c r="DB36" s="208"/>
      <c r="DC36" s="208"/>
      <c r="DD36" s="208"/>
      <c r="DE36" s="208"/>
      <c r="DF36" s="208"/>
      <c r="DG36" s="208">
        <f t="shared" si="58"/>
        <v>2</v>
      </c>
      <c r="DH36" s="208">
        <v>1</v>
      </c>
      <c r="DI36" s="208">
        <v>1</v>
      </c>
      <c r="DJ36" s="208">
        <v>0</v>
      </c>
      <c r="DK36" s="208"/>
      <c r="DL36" s="208"/>
      <c r="DM36" s="208"/>
      <c r="DN36" s="17">
        <f t="shared" si="50"/>
        <v>-1</v>
      </c>
      <c r="DO36" s="17">
        <f t="shared" si="51"/>
        <v>1</v>
      </c>
      <c r="DP36" s="210"/>
    </row>
    <row r="37" spans="1:120" s="211" customFormat="1" ht="31.5" customHeight="1" x14ac:dyDescent="0.2">
      <c r="A37" s="200">
        <v>7</v>
      </c>
      <c r="B37" s="201" t="s">
        <v>655</v>
      </c>
      <c r="C37" s="202" t="s">
        <v>68</v>
      </c>
      <c r="D37" s="202" t="s">
        <v>656</v>
      </c>
      <c r="E37" s="202" t="s">
        <v>477</v>
      </c>
      <c r="F37" s="202">
        <f t="shared" si="15"/>
        <v>3</v>
      </c>
      <c r="G37" s="200">
        <f t="shared" si="16"/>
        <v>3</v>
      </c>
      <c r="H37" s="200"/>
      <c r="I37" s="200">
        <v>3</v>
      </c>
      <c r="J37" s="200"/>
      <c r="K37" s="202">
        <f t="shared" si="17"/>
        <v>0</v>
      </c>
      <c r="L37" s="200"/>
      <c r="M37" s="200"/>
      <c r="N37" s="202">
        <f t="shared" ref="N37:N63" si="64">P37+Q37+R37</f>
        <v>3</v>
      </c>
      <c r="O37" s="200">
        <f t="shared" si="18"/>
        <v>3</v>
      </c>
      <c r="P37" s="200"/>
      <c r="Q37" s="202">
        <v>3</v>
      </c>
      <c r="R37" s="200"/>
      <c r="S37" s="202" t="e">
        <f>T37+#REF!</f>
        <v>#REF!</v>
      </c>
      <c r="T37" s="200"/>
      <c r="U37" s="203">
        <f t="shared" si="33"/>
        <v>3</v>
      </c>
      <c r="V37" s="204">
        <f t="shared" si="19"/>
        <v>3</v>
      </c>
      <c r="W37" s="204"/>
      <c r="X37" s="204">
        <v>3</v>
      </c>
      <c r="Y37" s="204">
        <v>0</v>
      </c>
      <c r="Z37" s="204"/>
      <c r="AA37" s="204"/>
      <c r="AB37" s="204"/>
      <c r="AC37" s="205">
        <f t="shared" si="20"/>
        <v>3</v>
      </c>
      <c r="AD37" s="205">
        <f t="shared" si="21"/>
        <v>3</v>
      </c>
      <c r="AE37" s="204">
        <f t="shared" si="22"/>
        <v>0</v>
      </c>
      <c r="AF37" s="204">
        <f t="shared" si="22"/>
        <v>0</v>
      </c>
      <c r="AG37" s="204">
        <f t="shared" si="22"/>
        <v>0</v>
      </c>
      <c r="AH37" s="204">
        <f t="shared" si="22"/>
        <v>0</v>
      </c>
      <c r="AI37" s="205">
        <f t="shared" si="23"/>
        <v>3</v>
      </c>
      <c r="AJ37" s="205">
        <f t="shared" si="24"/>
        <v>3</v>
      </c>
      <c r="AK37" s="204">
        <f t="shared" si="25"/>
        <v>0</v>
      </c>
      <c r="AL37" s="205">
        <f t="shared" si="59"/>
        <v>0</v>
      </c>
      <c r="AM37" s="205">
        <v>0</v>
      </c>
      <c r="AN37" s="205">
        <v>0</v>
      </c>
      <c r="AO37" s="206"/>
      <c r="AP37" s="205">
        <f t="shared" si="60"/>
        <v>0</v>
      </c>
      <c r="AQ37" s="205"/>
      <c r="AR37" s="205">
        <f t="shared" si="61"/>
        <v>0</v>
      </c>
      <c r="AS37" s="204">
        <f t="shared" si="1"/>
        <v>0</v>
      </c>
      <c r="AT37" s="204">
        <f t="shared" si="62"/>
        <v>0</v>
      </c>
      <c r="AU37" s="204">
        <f t="shared" si="62"/>
        <v>0</v>
      </c>
      <c r="AV37" s="204">
        <f t="shared" si="62"/>
        <v>0</v>
      </c>
      <c r="AW37" s="204">
        <f t="shared" si="49"/>
        <v>0</v>
      </c>
      <c r="AX37" s="203">
        <f t="shared" si="3"/>
        <v>0</v>
      </c>
      <c r="AY37" s="204">
        <f t="shared" si="63"/>
        <v>0</v>
      </c>
      <c r="AZ37" s="204">
        <f t="shared" si="63"/>
        <v>0</v>
      </c>
      <c r="BA37" s="207"/>
      <c r="BB37" s="204">
        <f t="shared" si="34"/>
        <v>2</v>
      </c>
      <c r="BC37" s="204">
        <v>2</v>
      </c>
      <c r="BD37" s="204">
        <v>0</v>
      </c>
      <c r="BE37" s="204"/>
      <c r="BF37" s="204"/>
      <c r="BG37" s="204"/>
      <c r="BH37" s="204">
        <f t="shared" si="29"/>
        <v>2</v>
      </c>
      <c r="BI37" s="204">
        <v>2</v>
      </c>
      <c r="BJ37" s="204">
        <v>0</v>
      </c>
      <c r="BK37" s="204"/>
      <c r="BL37" s="204"/>
      <c r="BM37" s="204"/>
      <c r="BN37" s="204">
        <f t="shared" si="30"/>
        <v>0</v>
      </c>
      <c r="BO37" s="204"/>
      <c r="BP37" s="204"/>
      <c r="BQ37" s="208">
        <f t="shared" si="35"/>
        <v>3</v>
      </c>
      <c r="BR37" s="208">
        <v>3</v>
      </c>
      <c r="BS37" s="208">
        <v>0</v>
      </c>
      <c r="BT37" s="208">
        <v>0</v>
      </c>
      <c r="BU37" s="208"/>
      <c r="BV37" s="208"/>
      <c r="BW37" s="208"/>
      <c r="BX37" s="208">
        <f t="shared" si="36"/>
        <v>2</v>
      </c>
      <c r="BY37" s="208">
        <v>2</v>
      </c>
      <c r="BZ37" s="208">
        <v>0</v>
      </c>
      <c r="CA37" s="208">
        <v>0</v>
      </c>
      <c r="CB37" s="208">
        <f t="shared" si="31"/>
        <v>0</v>
      </c>
      <c r="CC37" s="208"/>
      <c r="CD37" s="208"/>
      <c r="CE37" s="208">
        <f t="shared" si="37"/>
        <v>3</v>
      </c>
      <c r="CF37" s="208">
        <v>2</v>
      </c>
      <c r="CG37" s="208">
        <v>1</v>
      </c>
      <c r="CH37" s="208">
        <v>0</v>
      </c>
      <c r="CI37" s="208"/>
      <c r="CJ37" s="208"/>
      <c r="CK37" s="208"/>
      <c r="CL37" s="208">
        <f t="shared" si="55"/>
        <v>2</v>
      </c>
      <c r="CM37" s="208">
        <v>2</v>
      </c>
      <c r="CN37" s="208">
        <v>0</v>
      </c>
      <c r="CO37" s="208">
        <v>0</v>
      </c>
      <c r="CP37" s="208"/>
      <c r="CQ37" s="208"/>
      <c r="CR37" s="208"/>
      <c r="CS37" s="208">
        <f t="shared" si="56"/>
        <v>3</v>
      </c>
      <c r="CT37" s="208">
        <v>2</v>
      </c>
      <c r="CU37" s="208">
        <v>1</v>
      </c>
      <c r="CV37" s="208">
        <v>0</v>
      </c>
      <c r="CW37" s="208"/>
      <c r="CX37" s="208"/>
      <c r="CY37" s="208"/>
      <c r="CZ37" s="208">
        <f t="shared" si="57"/>
        <v>3</v>
      </c>
      <c r="DA37" s="208">
        <v>2</v>
      </c>
      <c r="DB37" s="208">
        <v>1</v>
      </c>
      <c r="DC37" s="208"/>
      <c r="DD37" s="208"/>
      <c r="DE37" s="208"/>
      <c r="DF37" s="208"/>
      <c r="DG37" s="208">
        <f t="shared" si="58"/>
        <v>3</v>
      </c>
      <c r="DH37" s="208">
        <v>2</v>
      </c>
      <c r="DI37" s="208">
        <v>1</v>
      </c>
      <c r="DJ37" s="208">
        <v>0</v>
      </c>
      <c r="DK37" s="208"/>
      <c r="DL37" s="208"/>
      <c r="DM37" s="208"/>
      <c r="DN37" s="17">
        <f t="shared" si="50"/>
        <v>0</v>
      </c>
      <c r="DO37" s="17">
        <f t="shared" si="51"/>
        <v>0</v>
      </c>
      <c r="DP37" s="210"/>
    </row>
    <row r="38" spans="1:120" s="223" customFormat="1" ht="31.5" customHeight="1" x14ac:dyDescent="0.25">
      <c r="A38" s="200">
        <v>8</v>
      </c>
      <c r="B38" s="201" t="s">
        <v>657</v>
      </c>
      <c r="C38" s="202" t="s">
        <v>68</v>
      </c>
      <c r="D38" s="202" t="s">
        <v>658</v>
      </c>
      <c r="E38" s="202" t="s">
        <v>477</v>
      </c>
      <c r="F38" s="202">
        <f t="shared" si="15"/>
        <v>1</v>
      </c>
      <c r="G38" s="200">
        <f t="shared" si="16"/>
        <v>1</v>
      </c>
      <c r="H38" s="200"/>
      <c r="I38" s="200">
        <v>1</v>
      </c>
      <c r="J38" s="200"/>
      <c r="K38" s="202">
        <f t="shared" si="17"/>
        <v>0</v>
      </c>
      <c r="L38" s="200"/>
      <c r="M38" s="200"/>
      <c r="N38" s="202">
        <f t="shared" si="64"/>
        <v>1</v>
      </c>
      <c r="O38" s="200">
        <f t="shared" si="18"/>
        <v>1</v>
      </c>
      <c r="P38" s="200"/>
      <c r="Q38" s="202">
        <v>1</v>
      </c>
      <c r="R38" s="200"/>
      <c r="S38" s="202" t="e">
        <f>T38+#REF!</f>
        <v>#REF!</v>
      </c>
      <c r="T38" s="200"/>
      <c r="U38" s="203">
        <f t="shared" si="33"/>
        <v>1</v>
      </c>
      <c r="V38" s="204">
        <f t="shared" si="19"/>
        <v>1</v>
      </c>
      <c r="W38" s="204"/>
      <c r="X38" s="204">
        <v>1</v>
      </c>
      <c r="Y38" s="204">
        <v>0</v>
      </c>
      <c r="Z38" s="204"/>
      <c r="AA38" s="204"/>
      <c r="AB38" s="204"/>
      <c r="AC38" s="205">
        <f t="shared" si="20"/>
        <v>1</v>
      </c>
      <c r="AD38" s="205">
        <f t="shared" si="21"/>
        <v>1</v>
      </c>
      <c r="AE38" s="204">
        <f t="shared" si="22"/>
        <v>0</v>
      </c>
      <c r="AF38" s="204">
        <f t="shared" si="22"/>
        <v>0</v>
      </c>
      <c r="AG38" s="204">
        <f t="shared" si="22"/>
        <v>0</v>
      </c>
      <c r="AH38" s="204">
        <f t="shared" si="22"/>
        <v>0</v>
      </c>
      <c r="AI38" s="205">
        <f t="shared" si="23"/>
        <v>1</v>
      </c>
      <c r="AJ38" s="205">
        <f t="shared" si="24"/>
        <v>1</v>
      </c>
      <c r="AK38" s="204">
        <f t="shared" si="25"/>
        <v>0</v>
      </c>
      <c r="AL38" s="205">
        <f t="shared" si="59"/>
        <v>0</v>
      </c>
      <c r="AM38" s="205">
        <v>0</v>
      </c>
      <c r="AN38" s="205">
        <v>0</v>
      </c>
      <c r="AO38" s="206"/>
      <c r="AP38" s="205">
        <f t="shared" si="60"/>
        <v>0</v>
      </c>
      <c r="AQ38" s="205"/>
      <c r="AR38" s="205">
        <f t="shared" si="61"/>
        <v>0</v>
      </c>
      <c r="AS38" s="204">
        <f t="shared" si="1"/>
        <v>0</v>
      </c>
      <c r="AT38" s="204">
        <f t="shared" si="62"/>
        <v>0</v>
      </c>
      <c r="AU38" s="204">
        <f t="shared" si="62"/>
        <v>0</v>
      </c>
      <c r="AV38" s="204">
        <f t="shared" si="62"/>
        <v>0</v>
      </c>
      <c r="AW38" s="204">
        <f t="shared" si="49"/>
        <v>0</v>
      </c>
      <c r="AX38" s="203">
        <f t="shared" si="3"/>
        <v>0</v>
      </c>
      <c r="AY38" s="204">
        <f t="shared" si="63"/>
        <v>0</v>
      </c>
      <c r="AZ38" s="204">
        <f t="shared" si="63"/>
        <v>0</v>
      </c>
      <c r="BA38" s="207"/>
      <c r="BB38" s="204">
        <f t="shared" si="34"/>
        <v>1</v>
      </c>
      <c r="BC38" s="204">
        <v>1</v>
      </c>
      <c r="BD38" s="204">
        <v>0</v>
      </c>
      <c r="BE38" s="204"/>
      <c r="BF38" s="204"/>
      <c r="BG38" s="204"/>
      <c r="BH38" s="204">
        <f t="shared" si="29"/>
        <v>1</v>
      </c>
      <c r="BI38" s="204">
        <v>1</v>
      </c>
      <c r="BJ38" s="204">
        <v>0</v>
      </c>
      <c r="BK38" s="204"/>
      <c r="BL38" s="204"/>
      <c r="BM38" s="204"/>
      <c r="BN38" s="204">
        <f t="shared" si="30"/>
        <v>0</v>
      </c>
      <c r="BO38" s="204"/>
      <c r="BP38" s="204"/>
      <c r="BQ38" s="208">
        <f t="shared" si="35"/>
        <v>1</v>
      </c>
      <c r="BR38" s="208">
        <v>1</v>
      </c>
      <c r="BS38" s="208">
        <v>0</v>
      </c>
      <c r="BT38" s="208">
        <v>0</v>
      </c>
      <c r="BU38" s="208"/>
      <c r="BV38" s="208"/>
      <c r="BW38" s="208"/>
      <c r="BX38" s="208">
        <f t="shared" si="36"/>
        <v>1</v>
      </c>
      <c r="BY38" s="208">
        <v>1</v>
      </c>
      <c r="BZ38" s="208">
        <v>0</v>
      </c>
      <c r="CA38" s="208">
        <v>0</v>
      </c>
      <c r="CB38" s="208">
        <f t="shared" si="31"/>
        <v>0</v>
      </c>
      <c r="CC38" s="208"/>
      <c r="CD38" s="208"/>
      <c r="CE38" s="208">
        <f t="shared" si="37"/>
        <v>1</v>
      </c>
      <c r="CF38" s="208">
        <v>1</v>
      </c>
      <c r="CG38" s="208">
        <v>0</v>
      </c>
      <c r="CH38" s="208">
        <v>0</v>
      </c>
      <c r="CI38" s="208"/>
      <c r="CJ38" s="208"/>
      <c r="CK38" s="208"/>
      <c r="CL38" s="208">
        <f t="shared" si="55"/>
        <v>1</v>
      </c>
      <c r="CM38" s="208">
        <v>1</v>
      </c>
      <c r="CN38" s="208">
        <v>0</v>
      </c>
      <c r="CO38" s="208">
        <v>0</v>
      </c>
      <c r="CP38" s="208"/>
      <c r="CQ38" s="208"/>
      <c r="CR38" s="208"/>
      <c r="CS38" s="208">
        <f t="shared" si="56"/>
        <v>1</v>
      </c>
      <c r="CT38" s="208">
        <v>1</v>
      </c>
      <c r="CU38" s="208">
        <v>0</v>
      </c>
      <c r="CV38" s="208">
        <v>0</v>
      </c>
      <c r="CW38" s="208"/>
      <c r="CX38" s="208"/>
      <c r="CY38" s="208"/>
      <c r="CZ38" s="208">
        <f t="shared" si="57"/>
        <v>1</v>
      </c>
      <c r="DA38" s="208">
        <v>1</v>
      </c>
      <c r="DB38" s="208"/>
      <c r="DC38" s="208"/>
      <c r="DD38" s="208"/>
      <c r="DE38" s="208"/>
      <c r="DF38" s="208"/>
      <c r="DG38" s="208">
        <f t="shared" si="58"/>
        <v>1</v>
      </c>
      <c r="DH38" s="208">
        <v>1</v>
      </c>
      <c r="DI38" s="208">
        <v>0</v>
      </c>
      <c r="DJ38" s="208">
        <v>0</v>
      </c>
      <c r="DK38" s="208"/>
      <c r="DL38" s="208"/>
      <c r="DM38" s="208"/>
      <c r="DN38" s="17">
        <f t="shared" si="50"/>
        <v>0</v>
      </c>
      <c r="DO38" s="17">
        <f t="shared" si="51"/>
        <v>0</v>
      </c>
      <c r="DP38" s="210"/>
    </row>
    <row r="39" spans="1:120" s="211" customFormat="1" ht="31.5" customHeight="1" x14ac:dyDescent="0.2">
      <c r="A39" s="200">
        <v>9</v>
      </c>
      <c r="B39" s="201" t="s">
        <v>659</v>
      </c>
      <c r="C39" s="202" t="s">
        <v>68</v>
      </c>
      <c r="D39" s="202" t="s">
        <v>660</v>
      </c>
      <c r="E39" s="202" t="s">
        <v>477</v>
      </c>
      <c r="F39" s="202">
        <f t="shared" si="15"/>
        <v>2</v>
      </c>
      <c r="G39" s="200">
        <f t="shared" si="16"/>
        <v>2</v>
      </c>
      <c r="H39" s="200"/>
      <c r="I39" s="200">
        <v>2</v>
      </c>
      <c r="J39" s="200"/>
      <c r="K39" s="202">
        <f t="shared" si="17"/>
        <v>0</v>
      </c>
      <c r="L39" s="200"/>
      <c r="M39" s="200"/>
      <c r="N39" s="202">
        <f t="shared" si="64"/>
        <v>2</v>
      </c>
      <c r="O39" s="200">
        <f t="shared" si="18"/>
        <v>2</v>
      </c>
      <c r="P39" s="200"/>
      <c r="Q39" s="202">
        <v>2</v>
      </c>
      <c r="R39" s="200"/>
      <c r="S39" s="202" t="e">
        <f>T39+#REF!</f>
        <v>#REF!</v>
      </c>
      <c r="T39" s="200"/>
      <c r="U39" s="203">
        <f t="shared" si="33"/>
        <v>2</v>
      </c>
      <c r="V39" s="204">
        <f t="shared" si="19"/>
        <v>2</v>
      </c>
      <c r="W39" s="204"/>
      <c r="X39" s="204">
        <v>2</v>
      </c>
      <c r="Y39" s="204">
        <v>0</v>
      </c>
      <c r="Z39" s="204"/>
      <c r="AA39" s="204"/>
      <c r="AB39" s="204"/>
      <c r="AC39" s="205">
        <f t="shared" si="20"/>
        <v>2</v>
      </c>
      <c r="AD39" s="205">
        <f t="shared" si="21"/>
        <v>2</v>
      </c>
      <c r="AE39" s="204">
        <f t="shared" si="22"/>
        <v>0</v>
      </c>
      <c r="AF39" s="204">
        <f t="shared" si="22"/>
        <v>0</v>
      </c>
      <c r="AG39" s="204">
        <f t="shared" si="22"/>
        <v>0</v>
      </c>
      <c r="AH39" s="204">
        <f t="shared" si="22"/>
        <v>0</v>
      </c>
      <c r="AI39" s="205">
        <f t="shared" si="23"/>
        <v>2</v>
      </c>
      <c r="AJ39" s="205">
        <f t="shared" si="24"/>
        <v>2</v>
      </c>
      <c r="AK39" s="204">
        <f t="shared" si="25"/>
        <v>0</v>
      </c>
      <c r="AL39" s="205">
        <f t="shared" si="59"/>
        <v>0</v>
      </c>
      <c r="AM39" s="205">
        <v>0</v>
      </c>
      <c r="AN39" s="205">
        <v>0</v>
      </c>
      <c r="AO39" s="206"/>
      <c r="AP39" s="205">
        <f t="shared" si="60"/>
        <v>0</v>
      </c>
      <c r="AQ39" s="205"/>
      <c r="AR39" s="205">
        <f t="shared" si="61"/>
        <v>0</v>
      </c>
      <c r="AS39" s="204">
        <f t="shared" si="1"/>
        <v>0</v>
      </c>
      <c r="AT39" s="204">
        <f t="shared" si="62"/>
        <v>0</v>
      </c>
      <c r="AU39" s="204">
        <f t="shared" si="62"/>
        <v>0</v>
      </c>
      <c r="AV39" s="204">
        <f t="shared" si="62"/>
        <v>0</v>
      </c>
      <c r="AW39" s="204">
        <f t="shared" si="49"/>
        <v>0</v>
      </c>
      <c r="AX39" s="203">
        <f t="shared" si="3"/>
        <v>0</v>
      </c>
      <c r="AY39" s="204">
        <f t="shared" si="63"/>
        <v>0</v>
      </c>
      <c r="AZ39" s="204">
        <f t="shared" si="63"/>
        <v>0</v>
      </c>
      <c r="BA39" s="207"/>
      <c r="BB39" s="204">
        <f t="shared" si="34"/>
        <v>2</v>
      </c>
      <c r="BC39" s="204">
        <v>2</v>
      </c>
      <c r="BD39" s="204">
        <v>0</v>
      </c>
      <c r="BE39" s="204"/>
      <c r="BF39" s="204"/>
      <c r="BG39" s="204"/>
      <c r="BH39" s="204">
        <f t="shared" si="29"/>
        <v>2</v>
      </c>
      <c r="BI39" s="204">
        <v>2</v>
      </c>
      <c r="BJ39" s="204">
        <v>0</v>
      </c>
      <c r="BK39" s="204"/>
      <c r="BL39" s="204"/>
      <c r="BM39" s="204"/>
      <c r="BN39" s="204">
        <f t="shared" si="30"/>
        <v>0</v>
      </c>
      <c r="BO39" s="204"/>
      <c r="BP39" s="204"/>
      <c r="BQ39" s="208">
        <f t="shared" si="35"/>
        <v>2</v>
      </c>
      <c r="BR39" s="208">
        <v>2</v>
      </c>
      <c r="BS39" s="208">
        <v>0</v>
      </c>
      <c r="BT39" s="208">
        <v>0</v>
      </c>
      <c r="BU39" s="208"/>
      <c r="BV39" s="208"/>
      <c r="BW39" s="208"/>
      <c r="BX39" s="208">
        <f t="shared" si="36"/>
        <v>2</v>
      </c>
      <c r="BY39" s="208">
        <v>2</v>
      </c>
      <c r="BZ39" s="208">
        <v>0</v>
      </c>
      <c r="CA39" s="208">
        <v>0</v>
      </c>
      <c r="CB39" s="208">
        <f t="shared" si="31"/>
        <v>0</v>
      </c>
      <c r="CC39" s="208"/>
      <c r="CD39" s="208"/>
      <c r="CE39" s="208">
        <f t="shared" si="37"/>
        <v>2</v>
      </c>
      <c r="CF39" s="208">
        <v>2</v>
      </c>
      <c r="CG39" s="208">
        <v>0</v>
      </c>
      <c r="CH39" s="208">
        <v>0</v>
      </c>
      <c r="CI39" s="208"/>
      <c r="CJ39" s="208"/>
      <c r="CK39" s="208"/>
      <c r="CL39" s="208">
        <f t="shared" si="55"/>
        <v>2</v>
      </c>
      <c r="CM39" s="208">
        <v>2</v>
      </c>
      <c r="CN39" s="208">
        <v>0</v>
      </c>
      <c r="CO39" s="208">
        <v>0</v>
      </c>
      <c r="CP39" s="208"/>
      <c r="CQ39" s="208"/>
      <c r="CR39" s="208"/>
      <c r="CS39" s="208">
        <f t="shared" si="56"/>
        <v>2</v>
      </c>
      <c r="CT39" s="208">
        <v>2</v>
      </c>
      <c r="CU39" s="208">
        <v>0</v>
      </c>
      <c r="CV39" s="208">
        <v>0</v>
      </c>
      <c r="CW39" s="208"/>
      <c r="CX39" s="208"/>
      <c r="CY39" s="208"/>
      <c r="CZ39" s="208">
        <f t="shared" si="57"/>
        <v>2</v>
      </c>
      <c r="DA39" s="208">
        <v>2</v>
      </c>
      <c r="DB39" s="208"/>
      <c r="DC39" s="208"/>
      <c r="DD39" s="208"/>
      <c r="DE39" s="208"/>
      <c r="DF39" s="208"/>
      <c r="DG39" s="208">
        <f t="shared" si="58"/>
        <v>2</v>
      </c>
      <c r="DH39" s="208">
        <v>2</v>
      </c>
      <c r="DI39" s="208">
        <v>0</v>
      </c>
      <c r="DJ39" s="208">
        <v>0</v>
      </c>
      <c r="DK39" s="208"/>
      <c r="DL39" s="208"/>
      <c r="DM39" s="208"/>
      <c r="DN39" s="17">
        <f t="shared" si="50"/>
        <v>0</v>
      </c>
      <c r="DO39" s="17">
        <f t="shared" si="51"/>
        <v>0</v>
      </c>
      <c r="DP39" s="210"/>
    </row>
    <row r="40" spans="1:120" s="211" customFormat="1" ht="31.5" customHeight="1" x14ac:dyDescent="0.2">
      <c r="A40" s="200">
        <v>10</v>
      </c>
      <c r="B40" s="201" t="s">
        <v>661</v>
      </c>
      <c r="C40" s="202" t="s">
        <v>68</v>
      </c>
      <c r="D40" s="202" t="s">
        <v>662</v>
      </c>
      <c r="E40" s="202" t="s">
        <v>477</v>
      </c>
      <c r="F40" s="202">
        <f t="shared" si="15"/>
        <v>2</v>
      </c>
      <c r="G40" s="200">
        <f t="shared" si="16"/>
        <v>2</v>
      </c>
      <c r="H40" s="200"/>
      <c r="I40" s="200">
        <v>2</v>
      </c>
      <c r="J40" s="200"/>
      <c r="K40" s="202">
        <f t="shared" si="17"/>
        <v>0</v>
      </c>
      <c r="L40" s="200"/>
      <c r="M40" s="200"/>
      <c r="N40" s="202">
        <f t="shared" si="64"/>
        <v>2</v>
      </c>
      <c r="O40" s="200">
        <f t="shared" si="18"/>
        <v>2</v>
      </c>
      <c r="P40" s="200"/>
      <c r="Q40" s="202">
        <v>2</v>
      </c>
      <c r="R40" s="200"/>
      <c r="S40" s="202" t="e">
        <f>T40+#REF!</f>
        <v>#REF!</v>
      </c>
      <c r="T40" s="200"/>
      <c r="U40" s="203">
        <f t="shared" si="33"/>
        <v>2</v>
      </c>
      <c r="V40" s="204">
        <f t="shared" si="19"/>
        <v>2</v>
      </c>
      <c r="W40" s="204"/>
      <c r="X40" s="204">
        <v>2</v>
      </c>
      <c r="Y40" s="204">
        <v>0</v>
      </c>
      <c r="Z40" s="204"/>
      <c r="AA40" s="204"/>
      <c r="AB40" s="204"/>
      <c r="AC40" s="205">
        <f t="shared" si="20"/>
        <v>2</v>
      </c>
      <c r="AD40" s="205">
        <f t="shared" si="21"/>
        <v>2</v>
      </c>
      <c r="AE40" s="204">
        <f t="shared" si="22"/>
        <v>0</v>
      </c>
      <c r="AF40" s="204">
        <f t="shared" si="22"/>
        <v>0</v>
      </c>
      <c r="AG40" s="204">
        <f t="shared" si="22"/>
        <v>0</v>
      </c>
      <c r="AH40" s="204">
        <f t="shared" si="22"/>
        <v>0</v>
      </c>
      <c r="AI40" s="205">
        <f t="shared" si="23"/>
        <v>2</v>
      </c>
      <c r="AJ40" s="205">
        <f t="shared" si="24"/>
        <v>2</v>
      </c>
      <c r="AK40" s="204">
        <f t="shared" si="25"/>
        <v>0</v>
      </c>
      <c r="AL40" s="205">
        <f t="shared" si="59"/>
        <v>0</v>
      </c>
      <c r="AM40" s="205">
        <v>0</v>
      </c>
      <c r="AN40" s="205">
        <v>0</v>
      </c>
      <c r="AO40" s="206"/>
      <c r="AP40" s="205">
        <f t="shared" si="60"/>
        <v>0</v>
      </c>
      <c r="AQ40" s="205"/>
      <c r="AR40" s="205">
        <f t="shared" si="61"/>
        <v>0</v>
      </c>
      <c r="AS40" s="204">
        <f t="shared" si="1"/>
        <v>0</v>
      </c>
      <c r="AT40" s="204">
        <f t="shared" si="62"/>
        <v>0</v>
      </c>
      <c r="AU40" s="204">
        <f t="shared" si="62"/>
        <v>0</v>
      </c>
      <c r="AV40" s="204">
        <f t="shared" si="62"/>
        <v>0</v>
      </c>
      <c r="AW40" s="204">
        <f t="shared" si="49"/>
        <v>0</v>
      </c>
      <c r="AX40" s="203">
        <f t="shared" si="3"/>
        <v>0</v>
      </c>
      <c r="AY40" s="204">
        <f t="shared" si="63"/>
        <v>0</v>
      </c>
      <c r="AZ40" s="204">
        <f t="shared" si="63"/>
        <v>0</v>
      </c>
      <c r="BA40" s="207"/>
      <c r="BB40" s="204">
        <f t="shared" si="34"/>
        <v>1</v>
      </c>
      <c r="BC40" s="204">
        <v>1</v>
      </c>
      <c r="BD40" s="204">
        <v>0</v>
      </c>
      <c r="BE40" s="204"/>
      <c r="BF40" s="204"/>
      <c r="BG40" s="204"/>
      <c r="BH40" s="204">
        <f t="shared" si="29"/>
        <v>2</v>
      </c>
      <c r="BI40" s="204">
        <v>2</v>
      </c>
      <c r="BJ40" s="204">
        <v>0</v>
      </c>
      <c r="BK40" s="204"/>
      <c r="BL40" s="204"/>
      <c r="BM40" s="204"/>
      <c r="BN40" s="204">
        <f t="shared" si="30"/>
        <v>0</v>
      </c>
      <c r="BO40" s="204"/>
      <c r="BP40" s="204"/>
      <c r="BQ40" s="208">
        <f t="shared" si="35"/>
        <v>2</v>
      </c>
      <c r="BR40" s="208">
        <v>2</v>
      </c>
      <c r="BS40" s="208">
        <v>0</v>
      </c>
      <c r="BT40" s="208">
        <v>0</v>
      </c>
      <c r="BU40" s="208"/>
      <c r="BV40" s="208"/>
      <c r="BW40" s="208"/>
      <c r="BX40" s="208">
        <f t="shared" si="36"/>
        <v>2</v>
      </c>
      <c r="BY40" s="208">
        <v>2</v>
      </c>
      <c r="BZ40" s="208">
        <v>0</v>
      </c>
      <c r="CA40" s="208">
        <v>0</v>
      </c>
      <c r="CB40" s="208">
        <f t="shared" si="31"/>
        <v>0</v>
      </c>
      <c r="CC40" s="208"/>
      <c r="CD40" s="208"/>
      <c r="CE40" s="208">
        <f t="shared" si="37"/>
        <v>2</v>
      </c>
      <c r="CF40" s="208">
        <v>2</v>
      </c>
      <c r="CG40" s="208">
        <v>0</v>
      </c>
      <c r="CH40" s="208">
        <v>0</v>
      </c>
      <c r="CI40" s="208"/>
      <c r="CJ40" s="208"/>
      <c r="CK40" s="208"/>
      <c r="CL40" s="208">
        <f t="shared" si="55"/>
        <v>2</v>
      </c>
      <c r="CM40" s="208">
        <v>2</v>
      </c>
      <c r="CN40" s="208">
        <v>0</v>
      </c>
      <c r="CO40" s="208">
        <v>0</v>
      </c>
      <c r="CP40" s="208"/>
      <c r="CQ40" s="208"/>
      <c r="CR40" s="208"/>
      <c r="CS40" s="208">
        <f t="shared" si="56"/>
        <v>2</v>
      </c>
      <c r="CT40" s="208">
        <v>2</v>
      </c>
      <c r="CU40" s="208">
        <v>0</v>
      </c>
      <c r="CV40" s="208">
        <v>0</v>
      </c>
      <c r="CW40" s="208"/>
      <c r="CX40" s="208"/>
      <c r="CY40" s="208"/>
      <c r="CZ40" s="208">
        <f t="shared" si="57"/>
        <v>1</v>
      </c>
      <c r="DA40" s="208">
        <v>1</v>
      </c>
      <c r="DB40" s="208"/>
      <c r="DC40" s="208"/>
      <c r="DD40" s="208"/>
      <c r="DE40" s="208"/>
      <c r="DF40" s="208"/>
      <c r="DG40" s="208">
        <f t="shared" si="58"/>
        <v>2</v>
      </c>
      <c r="DH40" s="208">
        <v>1</v>
      </c>
      <c r="DI40" s="208">
        <v>1</v>
      </c>
      <c r="DJ40" s="208">
        <v>0</v>
      </c>
      <c r="DK40" s="208"/>
      <c r="DL40" s="208"/>
      <c r="DM40" s="208"/>
      <c r="DN40" s="17">
        <f t="shared" si="50"/>
        <v>-1</v>
      </c>
      <c r="DO40" s="17">
        <f t="shared" si="51"/>
        <v>1</v>
      </c>
      <c r="DP40" s="210"/>
    </row>
    <row r="41" spans="1:120" s="211" customFormat="1" ht="31.5" customHeight="1" x14ac:dyDescent="0.2">
      <c r="A41" s="200">
        <v>11</v>
      </c>
      <c r="B41" s="201" t="s">
        <v>663</v>
      </c>
      <c r="C41" s="202" t="s">
        <v>68</v>
      </c>
      <c r="D41" s="202" t="s">
        <v>664</v>
      </c>
      <c r="E41" s="202" t="s">
        <v>477</v>
      </c>
      <c r="F41" s="202">
        <f t="shared" si="15"/>
        <v>2</v>
      </c>
      <c r="G41" s="200">
        <f t="shared" si="16"/>
        <v>2</v>
      </c>
      <c r="H41" s="200"/>
      <c r="I41" s="200">
        <v>2</v>
      </c>
      <c r="J41" s="200"/>
      <c r="K41" s="202">
        <f t="shared" si="17"/>
        <v>0</v>
      </c>
      <c r="L41" s="200"/>
      <c r="M41" s="200"/>
      <c r="N41" s="202">
        <f t="shared" si="64"/>
        <v>2</v>
      </c>
      <c r="O41" s="200">
        <f t="shared" si="18"/>
        <v>2</v>
      </c>
      <c r="P41" s="200"/>
      <c r="Q41" s="202">
        <v>2</v>
      </c>
      <c r="R41" s="200"/>
      <c r="S41" s="202" t="e">
        <f>T41+#REF!</f>
        <v>#REF!</v>
      </c>
      <c r="T41" s="200"/>
      <c r="U41" s="203">
        <f t="shared" si="33"/>
        <v>2</v>
      </c>
      <c r="V41" s="204">
        <f t="shared" si="19"/>
        <v>2</v>
      </c>
      <c r="W41" s="204"/>
      <c r="X41" s="204">
        <v>2</v>
      </c>
      <c r="Y41" s="204">
        <v>0</v>
      </c>
      <c r="Z41" s="204"/>
      <c r="AA41" s="204"/>
      <c r="AB41" s="204"/>
      <c r="AC41" s="205">
        <f t="shared" si="20"/>
        <v>2</v>
      </c>
      <c r="AD41" s="205">
        <f t="shared" si="21"/>
        <v>2</v>
      </c>
      <c r="AE41" s="204">
        <f t="shared" si="22"/>
        <v>0</v>
      </c>
      <c r="AF41" s="204">
        <f t="shared" si="22"/>
        <v>0</v>
      </c>
      <c r="AG41" s="204">
        <f t="shared" si="22"/>
        <v>0</v>
      </c>
      <c r="AH41" s="204">
        <f t="shared" si="22"/>
        <v>0</v>
      </c>
      <c r="AI41" s="205">
        <f t="shared" si="23"/>
        <v>2</v>
      </c>
      <c r="AJ41" s="205">
        <f t="shared" si="24"/>
        <v>2</v>
      </c>
      <c r="AK41" s="204">
        <f t="shared" si="25"/>
        <v>0</v>
      </c>
      <c r="AL41" s="205">
        <f t="shared" si="59"/>
        <v>0</v>
      </c>
      <c r="AM41" s="205">
        <v>0</v>
      </c>
      <c r="AN41" s="205">
        <v>0</v>
      </c>
      <c r="AO41" s="206"/>
      <c r="AP41" s="205">
        <f t="shared" si="60"/>
        <v>0</v>
      </c>
      <c r="AQ41" s="205"/>
      <c r="AR41" s="205">
        <f t="shared" si="61"/>
        <v>0</v>
      </c>
      <c r="AS41" s="204">
        <f t="shared" si="1"/>
        <v>0</v>
      </c>
      <c r="AT41" s="204">
        <f t="shared" si="62"/>
        <v>0</v>
      </c>
      <c r="AU41" s="204">
        <f t="shared" si="62"/>
        <v>0</v>
      </c>
      <c r="AV41" s="204">
        <f t="shared" si="62"/>
        <v>0</v>
      </c>
      <c r="AW41" s="204">
        <f t="shared" si="49"/>
        <v>0</v>
      </c>
      <c r="AX41" s="203">
        <f t="shared" si="3"/>
        <v>0</v>
      </c>
      <c r="AY41" s="204">
        <f t="shared" si="63"/>
        <v>0</v>
      </c>
      <c r="AZ41" s="204">
        <f t="shared" si="63"/>
        <v>0</v>
      </c>
      <c r="BA41" s="207"/>
      <c r="BB41" s="204">
        <f t="shared" si="34"/>
        <v>2</v>
      </c>
      <c r="BC41" s="204">
        <v>2</v>
      </c>
      <c r="BD41" s="204">
        <v>0</v>
      </c>
      <c r="BE41" s="204"/>
      <c r="BF41" s="204"/>
      <c r="BG41" s="204"/>
      <c r="BH41" s="204">
        <f t="shared" si="29"/>
        <v>2</v>
      </c>
      <c r="BI41" s="204">
        <v>2</v>
      </c>
      <c r="BJ41" s="204">
        <v>0</v>
      </c>
      <c r="BK41" s="204"/>
      <c r="BL41" s="204"/>
      <c r="BM41" s="204"/>
      <c r="BN41" s="204">
        <f t="shared" si="30"/>
        <v>0</v>
      </c>
      <c r="BO41" s="204"/>
      <c r="BP41" s="204"/>
      <c r="BQ41" s="208">
        <f t="shared" si="35"/>
        <v>2</v>
      </c>
      <c r="BR41" s="208">
        <v>2</v>
      </c>
      <c r="BS41" s="208">
        <v>0</v>
      </c>
      <c r="BT41" s="208">
        <v>0</v>
      </c>
      <c r="BU41" s="208"/>
      <c r="BV41" s="208"/>
      <c r="BW41" s="208"/>
      <c r="BX41" s="208">
        <f t="shared" si="36"/>
        <v>2</v>
      </c>
      <c r="BY41" s="208">
        <v>2</v>
      </c>
      <c r="BZ41" s="208">
        <v>0</v>
      </c>
      <c r="CA41" s="208">
        <v>0</v>
      </c>
      <c r="CB41" s="208">
        <f t="shared" si="31"/>
        <v>0</v>
      </c>
      <c r="CC41" s="208"/>
      <c r="CD41" s="208"/>
      <c r="CE41" s="208">
        <f t="shared" si="37"/>
        <v>2</v>
      </c>
      <c r="CF41" s="208">
        <v>2</v>
      </c>
      <c r="CG41" s="208">
        <v>0</v>
      </c>
      <c r="CH41" s="208"/>
      <c r="CI41" s="208"/>
      <c r="CJ41" s="208"/>
      <c r="CK41" s="208"/>
      <c r="CL41" s="208">
        <f t="shared" si="55"/>
        <v>1</v>
      </c>
      <c r="CM41" s="208">
        <v>1</v>
      </c>
      <c r="CN41" s="208">
        <v>0</v>
      </c>
      <c r="CO41" s="208"/>
      <c r="CP41" s="208"/>
      <c r="CQ41" s="208"/>
      <c r="CR41" s="208"/>
      <c r="CS41" s="208">
        <f t="shared" si="56"/>
        <v>2</v>
      </c>
      <c r="CT41" s="208">
        <v>2</v>
      </c>
      <c r="CU41" s="208">
        <v>0</v>
      </c>
      <c r="CV41" s="208"/>
      <c r="CW41" s="208"/>
      <c r="CX41" s="208"/>
      <c r="CY41" s="208"/>
      <c r="CZ41" s="208">
        <f t="shared" si="57"/>
        <v>1</v>
      </c>
      <c r="DA41" s="208">
        <v>1</v>
      </c>
      <c r="DB41" s="208"/>
      <c r="DC41" s="208"/>
      <c r="DD41" s="208"/>
      <c r="DE41" s="208"/>
      <c r="DF41" s="208"/>
      <c r="DG41" s="208">
        <f t="shared" si="58"/>
        <v>2</v>
      </c>
      <c r="DH41" s="208">
        <v>1</v>
      </c>
      <c r="DI41" s="208">
        <v>1</v>
      </c>
      <c r="DJ41" s="208"/>
      <c r="DK41" s="208"/>
      <c r="DL41" s="208"/>
      <c r="DM41" s="208"/>
      <c r="DN41" s="17">
        <f t="shared" si="50"/>
        <v>-1</v>
      </c>
      <c r="DO41" s="17">
        <f t="shared" si="51"/>
        <v>1</v>
      </c>
      <c r="DP41" s="210"/>
    </row>
    <row r="42" spans="1:120" s="211" customFormat="1" ht="31.5" customHeight="1" x14ac:dyDescent="0.2">
      <c r="A42" s="200">
        <v>12</v>
      </c>
      <c r="B42" s="201" t="s">
        <v>665</v>
      </c>
      <c r="C42" s="202" t="s">
        <v>68</v>
      </c>
      <c r="D42" s="202" t="s">
        <v>666</v>
      </c>
      <c r="E42" s="202" t="s">
        <v>477</v>
      </c>
      <c r="F42" s="202">
        <f t="shared" si="15"/>
        <v>2</v>
      </c>
      <c r="G42" s="200">
        <f t="shared" si="16"/>
        <v>2</v>
      </c>
      <c r="H42" s="200"/>
      <c r="I42" s="200">
        <v>2</v>
      </c>
      <c r="J42" s="200"/>
      <c r="K42" s="202">
        <f t="shared" si="17"/>
        <v>0</v>
      </c>
      <c r="L42" s="200"/>
      <c r="M42" s="200"/>
      <c r="N42" s="202">
        <f t="shared" si="64"/>
        <v>2</v>
      </c>
      <c r="O42" s="200">
        <f t="shared" si="18"/>
        <v>2</v>
      </c>
      <c r="P42" s="200"/>
      <c r="Q42" s="202">
        <v>2</v>
      </c>
      <c r="R42" s="200"/>
      <c r="S42" s="202" t="e">
        <f>T42+#REF!</f>
        <v>#REF!</v>
      </c>
      <c r="T42" s="200"/>
      <c r="U42" s="203">
        <f t="shared" si="33"/>
        <v>2</v>
      </c>
      <c r="V42" s="204">
        <f t="shared" si="19"/>
        <v>2</v>
      </c>
      <c r="W42" s="204"/>
      <c r="X42" s="204">
        <v>2</v>
      </c>
      <c r="Y42" s="204">
        <v>0</v>
      </c>
      <c r="Z42" s="204"/>
      <c r="AA42" s="204"/>
      <c r="AB42" s="204"/>
      <c r="AC42" s="205">
        <f t="shared" si="20"/>
        <v>2</v>
      </c>
      <c r="AD42" s="205">
        <f t="shared" si="21"/>
        <v>2</v>
      </c>
      <c r="AE42" s="204">
        <f t="shared" si="22"/>
        <v>0</v>
      </c>
      <c r="AF42" s="204">
        <f t="shared" si="22"/>
        <v>0</v>
      </c>
      <c r="AG42" s="204">
        <f t="shared" si="22"/>
        <v>0</v>
      </c>
      <c r="AH42" s="204">
        <f t="shared" si="22"/>
        <v>0</v>
      </c>
      <c r="AI42" s="205">
        <f t="shared" si="23"/>
        <v>2</v>
      </c>
      <c r="AJ42" s="205">
        <f t="shared" si="24"/>
        <v>2</v>
      </c>
      <c r="AK42" s="204">
        <f t="shared" si="25"/>
        <v>0</v>
      </c>
      <c r="AL42" s="205">
        <f t="shared" si="59"/>
        <v>0</v>
      </c>
      <c r="AM42" s="205">
        <v>0</v>
      </c>
      <c r="AN42" s="205">
        <v>0</v>
      </c>
      <c r="AO42" s="206"/>
      <c r="AP42" s="205">
        <f t="shared" si="60"/>
        <v>0</v>
      </c>
      <c r="AQ42" s="205"/>
      <c r="AR42" s="205">
        <f t="shared" si="61"/>
        <v>0</v>
      </c>
      <c r="AS42" s="204">
        <f t="shared" si="1"/>
        <v>0</v>
      </c>
      <c r="AT42" s="204">
        <f t="shared" si="62"/>
        <v>0</v>
      </c>
      <c r="AU42" s="204">
        <f t="shared" si="62"/>
        <v>0</v>
      </c>
      <c r="AV42" s="204">
        <f t="shared" si="62"/>
        <v>0</v>
      </c>
      <c r="AW42" s="204">
        <f t="shared" si="49"/>
        <v>0</v>
      </c>
      <c r="AX42" s="203">
        <f t="shared" si="3"/>
        <v>0</v>
      </c>
      <c r="AY42" s="204">
        <f t="shared" si="63"/>
        <v>0</v>
      </c>
      <c r="AZ42" s="204">
        <f t="shared" si="63"/>
        <v>0</v>
      </c>
      <c r="BA42" s="207"/>
      <c r="BB42" s="204">
        <f t="shared" si="34"/>
        <v>2</v>
      </c>
      <c r="BC42" s="204">
        <v>2</v>
      </c>
      <c r="BD42" s="204">
        <v>0</v>
      </c>
      <c r="BE42" s="204"/>
      <c r="BF42" s="204"/>
      <c r="BG42" s="204"/>
      <c r="BH42" s="204">
        <f>BI42+BJ42</f>
        <v>4</v>
      </c>
      <c r="BI42" s="204">
        <v>4</v>
      </c>
      <c r="BJ42" s="204">
        <v>0</v>
      </c>
      <c r="BK42" s="204"/>
      <c r="BL42" s="204"/>
      <c r="BM42" s="204"/>
      <c r="BN42" s="204">
        <f t="shared" si="30"/>
        <v>0</v>
      </c>
      <c r="BO42" s="204"/>
      <c r="BP42" s="204"/>
      <c r="BQ42" s="208">
        <f t="shared" si="35"/>
        <v>2</v>
      </c>
      <c r="BR42" s="208">
        <v>2</v>
      </c>
      <c r="BS42" s="208">
        <v>0</v>
      </c>
      <c r="BT42" s="208">
        <v>0</v>
      </c>
      <c r="BU42" s="208"/>
      <c r="BV42" s="208"/>
      <c r="BW42" s="208"/>
      <c r="BX42" s="208">
        <f t="shared" si="36"/>
        <v>3</v>
      </c>
      <c r="BY42" s="208">
        <v>3</v>
      </c>
      <c r="BZ42" s="208">
        <v>0</v>
      </c>
      <c r="CA42" s="208">
        <v>0</v>
      </c>
      <c r="CB42" s="208">
        <f t="shared" si="31"/>
        <v>0</v>
      </c>
      <c r="CC42" s="208"/>
      <c r="CD42" s="208"/>
      <c r="CE42" s="208">
        <f t="shared" si="37"/>
        <v>2</v>
      </c>
      <c r="CF42" s="208">
        <v>2</v>
      </c>
      <c r="CG42" s="208">
        <v>0</v>
      </c>
      <c r="CH42" s="208">
        <v>0</v>
      </c>
      <c r="CI42" s="208"/>
      <c r="CJ42" s="208"/>
      <c r="CK42" s="208"/>
      <c r="CL42" s="208">
        <f t="shared" si="55"/>
        <v>2</v>
      </c>
      <c r="CM42" s="208">
        <v>2</v>
      </c>
      <c r="CN42" s="208">
        <v>0</v>
      </c>
      <c r="CO42" s="208">
        <v>0</v>
      </c>
      <c r="CP42" s="208"/>
      <c r="CQ42" s="208"/>
      <c r="CR42" s="208"/>
      <c r="CS42" s="208">
        <f t="shared" si="56"/>
        <v>2</v>
      </c>
      <c r="CT42" s="208">
        <v>2</v>
      </c>
      <c r="CU42" s="208">
        <v>0</v>
      </c>
      <c r="CV42" s="208">
        <v>0</v>
      </c>
      <c r="CW42" s="208"/>
      <c r="CX42" s="208"/>
      <c r="CY42" s="208"/>
      <c r="CZ42" s="208">
        <f t="shared" si="57"/>
        <v>2</v>
      </c>
      <c r="DA42" s="208">
        <v>2</v>
      </c>
      <c r="DB42" s="208"/>
      <c r="DC42" s="208"/>
      <c r="DD42" s="208"/>
      <c r="DE42" s="208"/>
      <c r="DF42" s="208"/>
      <c r="DG42" s="208">
        <f t="shared" si="58"/>
        <v>2</v>
      </c>
      <c r="DH42" s="208">
        <v>2</v>
      </c>
      <c r="DI42" s="208">
        <v>0</v>
      </c>
      <c r="DJ42" s="208">
        <v>0</v>
      </c>
      <c r="DK42" s="208"/>
      <c r="DL42" s="208"/>
      <c r="DM42" s="208"/>
      <c r="DN42" s="17">
        <f t="shared" si="50"/>
        <v>0</v>
      </c>
      <c r="DO42" s="17">
        <f t="shared" si="51"/>
        <v>0</v>
      </c>
      <c r="DP42" s="210"/>
    </row>
    <row r="43" spans="1:120" s="211" customFormat="1" ht="31.5" customHeight="1" x14ac:dyDescent="0.2">
      <c r="A43" s="200">
        <v>13</v>
      </c>
      <c r="B43" s="201" t="s">
        <v>667</v>
      </c>
      <c r="C43" s="202" t="s">
        <v>68</v>
      </c>
      <c r="D43" s="202" t="s">
        <v>668</v>
      </c>
      <c r="E43" s="202" t="s">
        <v>477</v>
      </c>
      <c r="F43" s="202">
        <f t="shared" si="15"/>
        <v>2</v>
      </c>
      <c r="G43" s="200">
        <f t="shared" si="16"/>
        <v>2</v>
      </c>
      <c r="H43" s="200"/>
      <c r="I43" s="200">
        <v>2</v>
      </c>
      <c r="J43" s="200"/>
      <c r="K43" s="202">
        <f t="shared" si="17"/>
        <v>0</v>
      </c>
      <c r="L43" s="200"/>
      <c r="M43" s="200"/>
      <c r="N43" s="202">
        <f t="shared" si="64"/>
        <v>2</v>
      </c>
      <c r="O43" s="200">
        <f t="shared" si="18"/>
        <v>2</v>
      </c>
      <c r="P43" s="200"/>
      <c r="Q43" s="202">
        <v>2</v>
      </c>
      <c r="R43" s="200"/>
      <c r="S43" s="202" t="e">
        <f>T43+#REF!</f>
        <v>#REF!</v>
      </c>
      <c r="T43" s="200"/>
      <c r="U43" s="203">
        <f t="shared" si="33"/>
        <v>2</v>
      </c>
      <c r="V43" s="204">
        <f t="shared" si="19"/>
        <v>2</v>
      </c>
      <c r="W43" s="204"/>
      <c r="X43" s="204">
        <v>2</v>
      </c>
      <c r="Y43" s="204">
        <v>0</v>
      </c>
      <c r="Z43" s="204"/>
      <c r="AA43" s="204"/>
      <c r="AB43" s="204"/>
      <c r="AC43" s="205">
        <f t="shared" si="20"/>
        <v>2</v>
      </c>
      <c r="AD43" s="205">
        <f t="shared" si="21"/>
        <v>2</v>
      </c>
      <c r="AE43" s="204">
        <f t="shared" si="22"/>
        <v>0</v>
      </c>
      <c r="AF43" s="204">
        <f t="shared" si="22"/>
        <v>0</v>
      </c>
      <c r="AG43" s="204">
        <f t="shared" si="22"/>
        <v>0</v>
      </c>
      <c r="AH43" s="204">
        <f t="shared" si="22"/>
        <v>0</v>
      </c>
      <c r="AI43" s="205">
        <f t="shared" si="23"/>
        <v>2</v>
      </c>
      <c r="AJ43" s="205">
        <f t="shared" si="24"/>
        <v>2</v>
      </c>
      <c r="AK43" s="204">
        <f t="shared" si="25"/>
        <v>0</v>
      </c>
      <c r="AL43" s="205">
        <f t="shared" si="59"/>
        <v>0</v>
      </c>
      <c r="AM43" s="205">
        <v>0</v>
      </c>
      <c r="AN43" s="205">
        <v>0</v>
      </c>
      <c r="AO43" s="206"/>
      <c r="AP43" s="205">
        <f t="shared" si="60"/>
        <v>0</v>
      </c>
      <c r="AQ43" s="205"/>
      <c r="AR43" s="205">
        <f t="shared" si="61"/>
        <v>0</v>
      </c>
      <c r="AS43" s="204">
        <f t="shared" si="1"/>
        <v>0</v>
      </c>
      <c r="AT43" s="204">
        <f t="shared" si="62"/>
        <v>0</v>
      </c>
      <c r="AU43" s="204">
        <f t="shared" si="62"/>
        <v>0</v>
      </c>
      <c r="AV43" s="204">
        <f t="shared" si="62"/>
        <v>0</v>
      </c>
      <c r="AW43" s="204">
        <f t="shared" si="49"/>
        <v>0</v>
      </c>
      <c r="AX43" s="203">
        <f t="shared" si="3"/>
        <v>0</v>
      </c>
      <c r="AY43" s="204">
        <f t="shared" si="63"/>
        <v>0</v>
      </c>
      <c r="AZ43" s="204">
        <f t="shared" si="63"/>
        <v>0</v>
      </c>
      <c r="BA43" s="207"/>
      <c r="BB43" s="204">
        <f t="shared" si="34"/>
        <v>2</v>
      </c>
      <c r="BC43" s="204">
        <v>2</v>
      </c>
      <c r="BD43" s="204">
        <v>0</v>
      </c>
      <c r="BE43" s="204"/>
      <c r="BF43" s="204"/>
      <c r="BG43" s="204"/>
      <c r="BH43" s="204">
        <f t="shared" si="29"/>
        <v>2</v>
      </c>
      <c r="BI43" s="204">
        <v>2</v>
      </c>
      <c r="BJ43" s="204">
        <v>0</v>
      </c>
      <c r="BK43" s="204"/>
      <c r="BL43" s="204"/>
      <c r="BM43" s="204"/>
      <c r="BN43" s="204">
        <f t="shared" si="30"/>
        <v>0</v>
      </c>
      <c r="BO43" s="204"/>
      <c r="BP43" s="204"/>
      <c r="BQ43" s="208">
        <f t="shared" si="35"/>
        <v>2</v>
      </c>
      <c r="BR43" s="208">
        <v>2</v>
      </c>
      <c r="BS43" s="208">
        <v>0</v>
      </c>
      <c r="BT43" s="208">
        <v>0</v>
      </c>
      <c r="BU43" s="208"/>
      <c r="BV43" s="208"/>
      <c r="BW43" s="208"/>
      <c r="BX43" s="208">
        <f t="shared" si="36"/>
        <v>2</v>
      </c>
      <c r="BY43" s="208">
        <v>2</v>
      </c>
      <c r="BZ43" s="208">
        <v>0</v>
      </c>
      <c r="CA43" s="208">
        <v>0</v>
      </c>
      <c r="CB43" s="208">
        <f t="shared" si="31"/>
        <v>0</v>
      </c>
      <c r="CC43" s="208"/>
      <c r="CD43" s="208"/>
      <c r="CE43" s="208">
        <f t="shared" si="37"/>
        <v>2</v>
      </c>
      <c r="CF43" s="208">
        <v>2</v>
      </c>
      <c r="CG43" s="208">
        <v>0</v>
      </c>
      <c r="CH43" s="208">
        <v>0</v>
      </c>
      <c r="CI43" s="208"/>
      <c r="CJ43" s="208"/>
      <c r="CK43" s="208"/>
      <c r="CL43" s="208">
        <f t="shared" si="55"/>
        <v>1</v>
      </c>
      <c r="CM43" s="208">
        <v>1</v>
      </c>
      <c r="CN43" s="208">
        <v>0</v>
      </c>
      <c r="CO43" s="208">
        <v>0</v>
      </c>
      <c r="CP43" s="208"/>
      <c r="CQ43" s="208"/>
      <c r="CR43" s="208"/>
      <c r="CS43" s="208">
        <f t="shared" si="56"/>
        <v>2</v>
      </c>
      <c r="CT43" s="208">
        <v>2</v>
      </c>
      <c r="CU43" s="208">
        <v>0</v>
      </c>
      <c r="CV43" s="208">
        <v>0</v>
      </c>
      <c r="CW43" s="208"/>
      <c r="CX43" s="208"/>
      <c r="CY43" s="208"/>
      <c r="CZ43" s="208">
        <f t="shared" si="57"/>
        <v>1</v>
      </c>
      <c r="DA43" s="208">
        <v>1</v>
      </c>
      <c r="DB43" s="208"/>
      <c r="DC43" s="208"/>
      <c r="DD43" s="208"/>
      <c r="DE43" s="208"/>
      <c r="DF43" s="208"/>
      <c r="DG43" s="208">
        <f t="shared" si="58"/>
        <v>2</v>
      </c>
      <c r="DH43" s="208">
        <v>2</v>
      </c>
      <c r="DI43" s="208">
        <v>0</v>
      </c>
      <c r="DJ43" s="208">
        <v>0</v>
      </c>
      <c r="DK43" s="208"/>
      <c r="DL43" s="208"/>
      <c r="DM43" s="208"/>
      <c r="DN43" s="17">
        <f t="shared" si="50"/>
        <v>0</v>
      </c>
      <c r="DO43" s="17">
        <f t="shared" si="51"/>
        <v>0</v>
      </c>
      <c r="DP43" s="210"/>
    </row>
    <row r="44" spans="1:120" s="211" customFormat="1" ht="31.5" customHeight="1" x14ac:dyDescent="0.2">
      <c r="A44" s="200">
        <v>14</v>
      </c>
      <c r="B44" s="201" t="s">
        <v>669</v>
      </c>
      <c r="C44" s="202" t="s">
        <v>68</v>
      </c>
      <c r="D44" s="202" t="s">
        <v>645</v>
      </c>
      <c r="E44" s="202" t="s">
        <v>477</v>
      </c>
      <c r="F44" s="202">
        <f t="shared" si="15"/>
        <v>2</v>
      </c>
      <c r="G44" s="200">
        <f t="shared" si="16"/>
        <v>2</v>
      </c>
      <c r="H44" s="200"/>
      <c r="I44" s="200">
        <v>2</v>
      </c>
      <c r="J44" s="200"/>
      <c r="K44" s="202">
        <f t="shared" si="17"/>
        <v>0</v>
      </c>
      <c r="L44" s="200"/>
      <c r="M44" s="200"/>
      <c r="N44" s="202">
        <f t="shared" si="64"/>
        <v>2</v>
      </c>
      <c r="O44" s="200">
        <f t="shared" si="18"/>
        <v>2</v>
      </c>
      <c r="P44" s="200"/>
      <c r="Q44" s="202">
        <v>2</v>
      </c>
      <c r="R44" s="200"/>
      <c r="S44" s="202" t="e">
        <f>T44+#REF!</f>
        <v>#REF!</v>
      </c>
      <c r="T44" s="200"/>
      <c r="U44" s="203">
        <f t="shared" si="33"/>
        <v>2</v>
      </c>
      <c r="V44" s="204">
        <f t="shared" si="19"/>
        <v>2</v>
      </c>
      <c r="W44" s="204"/>
      <c r="X44" s="204">
        <v>2</v>
      </c>
      <c r="Y44" s="204">
        <v>0</v>
      </c>
      <c r="Z44" s="204"/>
      <c r="AA44" s="204"/>
      <c r="AB44" s="204"/>
      <c r="AC44" s="205">
        <f t="shared" si="20"/>
        <v>2</v>
      </c>
      <c r="AD44" s="205">
        <f t="shared" si="21"/>
        <v>2</v>
      </c>
      <c r="AE44" s="204">
        <f t="shared" ref="AE44:AH69" si="65">Y44</f>
        <v>0</v>
      </c>
      <c r="AF44" s="204">
        <f t="shared" si="65"/>
        <v>0</v>
      </c>
      <c r="AG44" s="204">
        <f t="shared" si="65"/>
        <v>0</v>
      </c>
      <c r="AH44" s="204">
        <f t="shared" si="65"/>
        <v>0</v>
      </c>
      <c r="AI44" s="205">
        <f t="shared" si="23"/>
        <v>2</v>
      </c>
      <c r="AJ44" s="205">
        <f t="shared" si="24"/>
        <v>2</v>
      </c>
      <c r="AK44" s="204">
        <f t="shared" si="25"/>
        <v>0</v>
      </c>
      <c r="AL44" s="205">
        <f t="shared" si="59"/>
        <v>0</v>
      </c>
      <c r="AM44" s="205">
        <v>0</v>
      </c>
      <c r="AN44" s="205">
        <v>0</v>
      </c>
      <c r="AO44" s="206"/>
      <c r="AP44" s="205">
        <f t="shared" si="60"/>
        <v>0</v>
      </c>
      <c r="AQ44" s="205"/>
      <c r="AR44" s="205">
        <f t="shared" si="61"/>
        <v>0</v>
      </c>
      <c r="AS44" s="204">
        <f t="shared" si="1"/>
        <v>0</v>
      </c>
      <c r="AT44" s="204">
        <f t="shared" si="62"/>
        <v>0</v>
      </c>
      <c r="AU44" s="204">
        <f t="shared" si="62"/>
        <v>0</v>
      </c>
      <c r="AV44" s="204">
        <f t="shared" si="62"/>
        <v>0</v>
      </c>
      <c r="AW44" s="204">
        <f t="shared" si="49"/>
        <v>0</v>
      </c>
      <c r="AX44" s="203">
        <f t="shared" si="3"/>
        <v>0</v>
      </c>
      <c r="AY44" s="204">
        <f t="shared" si="63"/>
        <v>0</v>
      </c>
      <c r="AZ44" s="204">
        <f t="shared" si="63"/>
        <v>0</v>
      </c>
      <c r="BA44" s="207"/>
      <c r="BB44" s="204">
        <f t="shared" si="34"/>
        <v>2</v>
      </c>
      <c r="BC44" s="204">
        <v>2</v>
      </c>
      <c r="BD44" s="204">
        <v>0</v>
      </c>
      <c r="BE44" s="204"/>
      <c r="BF44" s="204"/>
      <c r="BG44" s="204"/>
      <c r="BH44" s="204">
        <f t="shared" si="29"/>
        <v>2</v>
      </c>
      <c r="BI44" s="204">
        <v>2</v>
      </c>
      <c r="BJ44" s="204">
        <v>0</v>
      </c>
      <c r="BK44" s="204"/>
      <c r="BL44" s="204"/>
      <c r="BM44" s="204"/>
      <c r="BN44" s="204">
        <f t="shared" si="30"/>
        <v>0</v>
      </c>
      <c r="BO44" s="204"/>
      <c r="BP44" s="204"/>
      <c r="BQ44" s="208">
        <f t="shared" si="35"/>
        <v>2</v>
      </c>
      <c r="BR44" s="208">
        <v>1</v>
      </c>
      <c r="BS44" s="208">
        <v>1</v>
      </c>
      <c r="BT44" s="208">
        <v>0</v>
      </c>
      <c r="BU44" s="208"/>
      <c r="BV44" s="208"/>
      <c r="BW44" s="208"/>
      <c r="BX44" s="208">
        <f t="shared" si="36"/>
        <v>1</v>
      </c>
      <c r="BY44" s="208">
        <v>0</v>
      </c>
      <c r="BZ44" s="208">
        <v>1</v>
      </c>
      <c r="CA44" s="208">
        <v>0</v>
      </c>
      <c r="CB44" s="208">
        <f t="shared" si="31"/>
        <v>0</v>
      </c>
      <c r="CC44" s="208"/>
      <c r="CD44" s="208"/>
      <c r="CE44" s="208">
        <f t="shared" si="37"/>
        <v>2</v>
      </c>
      <c r="CF44" s="208">
        <v>0</v>
      </c>
      <c r="CG44" s="208">
        <v>2</v>
      </c>
      <c r="CH44" s="208">
        <v>0</v>
      </c>
      <c r="CI44" s="208"/>
      <c r="CJ44" s="208"/>
      <c r="CK44" s="208"/>
      <c r="CL44" s="208">
        <f t="shared" si="55"/>
        <v>0</v>
      </c>
      <c r="CM44" s="208">
        <v>0</v>
      </c>
      <c r="CN44" s="208">
        <v>0</v>
      </c>
      <c r="CO44" s="208">
        <v>0</v>
      </c>
      <c r="CP44" s="208"/>
      <c r="CQ44" s="208"/>
      <c r="CR44" s="208"/>
      <c r="CS44" s="208">
        <f t="shared" si="56"/>
        <v>2</v>
      </c>
      <c r="CT44" s="208">
        <v>0</v>
      </c>
      <c r="CU44" s="208">
        <v>2</v>
      </c>
      <c r="CV44" s="208">
        <v>0</v>
      </c>
      <c r="CW44" s="208"/>
      <c r="CX44" s="208"/>
      <c r="CY44" s="208"/>
      <c r="CZ44" s="208">
        <f t="shared" si="57"/>
        <v>1</v>
      </c>
      <c r="DA44" s="208"/>
      <c r="DB44" s="208">
        <v>1</v>
      </c>
      <c r="DC44" s="208"/>
      <c r="DD44" s="208"/>
      <c r="DE44" s="208"/>
      <c r="DF44" s="208"/>
      <c r="DG44" s="208">
        <f t="shared" si="58"/>
        <v>2</v>
      </c>
      <c r="DH44" s="208">
        <v>0</v>
      </c>
      <c r="DI44" s="208">
        <v>2</v>
      </c>
      <c r="DJ44" s="208">
        <v>0</v>
      </c>
      <c r="DK44" s="208"/>
      <c r="DL44" s="208"/>
      <c r="DM44" s="208"/>
      <c r="DN44" s="17">
        <f t="shared" si="50"/>
        <v>0</v>
      </c>
      <c r="DO44" s="17">
        <f t="shared" si="51"/>
        <v>0</v>
      </c>
      <c r="DP44" s="24"/>
    </row>
    <row r="45" spans="1:120" s="211" customFormat="1" ht="31.5" customHeight="1" x14ac:dyDescent="0.2">
      <c r="A45" s="200">
        <v>15</v>
      </c>
      <c r="B45" s="201" t="s">
        <v>670</v>
      </c>
      <c r="C45" s="202"/>
      <c r="D45" s="202"/>
      <c r="E45" s="202"/>
      <c r="F45" s="202"/>
      <c r="G45" s="200"/>
      <c r="H45" s="200"/>
      <c r="I45" s="200"/>
      <c r="J45" s="200"/>
      <c r="K45" s="202"/>
      <c r="L45" s="200"/>
      <c r="M45" s="200"/>
      <c r="N45" s="202"/>
      <c r="O45" s="200"/>
      <c r="P45" s="200"/>
      <c r="Q45" s="202"/>
      <c r="R45" s="200"/>
      <c r="S45" s="202"/>
      <c r="T45" s="200"/>
      <c r="U45" s="203">
        <f t="shared" si="33"/>
        <v>0</v>
      </c>
      <c r="V45" s="204">
        <v>0</v>
      </c>
      <c r="W45" s="204"/>
      <c r="X45" s="204"/>
      <c r="Y45" s="204">
        <v>0</v>
      </c>
      <c r="Z45" s="204"/>
      <c r="AA45" s="204"/>
      <c r="AB45" s="204"/>
      <c r="AC45" s="205"/>
      <c r="AD45" s="205"/>
      <c r="AE45" s="204">
        <f t="shared" si="65"/>
        <v>0</v>
      </c>
      <c r="AF45" s="204"/>
      <c r="AG45" s="204"/>
      <c r="AH45" s="204"/>
      <c r="AI45" s="205"/>
      <c r="AJ45" s="205"/>
      <c r="AK45" s="204">
        <f t="shared" si="25"/>
        <v>0</v>
      </c>
      <c r="AL45" s="205"/>
      <c r="AM45" s="205"/>
      <c r="AN45" s="205"/>
      <c r="AO45" s="206"/>
      <c r="AP45" s="205"/>
      <c r="AQ45" s="205"/>
      <c r="AR45" s="205"/>
      <c r="AS45" s="204"/>
      <c r="AT45" s="204"/>
      <c r="AU45" s="204"/>
      <c r="AV45" s="204"/>
      <c r="AW45" s="204">
        <f t="shared" si="49"/>
        <v>0</v>
      </c>
      <c r="AX45" s="203"/>
      <c r="AY45" s="204"/>
      <c r="AZ45" s="204"/>
      <c r="BA45" s="207"/>
      <c r="BB45" s="204">
        <f t="shared" si="34"/>
        <v>0</v>
      </c>
      <c r="BC45" s="204">
        <v>0</v>
      </c>
      <c r="BD45" s="204">
        <v>0</v>
      </c>
      <c r="BE45" s="204"/>
      <c r="BF45" s="204"/>
      <c r="BG45" s="204"/>
      <c r="BH45" s="204">
        <f t="shared" si="29"/>
        <v>0</v>
      </c>
      <c r="BI45" s="204">
        <v>0</v>
      </c>
      <c r="BJ45" s="204">
        <v>0</v>
      </c>
      <c r="BK45" s="204"/>
      <c r="BL45" s="204"/>
      <c r="BM45" s="204"/>
      <c r="BN45" s="204"/>
      <c r="BO45" s="204"/>
      <c r="BP45" s="204"/>
      <c r="BQ45" s="208">
        <f t="shared" si="35"/>
        <v>2</v>
      </c>
      <c r="BR45" s="208">
        <v>1</v>
      </c>
      <c r="BS45" s="208">
        <v>1</v>
      </c>
      <c r="BT45" s="208">
        <v>0</v>
      </c>
      <c r="BU45" s="208"/>
      <c r="BV45" s="208"/>
      <c r="BW45" s="208"/>
      <c r="BX45" s="208">
        <f t="shared" si="36"/>
        <v>2</v>
      </c>
      <c r="BY45" s="208">
        <v>1</v>
      </c>
      <c r="BZ45" s="208">
        <v>1</v>
      </c>
      <c r="CA45" s="208">
        <v>0</v>
      </c>
      <c r="CB45" s="208">
        <f t="shared" si="31"/>
        <v>0</v>
      </c>
      <c r="CC45" s="208"/>
      <c r="CD45" s="208"/>
      <c r="CE45" s="208">
        <f t="shared" si="37"/>
        <v>2</v>
      </c>
      <c r="CF45" s="208">
        <v>1</v>
      </c>
      <c r="CG45" s="208">
        <v>1</v>
      </c>
      <c r="CH45" s="208">
        <v>0</v>
      </c>
      <c r="CI45" s="208"/>
      <c r="CJ45" s="208"/>
      <c r="CK45" s="208"/>
      <c r="CL45" s="208">
        <f t="shared" si="55"/>
        <v>2</v>
      </c>
      <c r="CM45" s="208">
        <v>1</v>
      </c>
      <c r="CN45" s="208">
        <v>1</v>
      </c>
      <c r="CO45" s="208">
        <v>0</v>
      </c>
      <c r="CP45" s="208"/>
      <c r="CQ45" s="208"/>
      <c r="CR45" s="208"/>
      <c r="CS45" s="208">
        <f t="shared" si="56"/>
        <v>2</v>
      </c>
      <c r="CT45" s="208">
        <v>1</v>
      </c>
      <c r="CU45" s="208">
        <v>1</v>
      </c>
      <c r="CV45" s="208">
        <v>0</v>
      </c>
      <c r="CW45" s="208"/>
      <c r="CX45" s="208"/>
      <c r="CY45" s="208"/>
      <c r="CZ45" s="208">
        <f t="shared" si="57"/>
        <v>2</v>
      </c>
      <c r="DA45" s="208">
        <v>1</v>
      </c>
      <c r="DB45" s="208">
        <v>1</v>
      </c>
      <c r="DC45" s="208"/>
      <c r="DD45" s="208"/>
      <c r="DE45" s="208"/>
      <c r="DF45" s="208"/>
      <c r="DG45" s="208">
        <f t="shared" si="58"/>
        <v>2</v>
      </c>
      <c r="DH45" s="208">
        <v>1</v>
      </c>
      <c r="DI45" s="208">
        <v>1</v>
      </c>
      <c r="DJ45" s="208">
        <v>0</v>
      </c>
      <c r="DK45" s="208"/>
      <c r="DL45" s="208"/>
      <c r="DM45" s="208"/>
      <c r="DN45" s="17">
        <f t="shared" si="50"/>
        <v>0</v>
      </c>
      <c r="DO45" s="17">
        <f t="shared" si="51"/>
        <v>0</v>
      </c>
      <c r="DP45" s="24"/>
    </row>
    <row r="46" spans="1:120" s="211" customFormat="1" ht="31.5" customHeight="1" x14ac:dyDescent="0.2">
      <c r="A46" s="200">
        <v>16</v>
      </c>
      <c r="B46" s="201" t="s">
        <v>671</v>
      </c>
      <c r="C46" s="202" t="s">
        <v>68</v>
      </c>
      <c r="D46" s="202" t="s">
        <v>648</v>
      </c>
      <c r="E46" s="202" t="s">
        <v>477</v>
      </c>
      <c r="F46" s="202">
        <f t="shared" si="15"/>
        <v>2</v>
      </c>
      <c r="G46" s="200">
        <f t="shared" si="16"/>
        <v>2</v>
      </c>
      <c r="H46" s="200"/>
      <c r="I46" s="200">
        <v>2</v>
      </c>
      <c r="J46" s="200"/>
      <c r="K46" s="202">
        <f t="shared" si="17"/>
        <v>0</v>
      </c>
      <c r="L46" s="200"/>
      <c r="M46" s="200"/>
      <c r="N46" s="202">
        <f t="shared" si="64"/>
        <v>1</v>
      </c>
      <c r="O46" s="200">
        <f t="shared" si="18"/>
        <v>1</v>
      </c>
      <c r="P46" s="200"/>
      <c r="Q46" s="202">
        <v>1</v>
      </c>
      <c r="R46" s="200"/>
      <c r="S46" s="202" t="e">
        <f>T46+#REF!</f>
        <v>#REF!</v>
      </c>
      <c r="T46" s="200"/>
      <c r="U46" s="203">
        <f t="shared" si="33"/>
        <v>2</v>
      </c>
      <c r="V46" s="204">
        <f t="shared" si="19"/>
        <v>2</v>
      </c>
      <c r="W46" s="204"/>
      <c r="X46" s="204">
        <v>2</v>
      </c>
      <c r="Y46" s="204">
        <v>0</v>
      </c>
      <c r="Z46" s="204"/>
      <c r="AA46" s="204"/>
      <c r="AB46" s="204"/>
      <c r="AC46" s="205">
        <f t="shared" si="20"/>
        <v>2</v>
      </c>
      <c r="AD46" s="205">
        <f t="shared" si="21"/>
        <v>2</v>
      </c>
      <c r="AE46" s="204">
        <f t="shared" si="65"/>
        <v>0</v>
      </c>
      <c r="AF46" s="204">
        <f t="shared" si="65"/>
        <v>0</v>
      </c>
      <c r="AG46" s="204">
        <f t="shared" si="65"/>
        <v>0</v>
      </c>
      <c r="AH46" s="204">
        <f t="shared" si="65"/>
        <v>0</v>
      </c>
      <c r="AI46" s="205">
        <f t="shared" si="23"/>
        <v>2</v>
      </c>
      <c r="AJ46" s="205">
        <f t="shared" si="24"/>
        <v>2</v>
      </c>
      <c r="AK46" s="204">
        <f t="shared" si="25"/>
        <v>0</v>
      </c>
      <c r="AL46" s="205">
        <f t="shared" ref="AL46:AL57" si="66">AD46-O46</f>
        <v>1</v>
      </c>
      <c r="AM46" s="205">
        <v>0</v>
      </c>
      <c r="AN46" s="205">
        <v>0</v>
      </c>
      <c r="AO46" s="206"/>
      <c r="AP46" s="205">
        <f t="shared" ref="AP46:AP57" si="67">AD46-O46</f>
        <v>1</v>
      </c>
      <c r="AQ46" s="205"/>
      <c r="AR46" s="205">
        <f t="shared" ref="AR46:AR57" si="68">AJ46-O46</f>
        <v>1</v>
      </c>
      <c r="AS46" s="204">
        <f t="shared" si="1"/>
        <v>0</v>
      </c>
      <c r="AT46" s="204">
        <f t="shared" ref="AT46:AW61" si="69">V46-G46</f>
        <v>0</v>
      </c>
      <c r="AU46" s="204">
        <f t="shared" si="69"/>
        <v>0</v>
      </c>
      <c r="AV46" s="204">
        <f t="shared" si="69"/>
        <v>0</v>
      </c>
      <c r="AW46" s="204">
        <f t="shared" si="69"/>
        <v>0</v>
      </c>
      <c r="AX46" s="203">
        <f t="shared" si="3"/>
        <v>0</v>
      </c>
      <c r="AY46" s="204">
        <f t="shared" ref="AY46:AZ57" si="70">AA46-L46</f>
        <v>0</v>
      </c>
      <c r="AZ46" s="204">
        <f t="shared" si="70"/>
        <v>0</v>
      </c>
      <c r="BA46" s="207"/>
      <c r="BB46" s="204">
        <f t="shared" si="34"/>
        <v>1</v>
      </c>
      <c r="BC46" s="204">
        <v>1</v>
      </c>
      <c r="BD46" s="204">
        <v>0</v>
      </c>
      <c r="BE46" s="204"/>
      <c r="BF46" s="204"/>
      <c r="BG46" s="204"/>
      <c r="BH46" s="204">
        <f t="shared" si="29"/>
        <v>1</v>
      </c>
      <c r="BI46" s="204">
        <v>1</v>
      </c>
      <c r="BJ46" s="204">
        <v>0</v>
      </c>
      <c r="BK46" s="204"/>
      <c r="BL46" s="204"/>
      <c r="BM46" s="204"/>
      <c r="BN46" s="204">
        <f t="shared" si="30"/>
        <v>0</v>
      </c>
      <c r="BO46" s="204"/>
      <c r="BP46" s="204"/>
      <c r="BQ46" s="208">
        <f t="shared" si="35"/>
        <v>2</v>
      </c>
      <c r="BR46" s="208">
        <v>2</v>
      </c>
      <c r="BS46" s="208">
        <v>0</v>
      </c>
      <c r="BT46" s="208">
        <v>0</v>
      </c>
      <c r="BU46" s="208"/>
      <c r="BV46" s="208"/>
      <c r="BW46" s="208"/>
      <c r="BX46" s="208">
        <f t="shared" si="36"/>
        <v>1</v>
      </c>
      <c r="BY46" s="208">
        <v>1</v>
      </c>
      <c r="BZ46" s="208">
        <v>0</v>
      </c>
      <c r="CA46" s="208">
        <v>0</v>
      </c>
      <c r="CB46" s="208">
        <f t="shared" si="31"/>
        <v>0</v>
      </c>
      <c r="CC46" s="208"/>
      <c r="CD46" s="208"/>
      <c r="CE46" s="208">
        <f t="shared" si="37"/>
        <v>2</v>
      </c>
      <c r="CF46" s="208">
        <v>1</v>
      </c>
      <c r="CG46" s="208">
        <v>1</v>
      </c>
      <c r="CH46" s="208">
        <v>0</v>
      </c>
      <c r="CI46" s="208"/>
      <c r="CJ46" s="208"/>
      <c r="CK46" s="208"/>
      <c r="CL46" s="208">
        <f t="shared" si="55"/>
        <v>1</v>
      </c>
      <c r="CM46" s="208">
        <v>1</v>
      </c>
      <c r="CN46" s="208"/>
      <c r="CO46" s="208">
        <v>0</v>
      </c>
      <c r="CP46" s="208"/>
      <c r="CQ46" s="208"/>
      <c r="CR46" s="208"/>
      <c r="CS46" s="208">
        <f t="shared" si="56"/>
        <v>2</v>
      </c>
      <c r="CT46" s="208">
        <v>1</v>
      </c>
      <c r="CU46" s="208">
        <v>1</v>
      </c>
      <c r="CV46" s="208">
        <v>0</v>
      </c>
      <c r="CW46" s="208"/>
      <c r="CX46" s="208"/>
      <c r="CY46" s="208"/>
      <c r="CZ46" s="208">
        <f t="shared" si="57"/>
        <v>1</v>
      </c>
      <c r="DA46" s="208">
        <v>1</v>
      </c>
      <c r="DB46" s="208"/>
      <c r="DC46" s="208"/>
      <c r="DD46" s="208"/>
      <c r="DE46" s="208"/>
      <c r="DF46" s="208"/>
      <c r="DG46" s="208">
        <f t="shared" si="58"/>
        <v>1</v>
      </c>
      <c r="DH46" s="208">
        <v>1</v>
      </c>
      <c r="DI46" s="208"/>
      <c r="DJ46" s="208">
        <v>0</v>
      </c>
      <c r="DK46" s="208"/>
      <c r="DL46" s="208"/>
      <c r="DM46" s="208"/>
      <c r="DN46" s="17">
        <f t="shared" si="50"/>
        <v>0</v>
      </c>
      <c r="DO46" s="17">
        <f t="shared" si="51"/>
        <v>-1</v>
      </c>
      <c r="DP46" s="210"/>
    </row>
    <row r="47" spans="1:120" s="211" customFormat="1" ht="31.5" customHeight="1" x14ac:dyDescent="0.2">
      <c r="A47" s="200">
        <v>17</v>
      </c>
      <c r="B47" s="201" t="s">
        <v>672</v>
      </c>
      <c r="C47" s="202" t="s">
        <v>68</v>
      </c>
      <c r="D47" s="202" t="s">
        <v>650</v>
      </c>
      <c r="E47" s="202" t="s">
        <v>477</v>
      </c>
      <c r="F47" s="202">
        <f t="shared" si="15"/>
        <v>2</v>
      </c>
      <c r="G47" s="200">
        <f t="shared" si="16"/>
        <v>2</v>
      </c>
      <c r="H47" s="200"/>
      <c r="I47" s="200">
        <v>2</v>
      </c>
      <c r="J47" s="200"/>
      <c r="K47" s="202">
        <f t="shared" si="17"/>
        <v>0</v>
      </c>
      <c r="L47" s="200"/>
      <c r="M47" s="200"/>
      <c r="N47" s="202">
        <f t="shared" si="64"/>
        <v>2</v>
      </c>
      <c r="O47" s="200">
        <f t="shared" si="18"/>
        <v>2</v>
      </c>
      <c r="P47" s="200"/>
      <c r="Q47" s="202">
        <v>2</v>
      </c>
      <c r="R47" s="200"/>
      <c r="S47" s="202" t="e">
        <f>T47+#REF!</f>
        <v>#REF!</v>
      </c>
      <c r="T47" s="200"/>
      <c r="U47" s="203">
        <f t="shared" si="33"/>
        <v>2</v>
      </c>
      <c r="V47" s="204">
        <f t="shared" si="19"/>
        <v>2</v>
      </c>
      <c r="W47" s="204"/>
      <c r="X47" s="204">
        <v>2</v>
      </c>
      <c r="Y47" s="204">
        <v>0</v>
      </c>
      <c r="Z47" s="204"/>
      <c r="AA47" s="204"/>
      <c r="AB47" s="204"/>
      <c r="AC47" s="205">
        <f t="shared" si="20"/>
        <v>2</v>
      </c>
      <c r="AD47" s="205">
        <f t="shared" si="21"/>
        <v>2</v>
      </c>
      <c r="AE47" s="204">
        <f t="shared" si="65"/>
        <v>0</v>
      </c>
      <c r="AF47" s="204">
        <f t="shared" si="65"/>
        <v>0</v>
      </c>
      <c r="AG47" s="204">
        <f t="shared" si="65"/>
        <v>0</v>
      </c>
      <c r="AH47" s="204">
        <f t="shared" si="65"/>
        <v>0</v>
      </c>
      <c r="AI47" s="205">
        <f t="shared" si="23"/>
        <v>2</v>
      </c>
      <c r="AJ47" s="205">
        <f t="shared" si="24"/>
        <v>2</v>
      </c>
      <c r="AK47" s="204">
        <f t="shared" si="25"/>
        <v>0</v>
      </c>
      <c r="AL47" s="205">
        <f t="shared" si="66"/>
        <v>0</v>
      </c>
      <c r="AM47" s="205">
        <v>0</v>
      </c>
      <c r="AN47" s="205">
        <v>0</v>
      </c>
      <c r="AO47" s="206"/>
      <c r="AP47" s="205">
        <f t="shared" si="67"/>
        <v>0</v>
      </c>
      <c r="AQ47" s="205"/>
      <c r="AR47" s="205">
        <f t="shared" si="68"/>
        <v>0</v>
      </c>
      <c r="AS47" s="204">
        <f t="shared" si="1"/>
        <v>0</v>
      </c>
      <c r="AT47" s="204">
        <f t="shared" si="69"/>
        <v>0</v>
      </c>
      <c r="AU47" s="204">
        <f t="shared" si="69"/>
        <v>0</v>
      </c>
      <c r="AV47" s="204">
        <f t="shared" si="69"/>
        <v>0</v>
      </c>
      <c r="AW47" s="204">
        <f t="shared" si="69"/>
        <v>0</v>
      </c>
      <c r="AX47" s="203">
        <f t="shared" si="3"/>
        <v>0</v>
      </c>
      <c r="AY47" s="204">
        <f t="shared" si="70"/>
        <v>0</v>
      </c>
      <c r="AZ47" s="204">
        <f t="shared" si="70"/>
        <v>0</v>
      </c>
      <c r="BA47" s="207"/>
      <c r="BB47" s="204">
        <f t="shared" si="34"/>
        <v>1</v>
      </c>
      <c r="BC47" s="204">
        <v>1</v>
      </c>
      <c r="BD47" s="204">
        <v>0</v>
      </c>
      <c r="BE47" s="204"/>
      <c r="BF47" s="204"/>
      <c r="BG47" s="204"/>
      <c r="BH47" s="204">
        <f t="shared" si="29"/>
        <v>1</v>
      </c>
      <c r="BI47" s="204">
        <v>1</v>
      </c>
      <c r="BJ47" s="204">
        <v>0</v>
      </c>
      <c r="BK47" s="204"/>
      <c r="BL47" s="204"/>
      <c r="BM47" s="204"/>
      <c r="BN47" s="204">
        <f t="shared" si="30"/>
        <v>0</v>
      </c>
      <c r="BO47" s="204"/>
      <c r="BP47" s="204"/>
      <c r="BQ47" s="208">
        <f t="shared" si="35"/>
        <v>2</v>
      </c>
      <c r="BR47" s="208">
        <v>2</v>
      </c>
      <c r="BS47" s="208">
        <v>0</v>
      </c>
      <c r="BT47" s="208">
        <v>0</v>
      </c>
      <c r="BU47" s="208"/>
      <c r="BV47" s="208"/>
      <c r="BW47" s="208"/>
      <c r="BX47" s="208">
        <f t="shared" si="36"/>
        <v>1</v>
      </c>
      <c r="BY47" s="208">
        <v>1</v>
      </c>
      <c r="BZ47" s="208">
        <v>0</v>
      </c>
      <c r="CA47" s="208">
        <v>0</v>
      </c>
      <c r="CB47" s="208">
        <f t="shared" si="31"/>
        <v>0</v>
      </c>
      <c r="CC47" s="208"/>
      <c r="CD47" s="208"/>
      <c r="CE47" s="208">
        <f t="shared" si="37"/>
        <v>2</v>
      </c>
      <c r="CF47" s="208">
        <v>1</v>
      </c>
      <c r="CG47" s="208">
        <v>1</v>
      </c>
      <c r="CH47" s="208">
        <v>0</v>
      </c>
      <c r="CI47" s="208"/>
      <c r="CJ47" s="208"/>
      <c r="CK47" s="208"/>
      <c r="CL47" s="208">
        <f t="shared" si="55"/>
        <v>1</v>
      </c>
      <c r="CM47" s="208">
        <v>0</v>
      </c>
      <c r="CN47" s="208">
        <v>1</v>
      </c>
      <c r="CO47" s="208">
        <v>0</v>
      </c>
      <c r="CP47" s="208"/>
      <c r="CQ47" s="208"/>
      <c r="CR47" s="208"/>
      <c r="CS47" s="208">
        <f t="shared" si="56"/>
        <v>2</v>
      </c>
      <c r="CT47" s="208">
        <v>1</v>
      </c>
      <c r="CU47" s="208">
        <v>1</v>
      </c>
      <c r="CV47" s="208">
        <v>0</v>
      </c>
      <c r="CW47" s="208"/>
      <c r="CX47" s="208"/>
      <c r="CY47" s="208"/>
      <c r="CZ47" s="208">
        <f t="shared" si="57"/>
        <v>0</v>
      </c>
      <c r="DA47" s="208">
        <v>0</v>
      </c>
      <c r="DB47" s="208">
        <v>0</v>
      </c>
      <c r="DC47" s="208"/>
      <c r="DD47" s="208"/>
      <c r="DE47" s="208"/>
      <c r="DF47" s="208"/>
      <c r="DG47" s="208">
        <f t="shared" si="58"/>
        <v>2</v>
      </c>
      <c r="DH47" s="208">
        <v>0</v>
      </c>
      <c r="DI47" s="208">
        <v>2</v>
      </c>
      <c r="DJ47" s="208">
        <v>0</v>
      </c>
      <c r="DK47" s="208"/>
      <c r="DL47" s="208"/>
      <c r="DM47" s="208"/>
      <c r="DN47" s="17">
        <f t="shared" si="50"/>
        <v>-1</v>
      </c>
      <c r="DO47" s="17">
        <f t="shared" si="51"/>
        <v>1</v>
      </c>
      <c r="DP47" s="210"/>
    </row>
    <row r="48" spans="1:120" s="211" customFormat="1" ht="31.5" customHeight="1" x14ac:dyDescent="0.2">
      <c r="A48" s="200">
        <v>18</v>
      </c>
      <c r="B48" s="201" t="s">
        <v>673</v>
      </c>
      <c r="C48" s="202" t="s">
        <v>68</v>
      </c>
      <c r="D48" s="202" t="s">
        <v>652</v>
      </c>
      <c r="E48" s="202" t="s">
        <v>477</v>
      </c>
      <c r="F48" s="202">
        <f t="shared" si="15"/>
        <v>2</v>
      </c>
      <c r="G48" s="200">
        <f t="shared" si="16"/>
        <v>2</v>
      </c>
      <c r="H48" s="200"/>
      <c r="I48" s="200">
        <v>2</v>
      </c>
      <c r="J48" s="200"/>
      <c r="K48" s="202">
        <f t="shared" si="17"/>
        <v>0</v>
      </c>
      <c r="L48" s="200"/>
      <c r="M48" s="200"/>
      <c r="N48" s="202">
        <f t="shared" si="64"/>
        <v>2</v>
      </c>
      <c r="O48" s="200">
        <f t="shared" si="18"/>
        <v>2</v>
      </c>
      <c r="P48" s="200"/>
      <c r="Q48" s="202">
        <v>2</v>
      </c>
      <c r="R48" s="200"/>
      <c r="S48" s="202" t="e">
        <f>T48+#REF!</f>
        <v>#REF!</v>
      </c>
      <c r="T48" s="200"/>
      <c r="U48" s="203">
        <f t="shared" si="33"/>
        <v>2</v>
      </c>
      <c r="V48" s="204">
        <f t="shared" si="19"/>
        <v>2</v>
      </c>
      <c r="W48" s="204"/>
      <c r="X48" s="204">
        <v>2</v>
      </c>
      <c r="Y48" s="204">
        <v>0</v>
      </c>
      <c r="Z48" s="204"/>
      <c r="AA48" s="204"/>
      <c r="AB48" s="204"/>
      <c r="AC48" s="205">
        <f t="shared" si="20"/>
        <v>2</v>
      </c>
      <c r="AD48" s="205">
        <f t="shared" si="21"/>
        <v>2</v>
      </c>
      <c r="AE48" s="204">
        <f t="shared" si="65"/>
        <v>0</v>
      </c>
      <c r="AF48" s="204">
        <f t="shared" si="65"/>
        <v>0</v>
      </c>
      <c r="AG48" s="204">
        <f t="shared" si="65"/>
        <v>0</v>
      </c>
      <c r="AH48" s="204">
        <f t="shared" si="65"/>
        <v>0</v>
      </c>
      <c r="AI48" s="205">
        <f t="shared" si="23"/>
        <v>2</v>
      </c>
      <c r="AJ48" s="205">
        <f t="shared" si="24"/>
        <v>2</v>
      </c>
      <c r="AK48" s="204">
        <f t="shared" si="25"/>
        <v>0</v>
      </c>
      <c r="AL48" s="205">
        <f t="shared" si="66"/>
        <v>0</v>
      </c>
      <c r="AM48" s="205">
        <v>0</v>
      </c>
      <c r="AN48" s="205">
        <v>0</v>
      </c>
      <c r="AO48" s="206"/>
      <c r="AP48" s="205">
        <f t="shared" si="67"/>
        <v>0</v>
      </c>
      <c r="AQ48" s="205"/>
      <c r="AR48" s="205">
        <f t="shared" si="68"/>
        <v>0</v>
      </c>
      <c r="AS48" s="204">
        <f t="shared" si="1"/>
        <v>0</v>
      </c>
      <c r="AT48" s="204">
        <f t="shared" si="69"/>
        <v>0</v>
      </c>
      <c r="AU48" s="204">
        <f t="shared" si="69"/>
        <v>0</v>
      </c>
      <c r="AV48" s="204">
        <f t="shared" si="69"/>
        <v>0</v>
      </c>
      <c r="AW48" s="204">
        <f t="shared" si="69"/>
        <v>0</v>
      </c>
      <c r="AX48" s="203">
        <f t="shared" si="3"/>
        <v>0</v>
      </c>
      <c r="AY48" s="204">
        <f t="shared" si="70"/>
        <v>0</v>
      </c>
      <c r="AZ48" s="204">
        <f t="shared" si="70"/>
        <v>0</v>
      </c>
      <c r="BA48" s="207"/>
      <c r="BB48" s="204">
        <f t="shared" si="34"/>
        <v>2</v>
      </c>
      <c r="BC48" s="204">
        <v>2</v>
      </c>
      <c r="BD48" s="204">
        <v>0</v>
      </c>
      <c r="BE48" s="204"/>
      <c r="BF48" s="204"/>
      <c r="BG48" s="204"/>
      <c r="BH48" s="204">
        <f t="shared" si="29"/>
        <v>1</v>
      </c>
      <c r="BI48" s="204">
        <v>1</v>
      </c>
      <c r="BJ48" s="204">
        <v>0</v>
      </c>
      <c r="BK48" s="204"/>
      <c r="BL48" s="204"/>
      <c r="BM48" s="204"/>
      <c r="BN48" s="204">
        <f t="shared" si="30"/>
        <v>0</v>
      </c>
      <c r="BO48" s="204"/>
      <c r="BP48" s="204"/>
      <c r="BQ48" s="208">
        <f t="shared" si="35"/>
        <v>2</v>
      </c>
      <c r="BR48" s="208">
        <v>2</v>
      </c>
      <c r="BS48" s="208">
        <v>0</v>
      </c>
      <c r="BT48" s="208">
        <v>0</v>
      </c>
      <c r="BU48" s="208"/>
      <c r="BV48" s="208"/>
      <c r="BW48" s="208"/>
      <c r="BX48" s="208">
        <f t="shared" si="36"/>
        <v>1</v>
      </c>
      <c r="BY48" s="208">
        <v>1</v>
      </c>
      <c r="BZ48" s="208">
        <v>0</v>
      </c>
      <c r="CA48" s="208">
        <v>0</v>
      </c>
      <c r="CB48" s="208">
        <f t="shared" si="31"/>
        <v>0</v>
      </c>
      <c r="CC48" s="208"/>
      <c r="CD48" s="208"/>
      <c r="CE48" s="208">
        <f t="shared" si="37"/>
        <v>2</v>
      </c>
      <c r="CF48" s="208">
        <v>1</v>
      </c>
      <c r="CG48" s="208">
        <v>1</v>
      </c>
      <c r="CH48" s="208">
        <v>0</v>
      </c>
      <c r="CI48" s="208"/>
      <c r="CJ48" s="208"/>
      <c r="CK48" s="208"/>
      <c r="CL48" s="208">
        <f t="shared" si="55"/>
        <v>1</v>
      </c>
      <c r="CM48" s="208">
        <v>1</v>
      </c>
      <c r="CN48" s="208"/>
      <c r="CO48" s="208">
        <v>0</v>
      </c>
      <c r="CP48" s="208"/>
      <c r="CQ48" s="208"/>
      <c r="CR48" s="208"/>
      <c r="CS48" s="208">
        <f t="shared" si="56"/>
        <v>2</v>
      </c>
      <c r="CT48" s="208">
        <v>1</v>
      </c>
      <c r="CU48" s="208">
        <v>1</v>
      </c>
      <c r="CV48" s="208">
        <v>0</v>
      </c>
      <c r="CW48" s="208"/>
      <c r="CX48" s="208"/>
      <c r="CY48" s="208"/>
      <c r="CZ48" s="208">
        <f t="shared" si="57"/>
        <v>1</v>
      </c>
      <c r="DA48" s="208">
        <v>1</v>
      </c>
      <c r="DB48" s="208"/>
      <c r="DC48" s="208"/>
      <c r="DD48" s="208"/>
      <c r="DE48" s="208"/>
      <c r="DF48" s="208"/>
      <c r="DG48" s="208">
        <f t="shared" si="58"/>
        <v>1</v>
      </c>
      <c r="DH48" s="208">
        <v>1</v>
      </c>
      <c r="DI48" s="208"/>
      <c r="DJ48" s="208">
        <v>0</v>
      </c>
      <c r="DK48" s="208"/>
      <c r="DL48" s="208"/>
      <c r="DM48" s="208"/>
      <c r="DN48" s="17">
        <f t="shared" si="50"/>
        <v>0</v>
      </c>
      <c r="DO48" s="17">
        <f t="shared" si="51"/>
        <v>-1</v>
      </c>
      <c r="DP48" s="210"/>
    </row>
    <row r="49" spans="1:120" s="211" customFormat="1" ht="31.5" customHeight="1" x14ac:dyDescent="0.2">
      <c r="A49" s="200">
        <v>19</v>
      </c>
      <c r="B49" s="201" t="s">
        <v>674</v>
      </c>
      <c r="C49" s="202" t="s">
        <v>68</v>
      </c>
      <c r="D49" s="202" t="s">
        <v>654</v>
      </c>
      <c r="E49" s="202" t="s">
        <v>477</v>
      </c>
      <c r="F49" s="202">
        <f t="shared" si="15"/>
        <v>2</v>
      </c>
      <c r="G49" s="200">
        <f t="shared" si="16"/>
        <v>2</v>
      </c>
      <c r="H49" s="200"/>
      <c r="I49" s="200">
        <v>2</v>
      </c>
      <c r="J49" s="200"/>
      <c r="K49" s="202">
        <f t="shared" si="17"/>
        <v>0</v>
      </c>
      <c r="L49" s="200"/>
      <c r="M49" s="200"/>
      <c r="N49" s="202">
        <f t="shared" si="64"/>
        <v>1</v>
      </c>
      <c r="O49" s="200">
        <f t="shared" si="18"/>
        <v>1</v>
      </c>
      <c r="P49" s="200"/>
      <c r="Q49" s="202">
        <v>1</v>
      </c>
      <c r="R49" s="200"/>
      <c r="S49" s="202" t="e">
        <f>T49+#REF!</f>
        <v>#REF!</v>
      </c>
      <c r="T49" s="200"/>
      <c r="U49" s="203">
        <f t="shared" si="33"/>
        <v>2</v>
      </c>
      <c r="V49" s="204">
        <f t="shared" si="19"/>
        <v>2</v>
      </c>
      <c r="W49" s="204"/>
      <c r="X49" s="204">
        <v>2</v>
      </c>
      <c r="Y49" s="204">
        <v>0</v>
      </c>
      <c r="Z49" s="204"/>
      <c r="AA49" s="204"/>
      <c r="AB49" s="204"/>
      <c r="AC49" s="205">
        <f t="shared" si="20"/>
        <v>2</v>
      </c>
      <c r="AD49" s="205">
        <f t="shared" si="21"/>
        <v>2</v>
      </c>
      <c r="AE49" s="204">
        <f t="shared" si="65"/>
        <v>0</v>
      </c>
      <c r="AF49" s="204">
        <f t="shared" si="65"/>
        <v>0</v>
      </c>
      <c r="AG49" s="204">
        <f t="shared" si="65"/>
        <v>0</v>
      </c>
      <c r="AH49" s="204">
        <f t="shared" si="65"/>
        <v>0</v>
      </c>
      <c r="AI49" s="205">
        <f t="shared" si="23"/>
        <v>2</v>
      </c>
      <c r="AJ49" s="205">
        <f t="shared" si="24"/>
        <v>2</v>
      </c>
      <c r="AK49" s="204">
        <f t="shared" si="25"/>
        <v>0</v>
      </c>
      <c r="AL49" s="205">
        <f t="shared" si="66"/>
        <v>1</v>
      </c>
      <c r="AM49" s="205">
        <v>0</v>
      </c>
      <c r="AN49" s="205">
        <v>0</v>
      </c>
      <c r="AO49" s="206"/>
      <c r="AP49" s="205">
        <f t="shared" si="67"/>
        <v>1</v>
      </c>
      <c r="AQ49" s="205"/>
      <c r="AR49" s="205">
        <f t="shared" si="68"/>
        <v>1</v>
      </c>
      <c r="AS49" s="204">
        <f t="shared" si="1"/>
        <v>0</v>
      </c>
      <c r="AT49" s="204">
        <f t="shared" si="69"/>
        <v>0</v>
      </c>
      <c r="AU49" s="204">
        <f t="shared" si="69"/>
        <v>0</v>
      </c>
      <c r="AV49" s="204">
        <f t="shared" si="69"/>
        <v>0</v>
      </c>
      <c r="AW49" s="204">
        <f t="shared" si="69"/>
        <v>0</v>
      </c>
      <c r="AX49" s="203">
        <f t="shared" si="3"/>
        <v>0</v>
      </c>
      <c r="AY49" s="204">
        <f t="shared" si="70"/>
        <v>0</v>
      </c>
      <c r="AZ49" s="204">
        <f t="shared" si="70"/>
        <v>0</v>
      </c>
      <c r="BA49" s="207"/>
      <c r="BB49" s="204">
        <f t="shared" si="34"/>
        <v>2</v>
      </c>
      <c r="BC49" s="204">
        <v>2</v>
      </c>
      <c r="BD49" s="204">
        <v>0</v>
      </c>
      <c r="BE49" s="204"/>
      <c r="BF49" s="204"/>
      <c r="BG49" s="204"/>
      <c r="BH49" s="204">
        <f t="shared" si="29"/>
        <v>2</v>
      </c>
      <c r="BI49" s="204">
        <v>2</v>
      </c>
      <c r="BJ49" s="204">
        <v>0</v>
      </c>
      <c r="BK49" s="204"/>
      <c r="BL49" s="204"/>
      <c r="BM49" s="204"/>
      <c r="BN49" s="204">
        <f t="shared" si="30"/>
        <v>0</v>
      </c>
      <c r="BO49" s="204"/>
      <c r="BP49" s="204"/>
      <c r="BQ49" s="208">
        <f t="shared" si="35"/>
        <v>2</v>
      </c>
      <c r="BR49" s="208">
        <v>2</v>
      </c>
      <c r="BS49" s="208">
        <v>0</v>
      </c>
      <c r="BT49" s="208">
        <v>0</v>
      </c>
      <c r="BU49" s="208"/>
      <c r="BV49" s="208"/>
      <c r="BW49" s="208"/>
      <c r="BX49" s="208">
        <f t="shared" si="36"/>
        <v>0</v>
      </c>
      <c r="BY49" s="208">
        <v>0</v>
      </c>
      <c r="BZ49" s="208">
        <v>0</v>
      </c>
      <c r="CA49" s="208">
        <v>0</v>
      </c>
      <c r="CB49" s="208">
        <f t="shared" si="31"/>
        <v>0</v>
      </c>
      <c r="CC49" s="208"/>
      <c r="CD49" s="208"/>
      <c r="CE49" s="208">
        <f t="shared" si="37"/>
        <v>2</v>
      </c>
      <c r="CF49" s="208">
        <v>0</v>
      </c>
      <c r="CG49" s="208">
        <v>2</v>
      </c>
      <c r="CH49" s="208">
        <v>0</v>
      </c>
      <c r="CI49" s="208"/>
      <c r="CJ49" s="208"/>
      <c r="CK49" s="208"/>
      <c r="CL49" s="208">
        <f t="shared" si="55"/>
        <v>2</v>
      </c>
      <c r="CM49" s="208">
        <v>0</v>
      </c>
      <c r="CN49" s="208">
        <v>2</v>
      </c>
      <c r="CO49" s="208">
        <v>0</v>
      </c>
      <c r="CP49" s="208"/>
      <c r="CQ49" s="208"/>
      <c r="CR49" s="208"/>
      <c r="CS49" s="208">
        <f t="shared" si="56"/>
        <v>2</v>
      </c>
      <c r="CT49" s="208">
        <v>0</v>
      </c>
      <c r="CU49" s="208">
        <v>2</v>
      </c>
      <c r="CV49" s="208">
        <v>0</v>
      </c>
      <c r="CW49" s="208"/>
      <c r="CX49" s="208"/>
      <c r="CY49" s="208"/>
      <c r="CZ49" s="208">
        <f t="shared" si="57"/>
        <v>2</v>
      </c>
      <c r="DA49" s="208"/>
      <c r="DB49" s="208">
        <v>2</v>
      </c>
      <c r="DC49" s="208"/>
      <c r="DD49" s="208"/>
      <c r="DE49" s="208"/>
      <c r="DF49" s="208"/>
      <c r="DG49" s="208">
        <f t="shared" si="58"/>
        <v>2</v>
      </c>
      <c r="DH49" s="208">
        <v>0</v>
      </c>
      <c r="DI49" s="208">
        <v>2</v>
      </c>
      <c r="DJ49" s="208">
        <v>0</v>
      </c>
      <c r="DK49" s="208"/>
      <c r="DL49" s="208"/>
      <c r="DM49" s="208"/>
      <c r="DN49" s="17">
        <f t="shared" si="50"/>
        <v>0</v>
      </c>
      <c r="DO49" s="17">
        <f t="shared" si="51"/>
        <v>0</v>
      </c>
      <c r="DP49" s="210"/>
    </row>
    <row r="50" spans="1:120" s="211" customFormat="1" ht="31.5" customHeight="1" x14ac:dyDescent="0.2">
      <c r="A50" s="200">
        <v>20</v>
      </c>
      <c r="B50" s="201" t="s">
        <v>675</v>
      </c>
      <c r="C50" s="202" t="s">
        <v>68</v>
      </c>
      <c r="D50" s="202" t="s">
        <v>656</v>
      </c>
      <c r="E50" s="202" t="s">
        <v>477</v>
      </c>
      <c r="F50" s="202">
        <f t="shared" si="15"/>
        <v>2</v>
      </c>
      <c r="G50" s="200">
        <f t="shared" si="16"/>
        <v>2</v>
      </c>
      <c r="H50" s="200"/>
      <c r="I50" s="200">
        <v>2</v>
      </c>
      <c r="J50" s="200"/>
      <c r="K50" s="202">
        <f t="shared" si="17"/>
        <v>0</v>
      </c>
      <c r="L50" s="200"/>
      <c r="M50" s="200"/>
      <c r="N50" s="202">
        <f t="shared" si="64"/>
        <v>2</v>
      </c>
      <c r="O50" s="200">
        <f t="shared" si="18"/>
        <v>2</v>
      </c>
      <c r="P50" s="200"/>
      <c r="Q50" s="202">
        <v>2</v>
      </c>
      <c r="R50" s="200"/>
      <c r="S50" s="202" t="e">
        <f>T50+#REF!</f>
        <v>#REF!</v>
      </c>
      <c r="T50" s="200"/>
      <c r="U50" s="203">
        <f t="shared" si="33"/>
        <v>2</v>
      </c>
      <c r="V50" s="204">
        <f t="shared" si="19"/>
        <v>2</v>
      </c>
      <c r="W50" s="204"/>
      <c r="X50" s="204">
        <v>2</v>
      </c>
      <c r="Y50" s="204">
        <v>0</v>
      </c>
      <c r="Z50" s="204"/>
      <c r="AA50" s="204"/>
      <c r="AB50" s="204"/>
      <c r="AC50" s="205">
        <f t="shared" si="20"/>
        <v>2</v>
      </c>
      <c r="AD50" s="205">
        <f t="shared" si="21"/>
        <v>2</v>
      </c>
      <c r="AE50" s="204">
        <f t="shared" si="65"/>
        <v>0</v>
      </c>
      <c r="AF50" s="204">
        <f t="shared" si="65"/>
        <v>0</v>
      </c>
      <c r="AG50" s="204">
        <f t="shared" si="65"/>
        <v>0</v>
      </c>
      <c r="AH50" s="204">
        <f t="shared" si="65"/>
        <v>0</v>
      </c>
      <c r="AI50" s="205">
        <f t="shared" si="23"/>
        <v>2</v>
      </c>
      <c r="AJ50" s="205">
        <f t="shared" si="24"/>
        <v>2</v>
      </c>
      <c r="AK50" s="204">
        <f t="shared" si="25"/>
        <v>0</v>
      </c>
      <c r="AL50" s="205">
        <f t="shared" si="66"/>
        <v>0</v>
      </c>
      <c r="AM50" s="205">
        <v>0</v>
      </c>
      <c r="AN50" s="205">
        <v>0</v>
      </c>
      <c r="AO50" s="206"/>
      <c r="AP50" s="205">
        <f t="shared" si="67"/>
        <v>0</v>
      </c>
      <c r="AQ50" s="205"/>
      <c r="AR50" s="205">
        <f t="shared" si="68"/>
        <v>0</v>
      </c>
      <c r="AS50" s="204">
        <f t="shared" si="1"/>
        <v>0</v>
      </c>
      <c r="AT50" s="204">
        <f t="shared" si="69"/>
        <v>0</v>
      </c>
      <c r="AU50" s="204">
        <f t="shared" si="69"/>
        <v>0</v>
      </c>
      <c r="AV50" s="204">
        <f t="shared" si="69"/>
        <v>0</v>
      </c>
      <c r="AW50" s="204">
        <f t="shared" si="69"/>
        <v>0</v>
      </c>
      <c r="AX50" s="203">
        <f t="shared" si="3"/>
        <v>0</v>
      </c>
      <c r="AY50" s="204">
        <f t="shared" si="70"/>
        <v>0</v>
      </c>
      <c r="AZ50" s="204">
        <f t="shared" si="70"/>
        <v>0</v>
      </c>
      <c r="BA50" s="207"/>
      <c r="BB50" s="204">
        <f t="shared" si="34"/>
        <v>2</v>
      </c>
      <c r="BC50" s="204">
        <v>2</v>
      </c>
      <c r="BD50" s="204">
        <v>0</v>
      </c>
      <c r="BE50" s="204"/>
      <c r="BF50" s="204"/>
      <c r="BG50" s="204"/>
      <c r="BH50" s="204">
        <f t="shared" si="29"/>
        <v>2</v>
      </c>
      <c r="BI50" s="204">
        <v>2</v>
      </c>
      <c r="BJ50" s="204">
        <v>0</v>
      </c>
      <c r="BK50" s="204"/>
      <c r="BL50" s="204"/>
      <c r="BM50" s="204"/>
      <c r="BN50" s="204">
        <f t="shared" si="30"/>
        <v>0</v>
      </c>
      <c r="BO50" s="204"/>
      <c r="BP50" s="204"/>
      <c r="BQ50" s="208">
        <f t="shared" si="35"/>
        <v>2</v>
      </c>
      <c r="BR50" s="208">
        <v>2</v>
      </c>
      <c r="BS50" s="208">
        <v>0</v>
      </c>
      <c r="BT50" s="208">
        <v>0</v>
      </c>
      <c r="BU50" s="208"/>
      <c r="BV50" s="208"/>
      <c r="BW50" s="208"/>
      <c r="BX50" s="208">
        <f t="shared" si="36"/>
        <v>2</v>
      </c>
      <c r="BY50" s="208">
        <v>2</v>
      </c>
      <c r="BZ50" s="208">
        <v>0</v>
      </c>
      <c r="CA50" s="208">
        <v>0</v>
      </c>
      <c r="CB50" s="208">
        <f t="shared" si="31"/>
        <v>0</v>
      </c>
      <c r="CC50" s="208"/>
      <c r="CD50" s="208"/>
      <c r="CE50" s="208">
        <f t="shared" si="37"/>
        <v>2</v>
      </c>
      <c r="CF50" s="208">
        <v>2</v>
      </c>
      <c r="CG50" s="208">
        <v>0</v>
      </c>
      <c r="CH50" s="208">
        <v>0</v>
      </c>
      <c r="CI50" s="208"/>
      <c r="CJ50" s="208"/>
      <c r="CK50" s="208"/>
      <c r="CL50" s="208">
        <f t="shared" si="55"/>
        <v>2</v>
      </c>
      <c r="CM50" s="208">
        <v>2</v>
      </c>
      <c r="CN50" s="208">
        <v>0</v>
      </c>
      <c r="CO50" s="208">
        <v>0</v>
      </c>
      <c r="CP50" s="208"/>
      <c r="CQ50" s="208"/>
      <c r="CR50" s="208"/>
      <c r="CS50" s="208">
        <f t="shared" si="56"/>
        <v>2</v>
      </c>
      <c r="CT50" s="208">
        <v>2</v>
      </c>
      <c r="CU50" s="208">
        <v>0</v>
      </c>
      <c r="CV50" s="208">
        <v>0</v>
      </c>
      <c r="CW50" s="208"/>
      <c r="CX50" s="208"/>
      <c r="CY50" s="208"/>
      <c r="CZ50" s="208">
        <f t="shared" si="57"/>
        <v>2</v>
      </c>
      <c r="DA50" s="208">
        <v>2</v>
      </c>
      <c r="DB50" s="208"/>
      <c r="DC50" s="208"/>
      <c r="DD50" s="208"/>
      <c r="DE50" s="208"/>
      <c r="DF50" s="208"/>
      <c r="DG50" s="208">
        <f t="shared" si="58"/>
        <v>2</v>
      </c>
      <c r="DH50" s="208">
        <v>2</v>
      </c>
      <c r="DI50" s="208">
        <v>0</v>
      </c>
      <c r="DJ50" s="208">
        <v>0</v>
      </c>
      <c r="DK50" s="208"/>
      <c r="DL50" s="208"/>
      <c r="DM50" s="208"/>
      <c r="DN50" s="17">
        <f t="shared" si="50"/>
        <v>0</v>
      </c>
      <c r="DO50" s="17">
        <f t="shared" si="51"/>
        <v>0</v>
      </c>
      <c r="DP50" s="210"/>
    </row>
    <row r="51" spans="1:120" s="211" customFormat="1" ht="31.5" customHeight="1" x14ac:dyDescent="0.2">
      <c r="A51" s="200">
        <v>21</v>
      </c>
      <c r="B51" s="201" t="s">
        <v>676</v>
      </c>
      <c r="C51" s="202" t="s">
        <v>68</v>
      </c>
      <c r="D51" s="202" t="s">
        <v>658</v>
      </c>
      <c r="E51" s="202" t="s">
        <v>477</v>
      </c>
      <c r="F51" s="202">
        <f t="shared" si="15"/>
        <v>2</v>
      </c>
      <c r="G51" s="200">
        <f t="shared" si="16"/>
        <v>2</v>
      </c>
      <c r="H51" s="200"/>
      <c r="I51" s="200">
        <v>2</v>
      </c>
      <c r="J51" s="200"/>
      <c r="K51" s="202">
        <f t="shared" si="17"/>
        <v>0</v>
      </c>
      <c r="L51" s="200"/>
      <c r="M51" s="200"/>
      <c r="N51" s="202">
        <f t="shared" si="64"/>
        <v>2</v>
      </c>
      <c r="O51" s="200">
        <f t="shared" si="18"/>
        <v>2</v>
      </c>
      <c r="P51" s="200"/>
      <c r="Q51" s="202">
        <v>2</v>
      </c>
      <c r="R51" s="200"/>
      <c r="S51" s="202" t="e">
        <f>T51+#REF!</f>
        <v>#REF!</v>
      </c>
      <c r="T51" s="200"/>
      <c r="U51" s="203">
        <f t="shared" si="33"/>
        <v>2</v>
      </c>
      <c r="V51" s="204">
        <f t="shared" si="19"/>
        <v>2</v>
      </c>
      <c r="W51" s="204"/>
      <c r="X51" s="204">
        <v>2</v>
      </c>
      <c r="Y51" s="204">
        <v>0</v>
      </c>
      <c r="Z51" s="204"/>
      <c r="AA51" s="204"/>
      <c r="AB51" s="204"/>
      <c r="AC51" s="205">
        <f t="shared" si="20"/>
        <v>2</v>
      </c>
      <c r="AD51" s="205">
        <f t="shared" si="21"/>
        <v>2</v>
      </c>
      <c r="AE51" s="204">
        <f t="shared" si="65"/>
        <v>0</v>
      </c>
      <c r="AF51" s="204">
        <f t="shared" si="65"/>
        <v>0</v>
      </c>
      <c r="AG51" s="204">
        <f t="shared" si="65"/>
        <v>0</v>
      </c>
      <c r="AH51" s="204">
        <f t="shared" si="65"/>
        <v>0</v>
      </c>
      <c r="AI51" s="205">
        <f t="shared" si="23"/>
        <v>2</v>
      </c>
      <c r="AJ51" s="205">
        <f t="shared" si="24"/>
        <v>2</v>
      </c>
      <c r="AK51" s="204">
        <f t="shared" si="25"/>
        <v>0</v>
      </c>
      <c r="AL51" s="205">
        <f t="shared" si="66"/>
        <v>0</v>
      </c>
      <c r="AM51" s="205">
        <v>0</v>
      </c>
      <c r="AN51" s="205">
        <v>0</v>
      </c>
      <c r="AO51" s="206"/>
      <c r="AP51" s="205">
        <f t="shared" si="67"/>
        <v>0</v>
      </c>
      <c r="AQ51" s="205"/>
      <c r="AR51" s="205">
        <f t="shared" si="68"/>
        <v>0</v>
      </c>
      <c r="AS51" s="204">
        <f t="shared" si="1"/>
        <v>0</v>
      </c>
      <c r="AT51" s="204">
        <f t="shared" si="69"/>
        <v>0</v>
      </c>
      <c r="AU51" s="204">
        <f t="shared" si="69"/>
        <v>0</v>
      </c>
      <c r="AV51" s="204">
        <f t="shared" si="69"/>
        <v>0</v>
      </c>
      <c r="AW51" s="204">
        <f t="shared" si="69"/>
        <v>0</v>
      </c>
      <c r="AX51" s="203">
        <f t="shared" si="3"/>
        <v>0</v>
      </c>
      <c r="AY51" s="204">
        <f t="shared" si="70"/>
        <v>0</v>
      </c>
      <c r="AZ51" s="204">
        <f t="shared" si="70"/>
        <v>0</v>
      </c>
      <c r="BA51" s="207"/>
      <c r="BB51" s="204">
        <f t="shared" si="34"/>
        <v>2</v>
      </c>
      <c r="BC51" s="204">
        <v>2</v>
      </c>
      <c r="BD51" s="204">
        <v>0</v>
      </c>
      <c r="BE51" s="204"/>
      <c r="BF51" s="204"/>
      <c r="BG51" s="204"/>
      <c r="BH51" s="204">
        <f t="shared" si="29"/>
        <v>2</v>
      </c>
      <c r="BI51" s="204">
        <v>2</v>
      </c>
      <c r="BJ51" s="204">
        <v>0</v>
      </c>
      <c r="BK51" s="204"/>
      <c r="BL51" s="204"/>
      <c r="BM51" s="204"/>
      <c r="BN51" s="204">
        <f t="shared" si="30"/>
        <v>0</v>
      </c>
      <c r="BO51" s="204"/>
      <c r="BP51" s="204"/>
      <c r="BQ51" s="208">
        <f t="shared" si="35"/>
        <v>2</v>
      </c>
      <c r="BR51" s="208">
        <v>2</v>
      </c>
      <c r="BS51" s="208">
        <v>0</v>
      </c>
      <c r="BT51" s="208">
        <v>0</v>
      </c>
      <c r="BU51" s="208"/>
      <c r="BV51" s="208"/>
      <c r="BW51" s="208"/>
      <c r="BX51" s="208">
        <f t="shared" si="36"/>
        <v>1</v>
      </c>
      <c r="BY51" s="208">
        <v>1</v>
      </c>
      <c r="BZ51" s="208">
        <v>0</v>
      </c>
      <c r="CA51" s="208">
        <v>0</v>
      </c>
      <c r="CB51" s="208">
        <f t="shared" si="31"/>
        <v>0</v>
      </c>
      <c r="CC51" s="208"/>
      <c r="CD51" s="208"/>
      <c r="CE51" s="208">
        <f t="shared" si="37"/>
        <v>2</v>
      </c>
      <c r="CF51" s="208">
        <v>1</v>
      </c>
      <c r="CG51" s="208">
        <v>1</v>
      </c>
      <c r="CH51" s="208">
        <v>0</v>
      </c>
      <c r="CI51" s="208"/>
      <c r="CJ51" s="208"/>
      <c r="CK51" s="208"/>
      <c r="CL51" s="208">
        <f t="shared" si="55"/>
        <v>2</v>
      </c>
      <c r="CM51" s="208">
        <v>1</v>
      </c>
      <c r="CN51" s="208">
        <v>1</v>
      </c>
      <c r="CO51" s="208">
        <v>0</v>
      </c>
      <c r="CP51" s="208"/>
      <c r="CQ51" s="208"/>
      <c r="CR51" s="208"/>
      <c r="CS51" s="208">
        <f t="shared" si="56"/>
        <v>2</v>
      </c>
      <c r="CT51" s="208">
        <v>1</v>
      </c>
      <c r="CU51" s="208">
        <v>1</v>
      </c>
      <c r="CV51" s="208">
        <v>0</v>
      </c>
      <c r="CW51" s="208"/>
      <c r="CX51" s="208"/>
      <c r="CY51" s="208"/>
      <c r="CZ51" s="208">
        <f t="shared" si="57"/>
        <v>2</v>
      </c>
      <c r="DA51" s="208">
        <v>1</v>
      </c>
      <c r="DB51" s="208">
        <v>1</v>
      </c>
      <c r="DC51" s="208"/>
      <c r="DD51" s="208"/>
      <c r="DE51" s="208"/>
      <c r="DF51" s="208"/>
      <c r="DG51" s="208">
        <f t="shared" si="58"/>
        <v>2</v>
      </c>
      <c r="DH51" s="208">
        <v>1</v>
      </c>
      <c r="DI51" s="208">
        <v>1</v>
      </c>
      <c r="DJ51" s="208">
        <v>0</v>
      </c>
      <c r="DK51" s="208"/>
      <c r="DL51" s="208"/>
      <c r="DM51" s="208"/>
      <c r="DN51" s="17">
        <f t="shared" si="50"/>
        <v>0</v>
      </c>
      <c r="DO51" s="17">
        <f t="shared" si="51"/>
        <v>0</v>
      </c>
      <c r="DP51" s="210"/>
    </row>
    <row r="52" spans="1:120" s="211" customFormat="1" ht="31.5" customHeight="1" x14ac:dyDescent="0.2">
      <c r="A52" s="200">
        <v>22</v>
      </c>
      <c r="B52" s="201" t="s">
        <v>677</v>
      </c>
      <c r="C52" s="202" t="s">
        <v>68</v>
      </c>
      <c r="D52" s="202" t="s">
        <v>660</v>
      </c>
      <c r="E52" s="202" t="s">
        <v>477</v>
      </c>
      <c r="F52" s="202">
        <f t="shared" si="15"/>
        <v>2</v>
      </c>
      <c r="G52" s="200">
        <f t="shared" si="16"/>
        <v>2</v>
      </c>
      <c r="H52" s="200"/>
      <c r="I52" s="200">
        <v>2</v>
      </c>
      <c r="J52" s="200"/>
      <c r="K52" s="202">
        <f t="shared" si="17"/>
        <v>0</v>
      </c>
      <c r="L52" s="200"/>
      <c r="M52" s="200"/>
      <c r="N52" s="202">
        <f t="shared" si="64"/>
        <v>1</v>
      </c>
      <c r="O52" s="200">
        <f t="shared" si="18"/>
        <v>1</v>
      </c>
      <c r="P52" s="200"/>
      <c r="Q52" s="202">
        <v>1</v>
      </c>
      <c r="R52" s="200"/>
      <c r="S52" s="202" t="e">
        <f>T52+#REF!</f>
        <v>#REF!</v>
      </c>
      <c r="T52" s="200"/>
      <c r="U52" s="203">
        <f t="shared" si="33"/>
        <v>2</v>
      </c>
      <c r="V52" s="204">
        <f t="shared" si="19"/>
        <v>2</v>
      </c>
      <c r="W52" s="204"/>
      <c r="X52" s="204">
        <v>2</v>
      </c>
      <c r="Y52" s="204">
        <v>0</v>
      </c>
      <c r="Z52" s="204"/>
      <c r="AA52" s="204"/>
      <c r="AB52" s="204"/>
      <c r="AC52" s="205">
        <f t="shared" si="20"/>
        <v>2</v>
      </c>
      <c r="AD52" s="205">
        <f t="shared" si="21"/>
        <v>2</v>
      </c>
      <c r="AE52" s="204">
        <f t="shared" si="65"/>
        <v>0</v>
      </c>
      <c r="AF52" s="204">
        <f t="shared" si="65"/>
        <v>0</v>
      </c>
      <c r="AG52" s="204">
        <f t="shared" si="65"/>
        <v>0</v>
      </c>
      <c r="AH52" s="204">
        <f t="shared" si="65"/>
        <v>0</v>
      </c>
      <c r="AI52" s="205">
        <f t="shared" si="23"/>
        <v>2</v>
      </c>
      <c r="AJ52" s="205">
        <f t="shared" si="24"/>
        <v>2</v>
      </c>
      <c r="AK52" s="204">
        <f t="shared" si="25"/>
        <v>0</v>
      </c>
      <c r="AL52" s="205">
        <f t="shared" si="66"/>
        <v>1</v>
      </c>
      <c r="AM52" s="205">
        <v>0</v>
      </c>
      <c r="AN52" s="205">
        <v>0</v>
      </c>
      <c r="AO52" s="206"/>
      <c r="AP52" s="205">
        <f t="shared" si="67"/>
        <v>1</v>
      </c>
      <c r="AQ52" s="205"/>
      <c r="AR52" s="205">
        <f t="shared" si="68"/>
        <v>1</v>
      </c>
      <c r="AS52" s="204">
        <f t="shared" si="1"/>
        <v>0</v>
      </c>
      <c r="AT52" s="204">
        <f t="shared" si="69"/>
        <v>0</v>
      </c>
      <c r="AU52" s="204">
        <f t="shared" si="69"/>
        <v>0</v>
      </c>
      <c r="AV52" s="204">
        <f t="shared" si="69"/>
        <v>0</v>
      </c>
      <c r="AW52" s="204">
        <f t="shared" si="69"/>
        <v>0</v>
      </c>
      <c r="AX52" s="203">
        <f t="shared" si="3"/>
        <v>0</v>
      </c>
      <c r="AY52" s="204">
        <f t="shared" si="70"/>
        <v>0</v>
      </c>
      <c r="AZ52" s="204">
        <f t="shared" si="70"/>
        <v>0</v>
      </c>
      <c r="BA52" s="207"/>
      <c r="BB52" s="204">
        <f t="shared" si="34"/>
        <v>2</v>
      </c>
      <c r="BC52" s="204">
        <v>2</v>
      </c>
      <c r="BD52" s="204">
        <v>0</v>
      </c>
      <c r="BE52" s="204"/>
      <c r="BF52" s="204"/>
      <c r="BG52" s="204"/>
      <c r="BH52" s="204">
        <f t="shared" si="29"/>
        <v>1</v>
      </c>
      <c r="BI52" s="204">
        <v>1</v>
      </c>
      <c r="BJ52" s="204">
        <v>0</v>
      </c>
      <c r="BK52" s="204"/>
      <c r="BL52" s="204"/>
      <c r="BM52" s="204"/>
      <c r="BN52" s="204">
        <f t="shared" si="30"/>
        <v>0</v>
      </c>
      <c r="BO52" s="204"/>
      <c r="BP52" s="204"/>
      <c r="BQ52" s="208">
        <f t="shared" si="35"/>
        <v>2</v>
      </c>
      <c r="BR52" s="208">
        <v>2</v>
      </c>
      <c r="BS52" s="208">
        <v>0</v>
      </c>
      <c r="BT52" s="208">
        <v>0</v>
      </c>
      <c r="BU52" s="208"/>
      <c r="BV52" s="208"/>
      <c r="BW52" s="208"/>
      <c r="BX52" s="208">
        <f t="shared" si="36"/>
        <v>1</v>
      </c>
      <c r="BY52" s="208">
        <v>1</v>
      </c>
      <c r="BZ52" s="208">
        <v>0</v>
      </c>
      <c r="CA52" s="208">
        <v>0</v>
      </c>
      <c r="CB52" s="208">
        <f t="shared" si="31"/>
        <v>0</v>
      </c>
      <c r="CC52" s="208"/>
      <c r="CD52" s="208"/>
      <c r="CE52" s="208">
        <f t="shared" si="37"/>
        <v>2</v>
      </c>
      <c r="CF52" s="208">
        <v>1</v>
      </c>
      <c r="CG52" s="208">
        <v>1</v>
      </c>
      <c r="CH52" s="208">
        <v>0</v>
      </c>
      <c r="CI52" s="208"/>
      <c r="CJ52" s="208"/>
      <c r="CK52" s="208"/>
      <c r="CL52" s="208">
        <f t="shared" si="55"/>
        <v>2</v>
      </c>
      <c r="CM52" s="208">
        <v>1</v>
      </c>
      <c r="CN52" s="208">
        <v>1</v>
      </c>
      <c r="CO52" s="208">
        <v>0</v>
      </c>
      <c r="CP52" s="208"/>
      <c r="CQ52" s="208"/>
      <c r="CR52" s="208"/>
      <c r="CS52" s="208">
        <f t="shared" si="56"/>
        <v>2</v>
      </c>
      <c r="CT52" s="208">
        <v>1</v>
      </c>
      <c r="CU52" s="208">
        <v>1</v>
      </c>
      <c r="CV52" s="208">
        <v>0</v>
      </c>
      <c r="CW52" s="208"/>
      <c r="CX52" s="208"/>
      <c r="CY52" s="208"/>
      <c r="CZ52" s="208">
        <f t="shared" si="57"/>
        <v>2</v>
      </c>
      <c r="DA52" s="208">
        <v>1</v>
      </c>
      <c r="DB52" s="208">
        <v>1</v>
      </c>
      <c r="DC52" s="208"/>
      <c r="DD52" s="208"/>
      <c r="DE52" s="208"/>
      <c r="DF52" s="208"/>
      <c r="DG52" s="208">
        <f t="shared" si="58"/>
        <v>2</v>
      </c>
      <c r="DH52" s="208">
        <v>1</v>
      </c>
      <c r="DI52" s="208">
        <v>1</v>
      </c>
      <c r="DJ52" s="208">
        <v>0</v>
      </c>
      <c r="DK52" s="208"/>
      <c r="DL52" s="208"/>
      <c r="DM52" s="208"/>
      <c r="DN52" s="17">
        <f t="shared" si="50"/>
        <v>0</v>
      </c>
      <c r="DO52" s="17">
        <f t="shared" si="51"/>
        <v>0</v>
      </c>
      <c r="DP52" s="210"/>
    </row>
    <row r="53" spans="1:120" s="211" customFormat="1" ht="31.5" customHeight="1" x14ac:dyDescent="0.2">
      <c r="A53" s="200">
        <v>23</v>
      </c>
      <c r="B53" s="201" t="s">
        <v>678</v>
      </c>
      <c r="C53" s="202" t="s">
        <v>68</v>
      </c>
      <c r="D53" s="202" t="s">
        <v>662</v>
      </c>
      <c r="E53" s="202" t="s">
        <v>477</v>
      </c>
      <c r="F53" s="202">
        <f t="shared" si="15"/>
        <v>2</v>
      </c>
      <c r="G53" s="200">
        <f t="shared" si="16"/>
        <v>2</v>
      </c>
      <c r="H53" s="200"/>
      <c r="I53" s="200">
        <v>2</v>
      </c>
      <c r="J53" s="200"/>
      <c r="K53" s="202">
        <f t="shared" si="17"/>
        <v>0</v>
      </c>
      <c r="L53" s="200"/>
      <c r="M53" s="200"/>
      <c r="N53" s="202">
        <f t="shared" si="64"/>
        <v>2</v>
      </c>
      <c r="O53" s="200">
        <f t="shared" si="18"/>
        <v>2</v>
      </c>
      <c r="P53" s="200"/>
      <c r="Q53" s="202">
        <v>2</v>
      </c>
      <c r="R53" s="200"/>
      <c r="S53" s="202" t="e">
        <f>T53+#REF!</f>
        <v>#REF!</v>
      </c>
      <c r="T53" s="200"/>
      <c r="U53" s="203">
        <f t="shared" si="33"/>
        <v>2</v>
      </c>
      <c r="V53" s="204">
        <f t="shared" si="19"/>
        <v>2</v>
      </c>
      <c r="W53" s="204"/>
      <c r="X53" s="204">
        <v>2</v>
      </c>
      <c r="Y53" s="204">
        <v>0</v>
      </c>
      <c r="Z53" s="204"/>
      <c r="AA53" s="204"/>
      <c r="AB53" s="204"/>
      <c r="AC53" s="205">
        <f t="shared" si="20"/>
        <v>2</v>
      </c>
      <c r="AD53" s="205">
        <f t="shared" si="21"/>
        <v>2</v>
      </c>
      <c r="AE53" s="204">
        <f t="shared" si="65"/>
        <v>0</v>
      </c>
      <c r="AF53" s="204">
        <f t="shared" si="65"/>
        <v>0</v>
      </c>
      <c r="AG53" s="204">
        <f t="shared" si="65"/>
        <v>0</v>
      </c>
      <c r="AH53" s="204">
        <f t="shared" si="65"/>
        <v>0</v>
      </c>
      <c r="AI53" s="205">
        <f t="shared" si="23"/>
        <v>2</v>
      </c>
      <c r="AJ53" s="205">
        <f t="shared" si="24"/>
        <v>2</v>
      </c>
      <c r="AK53" s="204">
        <f t="shared" si="25"/>
        <v>0</v>
      </c>
      <c r="AL53" s="205">
        <f t="shared" si="66"/>
        <v>0</v>
      </c>
      <c r="AM53" s="205">
        <v>0</v>
      </c>
      <c r="AN53" s="205">
        <v>0</v>
      </c>
      <c r="AO53" s="206"/>
      <c r="AP53" s="205">
        <f t="shared" si="67"/>
        <v>0</v>
      </c>
      <c r="AQ53" s="205"/>
      <c r="AR53" s="205">
        <f t="shared" si="68"/>
        <v>0</v>
      </c>
      <c r="AS53" s="204">
        <f t="shared" si="1"/>
        <v>0</v>
      </c>
      <c r="AT53" s="204">
        <f t="shared" si="69"/>
        <v>0</v>
      </c>
      <c r="AU53" s="204">
        <f t="shared" si="69"/>
        <v>0</v>
      </c>
      <c r="AV53" s="204">
        <f t="shared" si="69"/>
        <v>0</v>
      </c>
      <c r="AW53" s="204">
        <f t="shared" si="69"/>
        <v>0</v>
      </c>
      <c r="AX53" s="203">
        <f t="shared" si="3"/>
        <v>0</v>
      </c>
      <c r="AY53" s="204">
        <f t="shared" si="70"/>
        <v>0</v>
      </c>
      <c r="AZ53" s="204">
        <f t="shared" si="70"/>
        <v>0</v>
      </c>
      <c r="BA53" s="207"/>
      <c r="BB53" s="204">
        <f t="shared" si="34"/>
        <v>1</v>
      </c>
      <c r="BC53" s="204">
        <v>1</v>
      </c>
      <c r="BD53" s="204">
        <v>0</v>
      </c>
      <c r="BE53" s="204"/>
      <c r="BF53" s="204"/>
      <c r="BG53" s="204"/>
      <c r="BH53" s="204">
        <f t="shared" si="29"/>
        <v>2</v>
      </c>
      <c r="BI53" s="204">
        <v>2</v>
      </c>
      <c r="BJ53" s="204">
        <v>0</v>
      </c>
      <c r="BK53" s="204"/>
      <c r="BL53" s="204"/>
      <c r="BM53" s="204"/>
      <c r="BN53" s="204">
        <f t="shared" si="30"/>
        <v>0</v>
      </c>
      <c r="BO53" s="204"/>
      <c r="BP53" s="204"/>
      <c r="BQ53" s="208">
        <f t="shared" si="35"/>
        <v>2</v>
      </c>
      <c r="BR53" s="208">
        <v>2</v>
      </c>
      <c r="BS53" s="208">
        <v>0</v>
      </c>
      <c r="BT53" s="208">
        <v>0</v>
      </c>
      <c r="BU53" s="208"/>
      <c r="BV53" s="208"/>
      <c r="BW53" s="208"/>
      <c r="BX53" s="208">
        <f t="shared" si="36"/>
        <v>2</v>
      </c>
      <c r="BY53" s="208">
        <v>2</v>
      </c>
      <c r="BZ53" s="208">
        <v>0</v>
      </c>
      <c r="CA53" s="208">
        <v>0</v>
      </c>
      <c r="CB53" s="208">
        <f t="shared" si="31"/>
        <v>0</v>
      </c>
      <c r="CC53" s="208"/>
      <c r="CD53" s="208"/>
      <c r="CE53" s="208">
        <f t="shared" si="37"/>
        <v>2</v>
      </c>
      <c r="CF53" s="208">
        <v>2</v>
      </c>
      <c r="CG53" s="208">
        <v>0</v>
      </c>
      <c r="CH53" s="208">
        <v>0</v>
      </c>
      <c r="CI53" s="208"/>
      <c r="CJ53" s="208"/>
      <c r="CK53" s="208"/>
      <c r="CL53" s="208">
        <f t="shared" si="55"/>
        <v>2</v>
      </c>
      <c r="CM53" s="208">
        <v>2</v>
      </c>
      <c r="CN53" s="208">
        <v>0</v>
      </c>
      <c r="CO53" s="208">
        <v>0</v>
      </c>
      <c r="CP53" s="208"/>
      <c r="CQ53" s="208"/>
      <c r="CR53" s="208"/>
      <c r="CS53" s="208">
        <f t="shared" si="56"/>
        <v>2</v>
      </c>
      <c r="CT53" s="208">
        <v>2</v>
      </c>
      <c r="CU53" s="208">
        <v>0</v>
      </c>
      <c r="CV53" s="208">
        <v>0</v>
      </c>
      <c r="CW53" s="208"/>
      <c r="CX53" s="208"/>
      <c r="CY53" s="208"/>
      <c r="CZ53" s="208">
        <f t="shared" si="57"/>
        <v>2</v>
      </c>
      <c r="DA53" s="208">
        <v>2</v>
      </c>
      <c r="DB53" s="208"/>
      <c r="DC53" s="208"/>
      <c r="DD53" s="208"/>
      <c r="DE53" s="208"/>
      <c r="DF53" s="208"/>
      <c r="DG53" s="208">
        <f t="shared" si="58"/>
        <v>2</v>
      </c>
      <c r="DH53" s="208">
        <v>2</v>
      </c>
      <c r="DI53" s="208">
        <v>0</v>
      </c>
      <c r="DJ53" s="208">
        <v>0</v>
      </c>
      <c r="DK53" s="208"/>
      <c r="DL53" s="208"/>
      <c r="DM53" s="208"/>
      <c r="DN53" s="17">
        <f t="shared" si="50"/>
        <v>0</v>
      </c>
      <c r="DO53" s="17">
        <f t="shared" si="51"/>
        <v>0</v>
      </c>
      <c r="DP53" s="210"/>
    </row>
    <row r="54" spans="1:120" s="211" customFormat="1" ht="31.5" customHeight="1" x14ac:dyDescent="0.2">
      <c r="A54" s="200">
        <v>24</v>
      </c>
      <c r="B54" s="201" t="s">
        <v>679</v>
      </c>
      <c r="C54" s="202" t="s">
        <v>68</v>
      </c>
      <c r="D54" s="202" t="s">
        <v>664</v>
      </c>
      <c r="E54" s="202" t="s">
        <v>477</v>
      </c>
      <c r="F54" s="202">
        <f t="shared" si="15"/>
        <v>2</v>
      </c>
      <c r="G54" s="200">
        <f t="shared" si="16"/>
        <v>2</v>
      </c>
      <c r="H54" s="200"/>
      <c r="I54" s="200">
        <v>2</v>
      </c>
      <c r="J54" s="200"/>
      <c r="K54" s="202">
        <f t="shared" si="17"/>
        <v>0</v>
      </c>
      <c r="L54" s="200"/>
      <c r="M54" s="200"/>
      <c r="N54" s="202">
        <f t="shared" si="64"/>
        <v>1</v>
      </c>
      <c r="O54" s="200">
        <f t="shared" si="18"/>
        <v>1</v>
      </c>
      <c r="P54" s="200"/>
      <c r="Q54" s="202">
        <v>1</v>
      </c>
      <c r="R54" s="200"/>
      <c r="S54" s="202" t="e">
        <f>T54+#REF!</f>
        <v>#REF!</v>
      </c>
      <c r="T54" s="200"/>
      <c r="U54" s="203">
        <f t="shared" si="33"/>
        <v>2</v>
      </c>
      <c r="V54" s="204">
        <f t="shared" si="19"/>
        <v>2</v>
      </c>
      <c r="W54" s="204"/>
      <c r="X54" s="204">
        <v>2</v>
      </c>
      <c r="Y54" s="204">
        <v>0</v>
      </c>
      <c r="Z54" s="204"/>
      <c r="AA54" s="204"/>
      <c r="AB54" s="204"/>
      <c r="AC54" s="205">
        <f t="shared" si="20"/>
        <v>2</v>
      </c>
      <c r="AD54" s="205">
        <f t="shared" si="21"/>
        <v>2</v>
      </c>
      <c r="AE54" s="204">
        <f t="shared" si="65"/>
        <v>0</v>
      </c>
      <c r="AF54" s="204">
        <f t="shared" si="65"/>
        <v>0</v>
      </c>
      <c r="AG54" s="204">
        <f t="shared" si="65"/>
        <v>0</v>
      </c>
      <c r="AH54" s="204">
        <f t="shared" si="65"/>
        <v>0</v>
      </c>
      <c r="AI54" s="205">
        <f t="shared" si="23"/>
        <v>2</v>
      </c>
      <c r="AJ54" s="205">
        <f t="shared" si="24"/>
        <v>2</v>
      </c>
      <c r="AK54" s="204">
        <f t="shared" si="25"/>
        <v>0</v>
      </c>
      <c r="AL54" s="205">
        <f t="shared" si="66"/>
        <v>1</v>
      </c>
      <c r="AM54" s="205">
        <v>0</v>
      </c>
      <c r="AN54" s="205">
        <v>0</v>
      </c>
      <c r="AO54" s="206"/>
      <c r="AP54" s="205">
        <f t="shared" si="67"/>
        <v>1</v>
      </c>
      <c r="AQ54" s="205"/>
      <c r="AR54" s="205">
        <f t="shared" si="68"/>
        <v>1</v>
      </c>
      <c r="AS54" s="204">
        <f t="shared" si="1"/>
        <v>0</v>
      </c>
      <c r="AT54" s="204">
        <f t="shared" si="69"/>
        <v>0</v>
      </c>
      <c r="AU54" s="204">
        <f t="shared" si="69"/>
        <v>0</v>
      </c>
      <c r="AV54" s="204">
        <f t="shared" si="69"/>
        <v>0</v>
      </c>
      <c r="AW54" s="204">
        <f t="shared" si="69"/>
        <v>0</v>
      </c>
      <c r="AX54" s="203">
        <f t="shared" si="3"/>
        <v>0</v>
      </c>
      <c r="AY54" s="204">
        <f t="shared" si="70"/>
        <v>0</v>
      </c>
      <c r="AZ54" s="204">
        <f t="shared" si="70"/>
        <v>0</v>
      </c>
      <c r="BA54" s="207"/>
      <c r="BB54" s="204">
        <f t="shared" si="34"/>
        <v>1</v>
      </c>
      <c r="BC54" s="204">
        <v>1</v>
      </c>
      <c r="BD54" s="204">
        <v>0</v>
      </c>
      <c r="BE54" s="204"/>
      <c r="BF54" s="204"/>
      <c r="BG54" s="204"/>
      <c r="BH54" s="204">
        <f t="shared" si="29"/>
        <v>2</v>
      </c>
      <c r="BI54" s="204">
        <v>2</v>
      </c>
      <c r="BJ54" s="204">
        <v>0</v>
      </c>
      <c r="BK54" s="204"/>
      <c r="BL54" s="204"/>
      <c r="BM54" s="204"/>
      <c r="BN54" s="204">
        <f t="shared" si="30"/>
        <v>0</v>
      </c>
      <c r="BO54" s="204"/>
      <c r="BP54" s="204"/>
      <c r="BQ54" s="208">
        <f t="shared" si="35"/>
        <v>2</v>
      </c>
      <c r="BR54" s="208">
        <v>2</v>
      </c>
      <c r="BS54" s="208">
        <v>0</v>
      </c>
      <c r="BT54" s="208">
        <v>0</v>
      </c>
      <c r="BU54" s="208"/>
      <c r="BV54" s="208"/>
      <c r="BW54" s="208"/>
      <c r="BX54" s="208">
        <f t="shared" si="36"/>
        <v>0</v>
      </c>
      <c r="BY54" s="208">
        <v>0</v>
      </c>
      <c r="BZ54" s="208">
        <v>0</v>
      </c>
      <c r="CA54" s="208">
        <v>0</v>
      </c>
      <c r="CB54" s="208">
        <f t="shared" si="31"/>
        <v>0</v>
      </c>
      <c r="CC54" s="208"/>
      <c r="CD54" s="208"/>
      <c r="CE54" s="208">
        <f t="shared" si="37"/>
        <v>2</v>
      </c>
      <c r="CF54" s="208">
        <v>0</v>
      </c>
      <c r="CG54" s="208">
        <v>2</v>
      </c>
      <c r="CH54" s="208">
        <v>0</v>
      </c>
      <c r="CI54" s="208"/>
      <c r="CJ54" s="208"/>
      <c r="CK54" s="208"/>
      <c r="CL54" s="208">
        <f t="shared" si="55"/>
        <v>2</v>
      </c>
      <c r="CM54" s="208">
        <v>0</v>
      </c>
      <c r="CN54" s="208">
        <v>2</v>
      </c>
      <c r="CO54" s="208">
        <v>0</v>
      </c>
      <c r="CP54" s="208"/>
      <c r="CQ54" s="208"/>
      <c r="CR54" s="208"/>
      <c r="CS54" s="208">
        <f t="shared" si="56"/>
        <v>2</v>
      </c>
      <c r="CT54" s="208">
        <v>0</v>
      </c>
      <c r="CU54" s="208">
        <v>2</v>
      </c>
      <c r="CV54" s="208">
        <v>0</v>
      </c>
      <c r="CW54" s="208"/>
      <c r="CX54" s="208"/>
      <c r="CY54" s="208"/>
      <c r="CZ54" s="208">
        <f t="shared" si="57"/>
        <v>2</v>
      </c>
      <c r="DA54" s="208"/>
      <c r="DB54" s="208">
        <v>2</v>
      </c>
      <c r="DC54" s="208"/>
      <c r="DD54" s="208"/>
      <c r="DE54" s="208"/>
      <c r="DF54" s="208"/>
      <c r="DG54" s="208">
        <f t="shared" si="58"/>
        <v>2</v>
      </c>
      <c r="DH54" s="208">
        <v>0</v>
      </c>
      <c r="DI54" s="208">
        <v>2</v>
      </c>
      <c r="DJ54" s="208">
        <v>0</v>
      </c>
      <c r="DK54" s="208"/>
      <c r="DL54" s="208"/>
      <c r="DM54" s="208"/>
      <c r="DN54" s="17">
        <f t="shared" si="50"/>
        <v>0</v>
      </c>
      <c r="DO54" s="17">
        <f t="shared" si="51"/>
        <v>0</v>
      </c>
      <c r="DP54" s="210"/>
    </row>
    <row r="55" spans="1:120" s="211" customFormat="1" ht="31.5" customHeight="1" x14ac:dyDescent="0.2">
      <c r="A55" s="200">
        <v>25</v>
      </c>
      <c r="B55" s="201" t="s">
        <v>680</v>
      </c>
      <c r="C55" s="202" t="s">
        <v>68</v>
      </c>
      <c r="D55" s="202" t="s">
        <v>666</v>
      </c>
      <c r="E55" s="202" t="s">
        <v>477</v>
      </c>
      <c r="F55" s="202">
        <f t="shared" si="15"/>
        <v>2</v>
      </c>
      <c r="G55" s="200">
        <f t="shared" si="16"/>
        <v>2</v>
      </c>
      <c r="H55" s="200"/>
      <c r="I55" s="200">
        <v>2</v>
      </c>
      <c r="J55" s="200"/>
      <c r="K55" s="202">
        <f t="shared" si="17"/>
        <v>0</v>
      </c>
      <c r="L55" s="200"/>
      <c r="M55" s="200"/>
      <c r="N55" s="202">
        <f t="shared" si="64"/>
        <v>2</v>
      </c>
      <c r="O55" s="200">
        <f t="shared" si="18"/>
        <v>2</v>
      </c>
      <c r="P55" s="200"/>
      <c r="Q55" s="202">
        <v>2</v>
      </c>
      <c r="R55" s="200"/>
      <c r="S55" s="202" t="e">
        <f>T55+#REF!</f>
        <v>#REF!</v>
      </c>
      <c r="T55" s="200"/>
      <c r="U55" s="203">
        <f t="shared" si="33"/>
        <v>2</v>
      </c>
      <c r="V55" s="204">
        <f t="shared" si="19"/>
        <v>2</v>
      </c>
      <c r="W55" s="204"/>
      <c r="X55" s="204">
        <v>2</v>
      </c>
      <c r="Y55" s="204">
        <v>0</v>
      </c>
      <c r="Z55" s="204"/>
      <c r="AA55" s="204"/>
      <c r="AB55" s="204"/>
      <c r="AC55" s="205">
        <f t="shared" si="20"/>
        <v>2</v>
      </c>
      <c r="AD55" s="205">
        <f t="shared" si="21"/>
        <v>2</v>
      </c>
      <c r="AE55" s="204">
        <f t="shared" si="65"/>
        <v>0</v>
      </c>
      <c r="AF55" s="204">
        <f t="shared" si="65"/>
        <v>0</v>
      </c>
      <c r="AG55" s="204">
        <f t="shared" si="65"/>
        <v>0</v>
      </c>
      <c r="AH55" s="204">
        <f t="shared" si="65"/>
        <v>0</v>
      </c>
      <c r="AI55" s="205">
        <f t="shared" si="23"/>
        <v>2</v>
      </c>
      <c r="AJ55" s="205">
        <f t="shared" si="24"/>
        <v>2</v>
      </c>
      <c r="AK55" s="204">
        <f t="shared" si="25"/>
        <v>0</v>
      </c>
      <c r="AL55" s="205">
        <f t="shared" si="66"/>
        <v>0</v>
      </c>
      <c r="AM55" s="205">
        <v>0</v>
      </c>
      <c r="AN55" s="205">
        <v>0</v>
      </c>
      <c r="AO55" s="206"/>
      <c r="AP55" s="205">
        <f t="shared" si="67"/>
        <v>0</v>
      </c>
      <c r="AQ55" s="205"/>
      <c r="AR55" s="205">
        <f t="shared" si="68"/>
        <v>0</v>
      </c>
      <c r="AS55" s="204">
        <f t="shared" si="1"/>
        <v>0</v>
      </c>
      <c r="AT55" s="204">
        <f t="shared" si="69"/>
        <v>0</v>
      </c>
      <c r="AU55" s="204">
        <f t="shared" si="69"/>
        <v>0</v>
      </c>
      <c r="AV55" s="204">
        <f t="shared" si="69"/>
        <v>0</v>
      </c>
      <c r="AW55" s="204">
        <f t="shared" si="69"/>
        <v>0</v>
      </c>
      <c r="AX55" s="203">
        <f t="shared" si="3"/>
        <v>0</v>
      </c>
      <c r="AY55" s="204">
        <f t="shared" si="70"/>
        <v>0</v>
      </c>
      <c r="AZ55" s="204">
        <f t="shared" si="70"/>
        <v>0</v>
      </c>
      <c r="BA55" s="207"/>
      <c r="BB55" s="204">
        <f t="shared" si="34"/>
        <v>2</v>
      </c>
      <c r="BC55" s="204">
        <v>2</v>
      </c>
      <c r="BD55" s="204">
        <v>0</v>
      </c>
      <c r="BE55" s="204"/>
      <c r="BF55" s="204"/>
      <c r="BG55" s="204"/>
      <c r="BH55" s="204">
        <f t="shared" si="29"/>
        <v>1</v>
      </c>
      <c r="BI55" s="204">
        <v>1</v>
      </c>
      <c r="BJ55" s="204">
        <v>0</v>
      </c>
      <c r="BK55" s="204"/>
      <c r="BL55" s="204"/>
      <c r="BM55" s="204"/>
      <c r="BN55" s="204">
        <f t="shared" si="30"/>
        <v>0</v>
      </c>
      <c r="BO55" s="204"/>
      <c r="BP55" s="204"/>
      <c r="BQ55" s="208">
        <f t="shared" si="35"/>
        <v>2</v>
      </c>
      <c r="BR55" s="208">
        <v>2</v>
      </c>
      <c r="BS55" s="208">
        <v>0</v>
      </c>
      <c r="BT55" s="208">
        <v>0</v>
      </c>
      <c r="BU55" s="208"/>
      <c r="BV55" s="208"/>
      <c r="BW55" s="208"/>
      <c r="BX55" s="208">
        <f t="shared" si="36"/>
        <v>1</v>
      </c>
      <c r="BY55" s="208">
        <v>1</v>
      </c>
      <c r="BZ55" s="208">
        <v>0</v>
      </c>
      <c r="CA55" s="208">
        <v>0</v>
      </c>
      <c r="CB55" s="208">
        <f t="shared" si="31"/>
        <v>0</v>
      </c>
      <c r="CC55" s="208"/>
      <c r="CD55" s="208"/>
      <c r="CE55" s="208">
        <f t="shared" si="37"/>
        <v>2</v>
      </c>
      <c r="CF55" s="208">
        <v>1</v>
      </c>
      <c r="CG55" s="208">
        <v>1</v>
      </c>
      <c r="CH55" s="208">
        <v>0</v>
      </c>
      <c r="CI55" s="208"/>
      <c r="CJ55" s="208"/>
      <c r="CK55" s="208"/>
      <c r="CL55" s="208">
        <f t="shared" si="55"/>
        <v>2</v>
      </c>
      <c r="CM55" s="208">
        <v>1</v>
      </c>
      <c r="CN55" s="208">
        <v>1</v>
      </c>
      <c r="CO55" s="208">
        <v>0</v>
      </c>
      <c r="CP55" s="208"/>
      <c r="CQ55" s="208"/>
      <c r="CR55" s="208"/>
      <c r="CS55" s="208">
        <f t="shared" si="56"/>
        <v>2</v>
      </c>
      <c r="CT55" s="208">
        <v>1</v>
      </c>
      <c r="CU55" s="208">
        <v>1</v>
      </c>
      <c r="CV55" s="208">
        <v>0</v>
      </c>
      <c r="CW55" s="208"/>
      <c r="CX55" s="208"/>
      <c r="CY55" s="208"/>
      <c r="CZ55" s="208">
        <f t="shared" si="57"/>
        <v>2</v>
      </c>
      <c r="DA55" s="208">
        <v>1</v>
      </c>
      <c r="DB55" s="208">
        <v>1</v>
      </c>
      <c r="DC55" s="208"/>
      <c r="DD55" s="208"/>
      <c r="DE55" s="208"/>
      <c r="DF55" s="208"/>
      <c r="DG55" s="208">
        <f t="shared" si="58"/>
        <v>2</v>
      </c>
      <c r="DH55" s="208">
        <v>1</v>
      </c>
      <c r="DI55" s="208">
        <v>1</v>
      </c>
      <c r="DJ55" s="208">
        <v>0</v>
      </c>
      <c r="DK55" s="208"/>
      <c r="DL55" s="208"/>
      <c r="DM55" s="208"/>
      <c r="DN55" s="17">
        <f t="shared" si="50"/>
        <v>0</v>
      </c>
      <c r="DO55" s="17">
        <f t="shared" si="51"/>
        <v>0</v>
      </c>
      <c r="DP55" s="210"/>
    </row>
    <row r="56" spans="1:120" s="211" customFormat="1" ht="31.5" customHeight="1" x14ac:dyDescent="0.2">
      <c r="A56" s="200">
        <v>26</v>
      </c>
      <c r="B56" s="201" t="s">
        <v>681</v>
      </c>
      <c r="C56" s="202" t="s">
        <v>68</v>
      </c>
      <c r="D56" s="202" t="s">
        <v>668</v>
      </c>
      <c r="E56" s="202" t="s">
        <v>477</v>
      </c>
      <c r="F56" s="202">
        <f t="shared" si="15"/>
        <v>2</v>
      </c>
      <c r="G56" s="200">
        <f t="shared" si="16"/>
        <v>2</v>
      </c>
      <c r="H56" s="200"/>
      <c r="I56" s="200">
        <v>2</v>
      </c>
      <c r="J56" s="200"/>
      <c r="K56" s="202">
        <f t="shared" si="17"/>
        <v>0</v>
      </c>
      <c r="L56" s="200"/>
      <c r="M56" s="200"/>
      <c r="N56" s="202">
        <f t="shared" si="64"/>
        <v>2</v>
      </c>
      <c r="O56" s="200">
        <f t="shared" si="18"/>
        <v>2</v>
      </c>
      <c r="P56" s="200"/>
      <c r="Q56" s="202">
        <v>2</v>
      </c>
      <c r="R56" s="200"/>
      <c r="S56" s="202" t="e">
        <f>T56+#REF!</f>
        <v>#REF!</v>
      </c>
      <c r="T56" s="200"/>
      <c r="U56" s="203">
        <f t="shared" si="33"/>
        <v>2</v>
      </c>
      <c r="V56" s="204">
        <f t="shared" si="19"/>
        <v>2</v>
      </c>
      <c r="W56" s="204"/>
      <c r="X56" s="204">
        <v>2</v>
      </c>
      <c r="Y56" s="204">
        <v>0</v>
      </c>
      <c r="Z56" s="204"/>
      <c r="AA56" s="204"/>
      <c r="AB56" s="204"/>
      <c r="AC56" s="205">
        <f t="shared" si="20"/>
        <v>2</v>
      </c>
      <c r="AD56" s="205">
        <f t="shared" si="21"/>
        <v>2</v>
      </c>
      <c r="AE56" s="204">
        <f t="shared" si="65"/>
        <v>0</v>
      </c>
      <c r="AF56" s="204">
        <f t="shared" si="65"/>
        <v>0</v>
      </c>
      <c r="AG56" s="204">
        <f t="shared" si="65"/>
        <v>0</v>
      </c>
      <c r="AH56" s="204">
        <f t="shared" si="65"/>
        <v>0</v>
      </c>
      <c r="AI56" s="205">
        <f t="shared" si="23"/>
        <v>2</v>
      </c>
      <c r="AJ56" s="205">
        <f t="shared" si="24"/>
        <v>2</v>
      </c>
      <c r="AK56" s="204">
        <f t="shared" si="25"/>
        <v>0</v>
      </c>
      <c r="AL56" s="205">
        <f t="shared" si="66"/>
        <v>0</v>
      </c>
      <c r="AM56" s="205">
        <v>0</v>
      </c>
      <c r="AN56" s="205">
        <v>0</v>
      </c>
      <c r="AO56" s="206"/>
      <c r="AP56" s="205">
        <f t="shared" si="67"/>
        <v>0</v>
      </c>
      <c r="AQ56" s="205"/>
      <c r="AR56" s="205">
        <f t="shared" si="68"/>
        <v>0</v>
      </c>
      <c r="AS56" s="204">
        <f t="shared" si="1"/>
        <v>0</v>
      </c>
      <c r="AT56" s="204">
        <f t="shared" si="69"/>
        <v>0</v>
      </c>
      <c r="AU56" s="204">
        <f t="shared" si="69"/>
        <v>0</v>
      </c>
      <c r="AV56" s="204">
        <f t="shared" si="69"/>
        <v>0</v>
      </c>
      <c r="AW56" s="204">
        <f t="shared" si="69"/>
        <v>0</v>
      </c>
      <c r="AX56" s="203">
        <f t="shared" si="3"/>
        <v>0</v>
      </c>
      <c r="AY56" s="204">
        <f t="shared" si="70"/>
        <v>0</v>
      </c>
      <c r="AZ56" s="204">
        <f t="shared" si="70"/>
        <v>0</v>
      </c>
      <c r="BA56" s="207"/>
      <c r="BB56" s="204">
        <f t="shared" si="34"/>
        <v>2</v>
      </c>
      <c r="BC56" s="204">
        <v>2</v>
      </c>
      <c r="BD56" s="204">
        <v>0</v>
      </c>
      <c r="BE56" s="204"/>
      <c r="BF56" s="204"/>
      <c r="BG56" s="204"/>
      <c r="BH56" s="204">
        <f t="shared" si="29"/>
        <v>2</v>
      </c>
      <c r="BI56" s="204">
        <v>2</v>
      </c>
      <c r="BJ56" s="204">
        <v>0</v>
      </c>
      <c r="BK56" s="204"/>
      <c r="BL56" s="204"/>
      <c r="BM56" s="204"/>
      <c r="BN56" s="204">
        <f t="shared" si="30"/>
        <v>0</v>
      </c>
      <c r="BO56" s="204"/>
      <c r="BP56" s="204"/>
      <c r="BQ56" s="208">
        <f t="shared" si="35"/>
        <v>2</v>
      </c>
      <c r="BR56" s="208">
        <v>2</v>
      </c>
      <c r="BS56" s="208">
        <v>0</v>
      </c>
      <c r="BT56" s="208">
        <v>0</v>
      </c>
      <c r="BU56" s="208"/>
      <c r="BV56" s="208"/>
      <c r="BW56" s="208"/>
      <c r="BX56" s="208">
        <f t="shared" si="36"/>
        <v>0</v>
      </c>
      <c r="BY56" s="208">
        <v>0</v>
      </c>
      <c r="BZ56" s="208">
        <v>0</v>
      </c>
      <c r="CA56" s="208">
        <v>0</v>
      </c>
      <c r="CB56" s="208">
        <f t="shared" si="31"/>
        <v>0</v>
      </c>
      <c r="CC56" s="208"/>
      <c r="CD56" s="208"/>
      <c r="CE56" s="208">
        <f t="shared" si="37"/>
        <v>2</v>
      </c>
      <c r="CF56" s="208">
        <v>0</v>
      </c>
      <c r="CG56" s="208">
        <v>2</v>
      </c>
      <c r="CH56" s="208">
        <v>0</v>
      </c>
      <c r="CI56" s="208"/>
      <c r="CJ56" s="208"/>
      <c r="CK56" s="208"/>
      <c r="CL56" s="208">
        <f t="shared" si="55"/>
        <v>2</v>
      </c>
      <c r="CM56" s="208">
        <v>0</v>
      </c>
      <c r="CN56" s="208">
        <v>2</v>
      </c>
      <c r="CO56" s="208">
        <v>0</v>
      </c>
      <c r="CP56" s="208"/>
      <c r="CQ56" s="208"/>
      <c r="CR56" s="208"/>
      <c r="CS56" s="208">
        <f t="shared" si="56"/>
        <v>2</v>
      </c>
      <c r="CT56" s="208">
        <v>0</v>
      </c>
      <c r="CU56" s="208">
        <v>2</v>
      </c>
      <c r="CV56" s="208">
        <v>0</v>
      </c>
      <c r="CW56" s="208"/>
      <c r="CX56" s="208"/>
      <c r="CY56" s="208"/>
      <c r="CZ56" s="208">
        <f t="shared" si="57"/>
        <v>0</v>
      </c>
      <c r="DA56" s="208"/>
      <c r="DB56" s="208">
        <v>0</v>
      </c>
      <c r="DC56" s="208"/>
      <c r="DD56" s="208"/>
      <c r="DE56" s="208"/>
      <c r="DF56" s="208"/>
      <c r="DG56" s="208">
        <f t="shared" si="58"/>
        <v>0</v>
      </c>
      <c r="DH56" s="208">
        <v>0</v>
      </c>
      <c r="DI56" s="208">
        <v>0</v>
      </c>
      <c r="DJ56" s="208">
        <v>0</v>
      </c>
      <c r="DK56" s="208"/>
      <c r="DL56" s="208"/>
      <c r="DM56" s="208"/>
      <c r="DN56" s="17">
        <f t="shared" ref="DN56:DN69" si="71">DH56-CT56</f>
        <v>0</v>
      </c>
      <c r="DO56" s="17">
        <f t="shared" ref="DO56:DO69" si="72">DI56-CU56</f>
        <v>-2</v>
      </c>
      <c r="DP56" s="210"/>
    </row>
    <row r="57" spans="1:120" s="211" customFormat="1" ht="31.5" customHeight="1" x14ac:dyDescent="0.2">
      <c r="A57" s="200">
        <v>27</v>
      </c>
      <c r="B57" s="201" t="s">
        <v>682</v>
      </c>
      <c r="C57" s="202" t="s">
        <v>68</v>
      </c>
      <c r="D57" s="202" t="s">
        <v>645</v>
      </c>
      <c r="E57" s="202" t="s">
        <v>477</v>
      </c>
      <c r="F57" s="202">
        <f t="shared" si="15"/>
        <v>1</v>
      </c>
      <c r="G57" s="200">
        <f t="shared" si="16"/>
        <v>1</v>
      </c>
      <c r="H57" s="200"/>
      <c r="I57" s="200">
        <v>1</v>
      </c>
      <c r="J57" s="200"/>
      <c r="K57" s="202">
        <f t="shared" si="17"/>
        <v>0</v>
      </c>
      <c r="L57" s="200"/>
      <c r="M57" s="200"/>
      <c r="N57" s="202">
        <f t="shared" si="64"/>
        <v>1</v>
      </c>
      <c r="O57" s="200">
        <f t="shared" si="18"/>
        <v>1</v>
      </c>
      <c r="P57" s="200"/>
      <c r="Q57" s="202">
        <v>1</v>
      </c>
      <c r="R57" s="200"/>
      <c r="S57" s="202" t="e">
        <f>T57+#REF!</f>
        <v>#REF!</v>
      </c>
      <c r="T57" s="200"/>
      <c r="U57" s="203">
        <f t="shared" si="33"/>
        <v>1</v>
      </c>
      <c r="V57" s="204">
        <f t="shared" si="19"/>
        <v>1</v>
      </c>
      <c r="W57" s="204"/>
      <c r="X57" s="204">
        <v>1</v>
      </c>
      <c r="Y57" s="204">
        <v>0</v>
      </c>
      <c r="Z57" s="204"/>
      <c r="AA57" s="204"/>
      <c r="AB57" s="204"/>
      <c r="AC57" s="205">
        <f t="shared" si="20"/>
        <v>1</v>
      </c>
      <c r="AD57" s="205">
        <f t="shared" si="21"/>
        <v>1</v>
      </c>
      <c r="AE57" s="204">
        <f t="shared" si="65"/>
        <v>0</v>
      </c>
      <c r="AF57" s="204">
        <f t="shared" si="65"/>
        <v>0</v>
      </c>
      <c r="AG57" s="204">
        <f t="shared" si="65"/>
        <v>0</v>
      </c>
      <c r="AH57" s="204">
        <f t="shared" si="65"/>
        <v>0</v>
      </c>
      <c r="AI57" s="205">
        <f t="shared" si="23"/>
        <v>1</v>
      </c>
      <c r="AJ57" s="205">
        <f t="shared" si="24"/>
        <v>1</v>
      </c>
      <c r="AK57" s="204">
        <f t="shared" si="25"/>
        <v>0</v>
      </c>
      <c r="AL57" s="205">
        <f t="shared" si="66"/>
        <v>0</v>
      </c>
      <c r="AM57" s="205">
        <v>0</v>
      </c>
      <c r="AN57" s="205">
        <v>0</v>
      </c>
      <c r="AO57" s="206"/>
      <c r="AP57" s="205">
        <f t="shared" si="67"/>
        <v>0</v>
      </c>
      <c r="AQ57" s="205"/>
      <c r="AR57" s="205">
        <f t="shared" si="68"/>
        <v>0</v>
      </c>
      <c r="AS57" s="204">
        <f t="shared" si="1"/>
        <v>0</v>
      </c>
      <c r="AT57" s="204">
        <f t="shared" si="69"/>
        <v>0</v>
      </c>
      <c r="AU57" s="204">
        <f t="shared" si="69"/>
        <v>0</v>
      </c>
      <c r="AV57" s="204">
        <f t="shared" si="69"/>
        <v>0</v>
      </c>
      <c r="AW57" s="204">
        <f t="shared" si="69"/>
        <v>0</v>
      </c>
      <c r="AX57" s="203">
        <f t="shared" si="3"/>
        <v>0</v>
      </c>
      <c r="AY57" s="204">
        <f t="shared" si="70"/>
        <v>0</v>
      </c>
      <c r="AZ57" s="204">
        <f t="shared" si="70"/>
        <v>0</v>
      </c>
      <c r="BA57" s="207"/>
      <c r="BB57" s="204">
        <f t="shared" si="34"/>
        <v>1</v>
      </c>
      <c r="BC57" s="204">
        <v>1</v>
      </c>
      <c r="BD57" s="204">
        <v>0</v>
      </c>
      <c r="BE57" s="204"/>
      <c r="BF57" s="204"/>
      <c r="BG57" s="204"/>
      <c r="BH57" s="204">
        <f t="shared" si="29"/>
        <v>1</v>
      </c>
      <c r="BI57" s="204">
        <v>1</v>
      </c>
      <c r="BJ57" s="204">
        <v>0</v>
      </c>
      <c r="BK57" s="204"/>
      <c r="BL57" s="204"/>
      <c r="BM57" s="204"/>
      <c r="BN57" s="204">
        <f t="shared" si="30"/>
        <v>0</v>
      </c>
      <c r="BO57" s="204"/>
      <c r="BP57" s="204"/>
      <c r="BQ57" s="208">
        <f t="shared" si="35"/>
        <v>1</v>
      </c>
      <c r="BR57" s="208">
        <v>1</v>
      </c>
      <c r="BS57" s="208">
        <v>0</v>
      </c>
      <c r="BT57" s="208">
        <v>0</v>
      </c>
      <c r="BU57" s="208"/>
      <c r="BV57" s="208"/>
      <c r="BW57" s="208"/>
      <c r="BX57" s="208">
        <f t="shared" si="36"/>
        <v>1</v>
      </c>
      <c r="BY57" s="208">
        <v>0</v>
      </c>
      <c r="BZ57" s="208">
        <v>1</v>
      </c>
      <c r="CA57" s="208">
        <v>0</v>
      </c>
      <c r="CB57" s="208">
        <f t="shared" si="31"/>
        <v>0</v>
      </c>
      <c r="CC57" s="208"/>
      <c r="CD57" s="208"/>
      <c r="CE57" s="208">
        <f t="shared" si="37"/>
        <v>1</v>
      </c>
      <c r="CF57" s="208">
        <v>0</v>
      </c>
      <c r="CG57" s="208">
        <v>1</v>
      </c>
      <c r="CH57" s="208">
        <v>0</v>
      </c>
      <c r="CI57" s="208"/>
      <c r="CJ57" s="208"/>
      <c r="CK57" s="208"/>
      <c r="CL57" s="208">
        <f t="shared" si="55"/>
        <v>1</v>
      </c>
      <c r="CM57" s="208">
        <v>0</v>
      </c>
      <c r="CN57" s="208">
        <v>1</v>
      </c>
      <c r="CO57" s="208">
        <v>0</v>
      </c>
      <c r="CP57" s="208"/>
      <c r="CQ57" s="208"/>
      <c r="CR57" s="208"/>
      <c r="CS57" s="208">
        <f t="shared" si="56"/>
        <v>1</v>
      </c>
      <c r="CT57" s="208">
        <v>0</v>
      </c>
      <c r="CU57" s="208">
        <v>1</v>
      </c>
      <c r="CV57" s="208">
        <v>0</v>
      </c>
      <c r="CW57" s="208"/>
      <c r="CX57" s="208"/>
      <c r="CY57" s="208"/>
      <c r="CZ57" s="208">
        <f t="shared" si="57"/>
        <v>1</v>
      </c>
      <c r="DA57" s="208"/>
      <c r="DB57" s="208">
        <v>1</v>
      </c>
      <c r="DC57" s="208"/>
      <c r="DD57" s="208"/>
      <c r="DE57" s="208"/>
      <c r="DF57" s="208"/>
      <c r="DG57" s="208">
        <f t="shared" si="58"/>
        <v>1</v>
      </c>
      <c r="DH57" s="208">
        <v>0</v>
      </c>
      <c r="DI57" s="208">
        <v>1</v>
      </c>
      <c r="DJ57" s="208">
        <v>0</v>
      </c>
      <c r="DK57" s="208"/>
      <c r="DL57" s="208"/>
      <c r="DM57" s="208"/>
      <c r="DN57" s="17">
        <f t="shared" si="71"/>
        <v>0</v>
      </c>
      <c r="DO57" s="17">
        <f t="shared" si="72"/>
        <v>0</v>
      </c>
      <c r="DP57" s="210"/>
    </row>
    <row r="58" spans="1:120" s="391" customFormat="1" ht="31.5" customHeight="1" x14ac:dyDescent="0.2">
      <c r="A58" s="379">
        <v>28</v>
      </c>
      <c r="B58" s="380" t="s">
        <v>683</v>
      </c>
      <c r="C58" s="381"/>
      <c r="D58" s="381"/>
      <c r="E58" s="381"/>
      <c r="F58" s="381"/>
      <c r="G58" s="382"/>
      <c r="H58" s="382"/>
      <c r="I58" s="382"/>
      <c r="J58" s="382"/>
      <c r="K58" s="381"/>
      <c r="L58" s="382"/>
      <c r="M58" s="382"/>
      <c r="N58" s="381"/>
      <c r="O58" s="382"/>
      <c r="P58" s="382"/>
      <c r="Q58" s="381"/>
      <c r="R58" s="382"/>
      <c r="S58" s="381"/>
      <c r="T58" s="382"/>
      <c r="U58" s="383">
        <f t="shared" si="33"/>
        <v>0</v>
      </c>
      <c r="V58" s="384">
        <v>0</v>
      </c>
      <c r="W58" s="384"/>
      <c r="X58" s="384"/>
      <c r="Y58" s="384">
        <v>0</v>
      </c>
      <c r="Z58" s="384"/>
      <c r="AA58" s="384"/>
      <c r="AB58" s="384"/>
      <c r="AC58" s="384"/>
      <c r="AD58" s="384"/>
      <c r="AE58" s="384">
        <f t="shared" si="65"/>
        <v>0</v>
      </c>
      <c r="AF58" s="384"/>
      <c r="AG58" s="384"/>
      <c r="AH58" s="384"/>
      <c r="AI58" s="384"/>
      <c r="AJ58" s="384"/>
      <c r="AK58" s="384">
        <f t="shared" si="25"/>
        <v>0</v>
      </c>
      <c r="AL58" s="384"/>
      <c r="AM58" s="384"/>
      <c r="AN58" s="384"/>
      <c r="AO58" s="385"/>
      <c r="AP58" s="384"/>
      <c r="AQ58" s="384"/>
      <c r="AR58" s="384"/>
      <c r="AS58" s="384"/>
      <c r="AT58" s="384"/>
      <c r="AU58" s="384"/>
      <c r="AV58" s="384"/>
      <c r="AW58" s="384">
        <f t="shared" si="69"/>
        <v>0</v>
      </c>
      <c r="AX58" s="383"/>
      <c r="AY58" s="384"/>
      <c r="AZ58" s="384"/>
      <c r="BA58" s="386"/>
      <c r="BB58" s="384">
        <f t="shared" si="34"/>
        <v>0</v>
      </c>
      <c r="BC58" s="384">
        <v>0</v>
      </c>
      <c r="BD58" s="384">
        <v>0</v>
      </c>
      <c r="BE58" s="384"/>
      <c r="BF58" s="384"/>
      <c r="BG58" s="384"/>
      <c r="BH58" s="384">
        <f t="shared" si="29"/>
        <v>0</v>
      </c>
      <c r="BI58" s="384">
        <v>0</v>
      </c>
      <c r="BJ58" s="384">
        <v>0</v>
      </c>
      <c r="BK58" s="384"/>
      <c r="BL58" s="384"/>
      <c r="BM58" s="384"/>
      <c r="BN58" s="384"/>
      <c r="BO58" s="384"/>
      <c r="BP58" s="384"/>
      <c r="BQ58" s="387">
        <f t="shared" si="35"/>
        <v>1</v>
      </c>
      <c r="BR58" s="387">
        <v>0</v>
      </c>
      <c r="BS58" s="387">
        <v>1</v>
      </c>
      <c r="BT58" s="387">
        <v>0</v>
      </c>
      <c r="BU58" s="387"/>
      <c r="BV58" s="387"/>
      <c r="BW58" s="387"/>
      <c r="BX58" s="387">
        <f t="shared" si="36"/>
        <v>1</v>
      </c>
      <c r="BY58" s="387">
        <v>0</v>
      </c>
      <c r="BZ58" s="387">
        <v>1</v>
      </c>
      <c r="CA58" s="387">
        <v>0</v>
      </c>
      <c r="CB58" s="387">
        <f t="shared" si="31"/>
        <v>0</v>
      </c>
      <c r="CC58" s="387"/>
      <c r="CD58" s="387"/>
      <c r="CE58" s="387">
        <f t="shared" si="37"/>
        <v>1</v>
      </c>
      <c r="CF58" s="387">
        <v>0</v>
      </c>
      <c r="CG58" s="387">
        <v>1</v>
      </c>
      <c r="CH58" s="387">
        <v>0</v>
      </c>
      <c r="CI58" s="387"/>
      <c r="CJ58" s="387"/>
      <c r="CK58" s="387"/>
      <c r="CL58" s="387">
        <f t="shared" si="55"/>
        <v>1</v>
      </c>
      <c r="CM58" s="387">
        <v>0</v>
      </c>
      <c r="CN58" s="387">
        <v>1</v>
      </c>
      <c r="CO58" s="387">
        <v>0</v>
      </c>
      <c r="CP58" s="387"/>
      <c r="CQ58" s="387"/>
      <c r="CR58" s="387"/>
      <c r="CS58" s="388">
        <f t="shared" si="56"/>
        <v>1</v>
      </c>
      <c r="CT58" s="388">
        <v>0</v>
      </c>
      <c r="CU58" s="388">
        <v>1</v>
      </c>
      <c r="CV58" s="388">
        <v>0</v>
      </c>
      <c r="CW58" s="388"/>
      <c r="CX58" s="388"/>
      <c r="CY58" s="388"/>
      <c r="CZ58" s="388">
        <f t="shared" si="57"/>
        <v>1</v>
      </c>
      <c r="DA58" s="388"/>
      <c r="DB58" s="388">
        <v>1</v>
      </c>
      <c r="DC58" s="388"/>
      <c r="DD58" s="388"/>
      <c r="DE58" s="388"/>
      <c r="DF58" s="388"/>
      <c r="DG58" s="388">
        <f t="shared" si="58"/>
        <v>1</v>
      </c>
      <c r="DH58" s="388">
        <v>0</v>
      </c>
      <c r="DI58" s="388">
        <v>1</v>
      </c>
      <c r="DJ58" s="388">
        <v>0</v>
      </c>
      <c r="DK58" s="388"/>
      <c r="DL58" s="388"/>
      <c r="DM58" s="388"/>
      <c r="DN58" s="389">
        <f t="shared" si="71"/>
        <v>0</v>
      </c>
      <c r="DO58" s="389">
        <f t="shared" si="72"/>
        <v>0</v>
      </c>
      <c r="DP58" s="390"/>
    </row>
    <row r="59" spans="1:120" s="211" customFormat="1" ht="31.5" customHeight="1" x14ac:dyDescent="0.2">
      <c r="A59" s="200">
        <v>29</v>
      </c>
      <c r="B59" s="201" t="s">
        <v>684</v>
      </c>
      <c r="C59" s="202" t="s">
        <v>68</v>
      </c>
      <c r="D59" s="202" t="s">
        <v>648</v>
      </c>
      <c r="E59" s="202" t="s">
        <v>477</v>
      </c>
      <c r="F59" s="202">
        <f t="shared" si="15"/>
        <v>1</v>
      </c>
      <c r="G59" s="200">
        <f t="shared" si="16"/>
        <v>1</v>
      </c>
      <c r="H59" s="200"/>
      <c r="I59" s="200">
        <v>1</v>
      </c>
      <c r="J59" s="200"/>
      <c r="K59" s="202">
        <f t="shared" si="17"/>
        <v>0</v>
      </c>
      <c r="L59" s="200"/>
      <c r="M59" s="200"/>
      <c r="N59" s="202">
        <f t="shared" si="64"/>
        <v>1</v>
      </c>
      <c r="O59" s="200">
        <f t="shared" si="18"/>
        <v>1</v>
      </c>
      <c r="P59" s="200"/>
      <c r="Q59" s="202">
        <v>1</v>
      </c>
      <c r="R59" s="200"/>
      <c r="S59" s="202" t="e">
        <f>T59+#REF!</f>
        <v>#REF!</v>
      </c>
      <c r="T59" s="200"/>
      <c r="U59" s="203">
        <f t="shared" si="33"/>
        <v>1</v>
      </c>
      <c r="V59" s="204">
        <f t="shared" si="19"/>
        <v>1</v>
      </c>
      <c r="W59" s="204"/>
      <c r="X59" s="204">
        <v>1</v>
      </c>
      <c r="Y59" s="204">
        <v>0</v>
      </c>
      <c r="Z59" s="204"/>
      <c r="AA59" s="204"/>
      <c r="AB59" s="204"/>
      <c r="AC59" s="205">
        <f t="shared" si="20"/>
        <v>1</v>
      </c>
      <c r="AD59" s="205">
        <f t="shared" si="21"/>
        <v>1</v>
      </c>
      <c r="AE59" s="204">
        <f t="shared" si="65"/>
        <v>0</v>
      </c>
      <c r="AF59" s="204">
        <f t="shared" si="65"/>
        <v>0</v>
      </c>
      <c r="AG59" s="204">
        <f t="shared" si="65"/>
        <v>0</v>
      </c>
      <c r="AH59" s="204">
        <f t="shared" si="65"/>
        <v>0</v>
      </c>
      <c r="AI59" s="205">
        <f t="shared" si="23"/>
        <v>1</v>
      </c>
      <c r="AJ59" s="205">
        <f t="shared" si="24"/>
        <v>1</v>
      </c>
      <c r="AK59" s="204">
        <f t="shared" si="25"/>
        <v>0</v>
      </c>
      <c r="AL59" s="205">
        <f t="shared" ref="AL59:AL69" si="73">AD59-O59</f>
        <v>0</v>
      </c>
      <c r="AM59" s="205">
        <v>0</v>
      </c>
      <c r="AN59" s="205">
        <v>0</v>
      </c>
      <c r="AO59" s="206"/>
      <c r="AP59" s="205">
        <f t="shared" ref="AP59:AP69" si="74">AD59-O59</f>
        <v>0</v>
      </c>
      <c r="AQ59" s="205"/>
      <c r="AR59" s="205">
        <f t="shared" ref="AR59:AR69" si="75">AJ59-O59</f>
        <v>0</v>
      </c>
      <c r="AS59" s="204">
        <f t="shared" si="1"/>
        <v>0</v>
      </c>
      <c r="AT59" s="204">
        <f t="shared" ref="AT59:AW69" si="76">V59-G59</f>
        <v>0</v>
      </c>
      <c r="AU59" s="204">
        <f t="shared" si="76"/>
        <v>0</v>
      </c>
      <c r="AV59" s="204">
        <f t="shared" si="76"/>
        <v>0</v>
      </c>
      <c r="AW59" s="204">
        <f t="shared" si="69"/>
        <v>0</v>
      </c>
      <c r="AX59" s="203">
        <f t="shared" si="3"/>
        <v>0</v>
      </c>
      <c r="AY59" s="204">
        <f t="shared" ref="AY59:AZ69" si="77">AA59-L59</f>
        <v>0</v>
      </c>
      <c r="AZ59" s="204">
        <f t="shared" si="77"/>
        <v>0</v>
      </c>
      <c r="BA59" s="207"/>
      <c r="BB59" s="204">
        <f t="shared" si="34"/>
        <v>0</v>
      </c>
      <c r="BC59" s="204">
        <v>0</v>
      </c>
      <c r="BD59" s="204">
        <v>0</v>
      </c>
      <c r="BE59" s="204"/>
      <c r="BF59" s="204"/>
      <c r="BG59" s="204"/>
      <c r="BH59" s="204">
        <f t="shared" si="29"/>
        <v>0</v>
      </c>
      <c r="BI59" s="204">
        <v>0</v>
      </c>
      <c r="BJ59" s="204">
        <v>0</v>
      </c>
      <c r="BK59" s="204"/>
      <c r="BL59" s="204"/>
      <c r="BM59" s="204"/>
      <c r="BN59" s="204">
        <f t="shared" si="30"/>
        <v>0</v>
      </c>
      <c r="BO59" s="204"/>
      <c r="BP59" s="204"/>
      <c r="BQ59" s="208">
        <f t="shared" si="35"/>
        <v>1</v>
      </c>
      <c r="BR59" s="208">
        <v>1</v>
      </c>
      <c r="BS59" s="208">
        <v>0</v>
      </c>
      <c r="BT59" s="208">
        <v>0</v>
      </c>
      <c r="BU59" s="208"/>
      <c r="BV59" s="208"/>
      <c r="BW59" s="208"/>
      <c r="BX59" s="208">
        <f t="shared" si="36"/>
        <v>0</v>
      </c>
      <c r="BY59" s="208">
        <v>0</v>
      </c>
      <c r="BZ59" s="208">
        <v>0</v>
      </c>
      <c r="CA59" s="208">
        <v>0</v>
      </c>
      <c r="CB59" s="208">
        <f t="shared" si="31"/>
        <v>0</v>
      </c>
      <c r="CC59" s="208"/>
      <c r="CD59" s="208"/>
      <c r="CE59" s="208">
        <f t="shared" si="37"/>
        <v>1</v>
      </c>
      <c r="CF59" s="208">
        <v>0</v>
      </c>
      <c r="CG59" s="208">
        <v>1</v>
      </c>
      <c r="CH59" s="208">
        <v>0</v>
      </c>
      <c r="CI59" s="208"/>
      <c r="CJ59" s="208"/>
      <c r="CK59" s="208"/>
      <c r="CL59" s="208">
        <f t="shared" si="55"/>
        <v>1</v>
      </c>
      <c r="CM59" s="208">
        <v>0</v>
      </c>
      <c r="CN59" s="208">
        <v>1</v>
      </c>
      <c r="CO59" s="208">
        <v>0</v>
      </c>
      <c r="CP59" s="208"/>
      <c r="CQ59" s="208"/>
      <c r="CR59" s="208"/>
      <c r="CS59" s="208">
        <f t="shared" si="56"/>
        <v>1</v>
      </c>
      <c r="CT59" s="208">
        <v>0</v>
      </c>
      <c r="CU59" s="208">
        <v>1</v>
      </c>
      <c r="CV59" s="208">
        <v>0</v>
      </c>
      <c r="CW59" s="208"/>
      <c r="CX59" s="208"/>
      <c r="CY59" s="208"/>
      <c r="CZ59" s="208">
        <f t="shared" si="57"/>
        <v>0</v>
      </c>
      <c r="DA59" s="208"/>
      <c r="DB59" s="208">
        <v>0</v>
      </c>
      <c r="DC59" s="208"/>
      <c r="DD59" s="208"/>
      <c r="DE59" s="208"/>
      <c r="DF59" s="208"/>
      <c r="DG59" s="208">
        <f t="shared" si="58"/>
        <v>1</v>
      </c>
      <c r="DH59" s="208">
        <v>0</v>
      </c>
      <c r="DI59" s="208">
        <v>1</v>
      </c>
      <c r="DJ59" s="208">
        <v>0</v>
      </c>
      <c r="DK59" s="208"/>
      <c r="DL59" s="208"/>
      <c r="DM59" s="208"/>
      <c r="DN59" s="17">
        <f t="shared" si="71"/>
        <v>0</v>
      </c>
      <c r="DO59" s="17">
        <f t="shared" si="72"/>
        <v>0</v>
      </c>
      <c r="DP59" s="210"/>
    </row>
    <row r="60" spans="1:120" s="211" customFormat="1" ht="31.5" customHeight="1" x14ac:dyDescent="0.2">
      <c r="A60" s="200">
        <v>30</v>
      </c>
      <c r="B60" s="201" t="s">
        <v>685</v>
      </c>
      <c r="C60" s="202" t="s">
        <v>68</v>
      </c>
      <c r="D60" s="202" t="s">
        <v>650</v>
      </c>
      <c r="E60" s="202" t="s">
        <v>477</v>
      </c>
      <c r="F60" s="202">
        <f t="shared" si="15"/>
        <v>1</v>
      </c>
      <c r="G60" s="200">
        <f t="shared" si="16"/>
        <v>1</v>
      </c>
      <c r="H60" s="200"/>
      <c r="I60" s="200">
        <v>1</v>
      </c>
      <c r="J60" s="200"/>
      <c r="K60" s="202">
        <f t="shared" si="17"/>
        <v>0</v>
      </c>
      <c r="L60" s="200"/>
      <c r="M60" s="200"/>
      <c r="N60" s="202">
        <f t="shared" si="64"/>
        <v>1</v>
      </c>
      <c r="O60" s="200">
        <f t="shared" si="18"/>
        <v>1</v>
      </c>
      <c r="P60" s="200"/>
      <c r="Q60" s="202">
        <v>1</v>
      </c>
      <c r="R60" s="200"/>
      <c r="S60" s="202" t="e">
        <f>T60+#REF!</f>
        <v>#REF!</v>
      </c>
      <c r="T60" s="200"/>
      <c r="U60" s="203">
        <f t="shared" si="33"/>
        <v>1</v>
      </c>
      <c r="V60" s="204">
        <f t="shared" si="19"/>
        <v>1</v>
      </c>
      <c r="W60" s="204"/>
      <c r="X60" s="204">
        <v>1</v>
      </c>
      <c r="Y60" s="204">
        <v>0</v>
      </c>
      <c r="Z60" s="204"/>
      <c r="AA60" s="204"/>
      <c r="AB60" s="204"/>
      <c r="AC60" s="205">
        <f t="shared" si="20"/>
        <v>1</v>
      </c>
      <c r="AD60" s="205">
        <f t="shared" si="21"/>
        <v>1</v>
      </c>
      <c r="AE60" s="204">
        <f t="shared" si="65"/>
        <v>0</v>
      </c>
      <c r="AF60" s="204">
        <f t="shared" si="65"/>
        <v>0</v>
      </c>
      <c r="AG60" s="204">
        <f t="shared" si="65"/>
        <v>0</v>
      </c>
      <c r="AH60" s="204">
        <f t="shared" si="65"/>
        <v>0</v>
      </c>
      <c r="AI60" s="205">
        <f t="shared" si="23"/>
        <v>1</v>
      </c>
      <c r="AJ60" s="205">
        <f t="shared" si="24"/>
        <v>1</v>
      </c>
      <c r="AK60" s="204">
        <f t="shared" si="25"/>
        <v>0</v>
      </c>
      <c r="AL60" s="205">
        <f t="shared" si="73"/>
        <v>0</v>
      </c>
      <c r="AM60" s="205">
        <v>0</v>
      </c>
      <c r="AN60" s="205">
        <v>0</v>
      </c>
      <c r="AO60" s="206"/>
      <c r="AP60" s="205">
        <f t="shared" si="74"/>
        <v>0</v>
      </c>
      <c r="AQ60" s="205"/>
      <c r="AR60" s="205">
        <f t="shared" si="75"/>
        <v>0</v>
      </c>
      <c r="AS60" s="204">
        <f t="shared" si="1"/>
        <v>0</v>
      </c>
      <c r="AT60" s="204">
        <f t="shared" si="76"/>
        <v>0</v>
      </c>
      <c r="AU60" s="204">
        <f t="shared" si="76"/>
        <v>0</v>
      </c>
      <c r="AV60" s="204">
        <f t="shared" si="76"/>
        <v>0</v>
      </c>
      <c r="AW60" s="204">
        <f t="shared" si="69"/>
        <v>0</v>
      </c>
      <c r="AX60" s="203">
        <f t="shared" si="3"/>
        <v>0</v>
      </c>
      <c r="AY60" s="204">
        <f t="shared" si="77"/>
        <v>0</v>
      </c>
      <c r="AZ60" s="204">
        <f t="shared" si="77"/>
        <v>0</v>
      </c>
      <c r="BA60" s="207"/>
      <c r="BB60" s="204">
        <f t="shared" si="34"/>
        <v>1</v>
      </c>
      <c r="BC60" s="204">
        <v>1</v>
      </c>
      <c r="BD60" s="204">
        <v>0</v>
      </c>
      <c r="BE60" s="204"/>
      <c r="BF60" s="204"/>
      <c r="BG60" s="204"/>
      <c r="BH60" s="204">
        <f t="shared" si="29"/>
        <v>0</v>
      </c>
      <c r="BI60" s="204">
        <v>0</v>
      </c>
      <c r="BJ60" s="204">
        <v>0</v>
      </c>
      <c r="BK60" s="204"/>
      <c r="BL60" s="204"/>
      <c r="BM60" s="204"/>
      <c r="BN60" s="204">
        <f t="shared" si="30"/>
        <v>0</v>
      </c>
      <c r="BO60" s="204"/>
      <c r="BP60" s="204"/>
      <c r="BQ60" s="208">
        <f t="shared" si="35"/>
        <v>1</v>
      </c>
      <c r="BR60" s="208">
        <v>1</v>
      </c>
      <c r="BS60" s="208">
        <v>0</v>
      </c>
      <c r="BT60" s="208">
        <v>0</v>
      </c>
      <c r="BU60" s="208"/>
      <c r="BV60" s="208"/>
      <c r="BW60" s="208"/>
      <c r="BX60" s="208">
        <f t="shared" si="36"/>
        <v>0</v>
      </c>
      <c r="BY60" s="208">
        <v>0</v>
      </c>
      <c r="BZ60" s="208">
        <v>0</v>
      </c>
      <c r="CA60" s="208">
        <v>0</v>
      </c>
      <c r="CB60" s="208">
        <f t="shared" si="31"/>
        <v>0</v>
      </c>
      <c r="CC60" s="208"/>
      <c r="CD60" s="208"/>
      <c r="CE60" s="208">
        <f t="shared" si="37"/>
        <v>1</v>
      </c>
      <c r="CF60" s="208">
        <v>0</v>
      </c>
      <c r="CG60" s="208">
        <v>1</v>
      </c>
      <c r="CH60" s="208">
        <v>0</v>
      </c>
      <c r="CI60" s="208"/>
      <c r="CJ60" s="208"/>
      <c r="CK60" s="208"/>
      <c r="CL60" s="208">
        <f t="shared" si="55"/>
        <v>0</v>
      </c>
      <c r="CM60" s="208">
        <v>0</v>
      </c>
      <c r="CN60" s="208">
        <v>0</v>
      </c>
      <c r="CO60" s="208">
        <v>0</v>
      </c>
      <c r="CP60" s="208"/>
      <c r="CQ60" s="208"/>
      <c r="CR60" s="208"/>
      <c r="CS60" s="208">
        <f t="shared" si="56"/>
        <v>1</v>
      </c>
      <c r="CT60" s="208">
        <v>0</v>
      </c>
      <c r="CU60" s="208">
        <v>1</v>
      </c>
      <c r="CV60" s="208">
        <v>0</v>
      </c>
      <c r="CW60" s="208"/>
      <c r="CX60" s="208"/>
      <c r="CY60" s="208"/>
      <c r="CZ60" s="208">
        <f t="shared" si="57"/>
        <v>0</v>
      </c>
      <c r="DA60" s="208"/>
      <c r="DB60" s="208">
        <v>0</v>
      </c>
      <c r="DC60" s="208"/>
      <c r="DD60" s="208"/>
      <c r="DE60" s="208"/>
      <c r="DF60" s="208"/>
      <c r="DG60" s="208">
        <f t="shared" si="58"/>
        <v>1</v>
      </c>
      <c r="DH60" s="208">
        <v>0</v>
      </c>
      <c r="DI60" s="208">
        <v>1</v>
      </c>
      <c r="DJ60" s="208">
        <v>0</v>
      </c>
      <c r="DK60" s="208"/>
      <c r="DL60" s="208"/>
      <c r="DM60" s="208"/>
      <c r="DN60" s="17">
        <f t="shared" si="71"/>
        <v>0</v>
      </c>
      <c r="DO60" s="17">
        <f t="shared" si="72"/>
        <v>0</v>
      </c>
      <c r="DP60" s="210"/>
    </row>
    <row r="61" spans="1:120" s="211" customFormat="1" ht="31.5" customHeight="1" x14ac:dyDescent="0.2">
      <c r="A61" s="200">
        <v>31</v>
      </c>
      <c r="B61" s="201" t="s">
        <v>686</v>
      </c>
      <c r="C61" s="202" t="s">
        <v>68</v>
      </c>
      <c r="D61" s="202" t="s">
        <v>652</v>
      </c>
      <c r="E61" s="202" t="s">
        <v>477</v>
      </c>
      <c r="F61" s="202">
        <f t="shared" si="15"/>
        <v>1</v>
      </c>
      <c r="G61" s="200">
        <f t="shared" si="16"/>
        <v>1</v>
      </c>
      <c r="H61" s="200"/>
      <c r="I61" s="200">
        <v>1</v>
      </c>
      <c r="J61" s="200"/>
      <c r="K61" s="202">
        <f t="shared" si="17"/>
        <v>0</v>
      </c>
      <c r="L61" s="200"/>
      <c r="M61" s="200"/>
      <c r="N61" s="202">
        <f t="shared" si="64"/>
        <v>1</v>
      </c>
      <c r="O61" s="200">
        <f t="shared" si="18"/>
        <v>1</v>
      </c>
      <c r="P61" s="200"/>
      <c r="Q61" s="202">
        <v>1</v>
      </c>
      <c r="R61" s="200"/>
      <c r="S61" s="202" t="e">
        <f>T61+#REF!</f>
        <v>#REF!</v>
      </c>
      <c r="T61" s="200"/>
      <c r="U61" s="203">
        <f t="shared" si="33"/>
        <v>1</v>
      </c>
      <c r="V61" s="204">
        <f t="shared" si="19"/>
        <v>1</v>
      </c>
      <c r="W61" s="204"/>
      <c r="X61" s="204">
        <v>1</v>
      </c>
      <c r="Y61" s="204">
        <v>0</v>
      </c>
      <c r="Z61" s="204"/>
      <c r="AA61" s="204"/>
      <c r="AB61" s="204"/>
      <c r="AC61" s="205">
        <f t="shared" si="20"/>
        <v>1</v>
      </c>
      <c r="AD61" s="205">
        <f t="shared" si="21"/>
        <v>1</v>
      </c>
      <c r="AE61" s="204">
        <f t="shared" si="65"/>
        <v>0</v>
      </c>
      <c r="AF61" s="204">
        <f t="shared" si="65"/>
        <v>0</v>
      </c>
      <c r="AG61" s="204">
        <f t="shared" si="65"/>
        <v>0</v>
      </c>
      <c r="AH61" s="204">
        <f t="shared" si="65"/>
        <v>0</v>
      </c>
      <c r="AI61" s="205">
        <f t="shared" si="23"/>
        <v>1</v>
      </c>
      <c r="AJ61" s="205">
        <f t="shared" si="24"/>
        <v>1</v>
      </c>
      <c r="AK61" s="204">
        <f t="shared" si="25"/>
        <v>0</v>
      </c>
      <c r="AL61" s="205">
        <f t="shared" si="73"/>
        <v>0</v>
      </c>
      <c r="AM61" s="205">
        <v>0</v>
      </c>
      <c r="AN61" s="205">
        <v>0</v>
      </c>
      <c r="AO61" s="206"/>
      <c r="AP61" s="205">
        <f t="shared" si="74"/>
        <v>0</v>
      </c>
      <c r="AQ61" s="205"/>
      <c r="AR61" s="205">
        <f t="shared" si="75"/>
        <v>0</v>
      </c>
      <c r="AS61" s="204">
        <f t="shared" si="1"/>
        <v>0</v>
      </c>
      <c r="AT61" s="204">
        <f t="shared" si="76"/>
        <v>0</v>
      </c>
      <c r="AU61" s="204">
        <f t="shared" si="76"/>
        <v>0</v>
      </c>
      <c r="AV61" s="204">
        <f t="shared" si="76"/>
        <v>0</v>
      </c>
      <c r="AW61" s="204">
        <f t="shared" si="69"/>
        <v>0</v>
      </c>
      <c r="AX61" s="203">
        <f t="shared" si="3"/>
        <v>0</v>
      </c>
      <c r="AY61" s="204">
        <f t="shared" si="77"/>
        <v>0</v>
      </c>
      <c r="AZ61" s="204">
        <f t="shared" si="77"/>
        <v>0</v>
      </c>
      <c r="BA61" s="207"/>
      <c r="BB61" s="204">
        <f t="shared" si="34"/>
        <v>1</v>
      </c>
      <c r="BC61" s="204">
        <v>1</v>
      </c>
      <c r="BD61" s="204">
        <v>0</v>
      </c>
      <c r="BE61" s="204"/>
      <c r="BF61" s="204"/>
      <c r="BG61" s="204"/>
      <c r="BH61" s="204">
        <f t="shared" si="29"/>
        <v>0</v>
      </c>
      <c r="BI61" s="204">
        <v>0</v>
      </c>
      <c r="BJ61" s="204">
        <v>0</v>
      </c>
      <c r="BK61" s="204"/>
      <c r="BL61" s="204"/>
      <c r="BM61" s="204"/>
      <c r="BN61" s="204">
        <f t="shared" si="30"/>
        <v>0</v>
      </c>
      <c r="BO61" s="204"/>
      <c r="BP61" s="204"/>
      <c r="BQ61" s="208">
        <f t="shared" si="35"/>
        <v>1</v>
      </c>
      <c r="BR61" s="208">
        <v>1</v>
      </c>
      <c r="BS61" s="208">
        <v>0</v>
      </c>
      <c r="BT61" s="208">
        <v>0</v>
      </c>
      <c r="BU61" s="208"/>
      <c r="BV61" s="208"/>
      <c r="BW61" s="208"/>
      <c r="BX61" s="208">
        <f t="shared" si="36"/>
        <v>0</v>
      </c>
      <c r="BY61" s="208">
        <v>0</v>
      </c>
      <c r="BZ61" s="208">
        <v>0</v>
      </c>
      <c r="CA61" s="208">
        <v>0</v>
      </c>
      <c r="CB61" s="208">
        <f t="shared" si="31"/>
        <v>0</v>
      </c>
      <c r="CC61" s="208"/>
      <c r="CD61" s="208"/>
      <c r="CE61" s="208">
        <f t="shared" si="37"/>
        <v>1</v>
      </c>
      <c r="CF61" s="208">
        <v>0</v>
      </c>
      <c r="CG61" s="208">
        <v>1</v>
      </c>
      <c r="CH61" s="208">
        <v>0</v>
      </c>
      <c r="CI61" s="208"/>
      <c r="CJ61" s="208"/>
      <c r="CK61" s="208"/>
      <c r="CL61" s="208">
        <f t="shared" si="55"/>
        <v>0</v>
      </c>
      <c r="CM61" s="208">
        <v>0</v>
      </c>
      <c r="CN61" s="208">
        <v>0</v>
      </c>
      <c r="CO61" s="208">
        <v>0</v>
      </c>
      <c r="CP61" s="208"/>
      <c r="CQ61" s="208"/>
      <c r="CR61" s="208"/>
      <c r="CS61" s="208">
        <f t="shared" si="56"/>
        <v>1</v>
      </c>
      <c r="CT61" s="208">
        <v>0</v>
      </c>
      <c r="CU61" s="208">
        <v>1</v>
      </c>
      <c r="CV61" s="208">
        <v>0</v>
      </c>
      <c r="CW61" s="208"/>
      <c r="CX61" s="208"/>
      <c r="CY61" s="208"/>
      <c r="CZ61" s="208">
        <f t="shared" si="57"/>
        <v>0</v>
      </c>
      <c r="DA61" s="208">
        <v>0</v>
      </c>
      <c r="DB61" s="208"/>
      <c r="DC61" s="208"/>
      <c r="DD61" s="208"/>
      <c r="DE61" s="208"/>
      <c r="DF61" s="208"/>
      <c r="DG61" s="208">
        <f t="shared" si="58"/>
        <v>0</v>
      </c>
      <c r="DH61" s="208">
        <v>0</v>
      </c>
      <c r="DI61" s="208">
        <v>0</v>
      </c>
      <c r="DJ61" s="208">
        <v>0</v>
      </c>
      <c r="DK61" s="208"/>
      <c r="DL61" s="208"/>
      <c r="DM61" s="208"/>
      <c r="DN61" s="17">
        <f t="shared" si="71"/>
        <v>0</v>
      </c>
      <c r="DO61" s="17">
        <f t="shared" si="72"/>
        <v>-1</v>
      </c>
      <c r="DP61" s="210"/>
    </row>
    <row r="62" spans="1:120" s="211" customFormat="1" ht="31.5" customHeight="1" x14ac:dyDescent="0.2">
      <c r="A62" s="200">
        <v>32</v>
      </c>
      <c r="B62" s="201" t="s">
        <v>687</v>
      </c>
      <c r="C62" s="202" t="s">
        <v>68</v>
      </c>
      <c r="D62" s="202" t="s">
        <v>654</v>
      </c>
      <c r="E62" s="202" t="s">
        <v>477</v>
      </c>
      <c r="F62" s="202">
        <f t="shared" si="15"/>
        <v>1</v>
      </c>
      <c r="G62" s="200">
        <f t="shared" si="16"/>
        <v>1</v>
      </c>
      <c r="H62" s="200"/>
      <c r="I62" s="200">
        <v>1</v>
      </c>
      <c r="J62" s="200"/>
      <c r="K62" s="202">
        <f t="shared" si="17"/>
        <v>0</v>
      </c>
      <c r="L62" s="200"/>
      <c r="M62" s="200"/>
      <c r="N62" s="202">
        <f t="shared" si="64"/>
        <v>0</v>
      </c>
      <c r="O62" s="200">
        <f t="shared" si="18"/>
        <v>0</v>
      </c>
      <c r="P62" s="200"/>
      <c r="Q62" s="202">
        <v>0</v>
      </c>
      <c r="R62" s="200"/>
      <c r="S62" s="202" t="e">
        <f>T62+#REF!</f>
        <v>#REF!</v>
      </c>
      <c r="T62" s="200"/>
      <c r="U62" s="203">
        <f t="shared" si="33"/>
        <v>1</v>
      </c>
      <c r="V62" s="204">
        <f t="shared" si="19"/>
        <v>1</v>
      </c>
      <c r="W62" s="204"/>
      <c r="X62" s="204">
        <v>1</v>
      </c>
      <c r="Y62" s="204">
        <v>0</v>
      </c>
      <c r="Z62" s="204"/>
      <c r="AA62" s="204"/>
      <c r="AB62" s="204"/>
      <c r="AC62" s="205">
        <f t="shared" si="20"/>
        <v>1</v>
      </c>
      <c r="AD62" s="205">
        <f t="shared" si="21"/>
        <v>1</v>
      </c>
      <c r="AE62" s="204">
        <f t="shared" si="65"/>
        <v>0</v>
      </c>
      <c r="AF62" s="204">
        <f t="shared" si="65"/>
        <v>0</v>
      </c>
      <c r="AG62" s="204">
        <f t="shared" si="65"/>
        <v>0</v>
      </c>
      <c r="AH62" s="204">
        <f t="shared" si="65"/>
        <v>0</v>
      </c>
      <c r="AI62" s="205">
        <f t="shared" si="23"/>
        <v>1</v>
      </c>
      <c r="AJ62" s="205">
        <f t="shared" si="24"/>
        <v>1</v>
      </c>
      <c r="AK62" s="204">
        <f t="shared" si="25"/>
        <v>0</v>
      </c>
      <c r="AL62" s="205">
        <f t="shared" si="73"/>
        <v>1</v>
      </c>
      <c r="AM62" s="205">
        <v>0</v>
      </c>
      <c r="AN62" s="205">
        <v>0</v>
      </c>
      <c r="AO62" s="206"/>
      <c r="AP62" s="205">
        <f t="shared" si="74"/>
        <v>1</v>
      </c>
      <c r="AQ62" s="205"/>
      <c r="AR62" s="205">
        <f t="shared" si="75"/>
        <v>1</v>
      </c>
      <c r="AS62" s="204">
        <f t="shared" si="1"/>
        <v>0</v>
      </c>
      <c r="AT62" s="204">
        <f t="shared" si="76"/>
        <v>0</v>
      </c>
      <c r="AU62" s="204">
        <f t="shared" si="76"/>
        <v>0</v>
      </c>
      <c r="AV62" s="204">
        <f t="shared" si="76"/>
        <v>0</v>
      </c>
      <c r="AW62" s="204">
        <f t="shared" si="76"/>
        <v>0</v>
      </c>
      <c r="AX62" s="203">
        <f t="shared" si="3"/>
        <v>0</v>
      </c>
      <c r="AY62" s="204">
        <f t="shared" si="77"/>
        <v>0</v>
      </c>
      <c r="AZ62" s="204">
        <f t="shared" si="77"/>
        <v>0</v>
      </c>
      <c r="BA62" s="207"/>
      <c r="BB62" s="204">
        <f t="shared" si="34"/>
        <v>1</v>
      </c>
      <c r="BC62" s="204">
        <v>1</v>
      </c>
      <c r="BD62" s="204">
        <v>0</v>
      </c>
      <c r="BE62" s="204"/>
      <c r="BF62" s="204"/>
      <c r="BG62" s="204"/>
      <c r="BH62" s="204">
        <f t="shared" si="29"/>
        <v>1</v>
      </c>
      <c r="BI62" s="204">
        <v>1</v>
      </c>
      <c r="BJ62" s="204">
        <v>0</v>
      </c>
      <c r="BK62" s="204"/>
      <c r="BL62" s="204"/>
      <c r="BM62" s="204"/>
      <c r="BN62" s="204">
        <f t="shared" si="30"/>
        <v>0</v>
      </c>
      <c r="BO62" s="204"/>
      <c r="BP62" s="204"/>
      <c r="BQ62" s="208">
        <f t="shared" si="35"/>
        <v>1</v>
      </c>
      <c r="BR62" s="208">
        <v>1</v>
      </c>
      <c r="BS62" s="208">
        <v>0</v>
      </c>
      <c r="BT62" s="208">
        <v>0</v>
      </c>
      <c r="BU62" s="208"/>
      <c r="BV62" s="208"/>
      <c r="BW62" s="208"/>
      <c r="BX62" s="208">
        <f t="shared" si="36"/>
        <v>0</v>
      </c>
      <c r="BY62" s="208">
        <v>0</v>
      </c>
      <c r="BZ62" s="208">
        <v>0</v>
      </c>
      <c r="CA62" s="208">
        <v>0</v>
      </c>
      <c r="CB62" s="208">
        <f t="shared" si="31"/>
        <v>0</v>
      </c>
      <c r="CC62" s="208"/>
      <c r="CD62" s="208"/>
      <c r="CE62" s="208">
        <f t="shared" si="37"/>
        <v>1</v>
      </c>
      <c r="CF62" s="208">
        <v>0</v>
      </c>
      <c r="CG62" s="208">
        <v>1</v>
      </c>
      <c r="CH62" s="208">
        <v>0</v>
      </c>
      <c r="CI62" s="208"/>
      <c r="CJ62" s="208"/>
      <c r="CK62" s="208"/>
      <c r="CL62" s="208">
        <f t="shared" si="55"/>
        <v>1</v>
      </c>
      <c r="CM62" s="208">
        <v>0</v>
      </c>
      <c r="CN62" s="208">
        <v>1</v>
      </c>
      <c r="CO62" s="208">
        <v>0</v>
      </c>
      <c r="CP62" s="208"/>
      <c r="CQ62" s="208"/>
      <c r="CR62" s="208"/>
      <c r="CS62" s="208">
        <f t="shared" si="56"/>
        <v>1</v>
      </c>
      <c r="CT62" s="208">
        <v>0</v>
      </c>
      <c r="CU62" s="208">
        <v>1</v>
      </c>
      <c r="CV62" s="208">
        <v>0</v>
      </c>
      <c r="CW62" s="208"/>
      <c r="CX62" s="208"/>
      <c r="CY62" s="208"/>
      <c r="CZ62" s="208">
        <f t="shared" si="57"/>
        <v>1</v>
      </c>
      <c r="DA62" s="208"/>
      <c r="DB62" s="208">
        <v>1</v>
      </c>
      <c r="DC62" s="208"/>
      <c r="DD62" s="208"/>
      <c r="DE62" s="208"/>
      <c r="DF62" s="208"/>
      <c r="DG62" s="208">
        <f t="shared" si="58"/>
        <v>1</v>
      </c>
      <c r="DH62" s="208">
        <v>0</v>
      </c>
      <c r="DI62" s="208">
        <v>1</v>
      </c>
      <c r="DJ62" s="208">
        <v>0</v>
      </c>
      <c r="DK62" s="208"/>
      <c r="DL62" s="208"/>
      <c r="DM62" s="208"/>
      <c r="DN62" s="17">
        <f t="shared" si="71"/>
        <v>0</v>
      </c>
      <c r="DO62" s="17">
        <f t="shared" si="72"/>
        <v>0</v>
      </c>
      <c r="DP62" s="210"/>
    </row>
    <row r="63" spans="1:120" s="211" customFormat="1" ht="31.5" customHeight="1" x14ac:dyDescent="0.2">
      <c r="A63" s="200">
        <v>33</v>
      </c>
      <c r="B63" s="201" t="s">
        <v>688</v>
      </c>
      <c r="C63" s="202" t="s">
        <v>68</v>
      </c>
      <c r="D63" s="202" t="s">
        <v>656</v>
      </c>
      <c r="E63" s="202" t="s">
        <v>477</v>
      </c>
      <c r="F63" s="202">
        <f t="shared" si="15"/>
        <v>1</v>
      </c>
      <c r="G63" s="200">
        <f t="shared" si="16"/>
        <v>1</v>
      </c>
      <c r="H63" s="200"/>
      <c r="I63" s="200">
        <v>1</v>
      </c>
      <c r="J63" s="200"/>
      <c r="K63" s="202">
        <f t="shared" si="17"/>
        <v>0</v>
      </c>
      <c r="L63" s="200"/>
      <c r="M63" s="200"/>
      <c r="N63" s="202">
        <f t="shared" si="64"/>
        <v>1</v>
      </c>
      <c r="O63" s="200">
        <f t="shared" si="18"/>
        <v>1</v>
      </c>
      <c r="P63" s="200"/>
      <c r="Q63" s="202">
        <v>1</v>
      </c>
      <c r="R63" s="200"/>
      <c r="S63" s="202" t="e">
        <f>T63+#REF!</f>
        <v>#REF!</v>
      </c>
      <c r="T63" s="200"/>
      <c r="U63" s="203">
        <f t="shared" si="33"/>
        <v>1</v>
      </c>
      <c r="V63" s="204">
        <f t="shared" si="19"/>
        <v>1</v>
      </c>
      <c r="W63" s="204"/>
      <c r="X63" s="204">
        <v>1</v>
      </c>
      <c r="Y63" s="204">
        <v>0</v>
      </c>
      <c r="Z63" s="204"/>
      <c r="AA63" s="204"/>
      <c r="AB63" s="204"/>
      <c r="AC63" s="205">
        <f t="shared" si="20"/>
        <v>1</v>
      </c>
      <c r="AD63" s="205">
        <f t="shared" si="21"/>
        <v>1</v>
      </c>
      <c r="AE63" s="204">
        <f t="shared" si="65"/>
        <v>0</v>
      </c>
      <c r="AF63" s="204">
        <f t="shared" si="65"/>
        <v>0</v>
      </c>
      <c r="AG63" s="204">
        <f t="shared" si="65"/>
        <v>0</v>
      </c>
      <c r="AH63" s="204">
        <f t="shared" si="65"/>
        <v>0</v>
      </c>
      <c r="AI63" s="205">
        <f t="shared" si="23"/>
        <v>1</v>
      </c>
      <c r="AJ63" s="205">
        <f t="shared" si="24"/>
        <v>1</v>
      </c>
      <c r="AK63" s="204">
        <f t="shared" si="25"/>
        <v>0</v>
      </c>
      <c r="AL63" s="205">
        <f t="shared" si="73"/>
        <v>0</v>
      </c>
      <c r="AM63" s="205">
        <v>0</v>
      </c>
      <c r="AN63" s="205">
        <v>0</v>
      </c>
      <c r="AO63" s="206"/>
      <c r="AP63" s="205">
        <f t="shared" si="74"/>
        <v>0</v>
      </c>
      <c r="AQ63" s="205"/>
      <c r="AR63" s="205">
        <f t="shared" si="75"/>
        <v>0</v>
      </c>
      <c r="AS63" s="204">
        <f t="shared" si="1"/>
        <v>0</v>
      </c>
      <c r="AT63" s="204">
        <f t="shared" si="76"/>
        <v>0</v>
      </c>
      <c r="AU63" s="204">
        <f t="shared" si="76"/>
        <v>0</v>
      </c>
      <c r="AV63" s="204">
        <f t="shared" si="76"/>
        <v>0</v>
      </c>
      <c r="AW63" s="204">
        <f t="shared" si="76"/>
        <v>0</v>
      </c>
      <c r="AX63" s="203">
        <f t="shared" si="3"/>
        <v>0</v>
      </c>
      <c r="AY63" s="204">
        <f t="shared" si="77"/>
        <v>0</v>
      </c>
      <c r="AZ63" s="204">
        <f t="shared" si="77"/>
        <v>0</v>
      </c>
      <c r="BA63" s="207"/>
      <c r="BB63" s="204">
        <f t="shared" si="34"/>
        <v>0</v>
      </c>
      <c r="BC63" s="204">
        <v>0</v>
      </c>
      <c r="BD63" s="204">
        <v>0</v>
      </c>
      <c r="BE63" s="204"/>
      <c r="BF63" s="204"/>
      <c r="BG63" s="204"/>
      <c r="BH63" s="204">
        <f t="shared" si="29"/>
        <v>0</v>
      </c>
      <c r="BI63" s="204">
        <v>0</v>
      </c>
      <c r="BJ63" s="204">
        <v>0</v>
      </c>
      <c r="BK63" s="204"/>
      <c r="BL63" s="204"/>
      <c r="BM63" s="204"/>
      <c r="BN63" s="204">
        <f t="shared" si="30"/>
        <v>0</v>
      </c>
      <c r="BO63" s="204"/>
      <c r="BP63" s="204"/>
      <c r="BQ63" s="208">
        <f t="shared" si="35"/>
        <v>1</v>
      </c>
      <c r="BR63" s="208">
        <v>1</v>
      </c>
      <c r="BS63" s="208">
        <v>0</v>
      </c>
      <c r="BT63" s="208">
        <v>0</v>
      </c>
      <c r="BU63" s="208"/>
      <c r="BV63" s="208"/>
      <c r="BW63" s="208"/>
      <c r="BX63" s="208">
        <f t="shared" si="36"/>
        <v>0</v>
      </c>
      <c r="BY63" s="208">
        <v>0</v>
      </c>
      <c r="BZ63" s="208">
        <v>0</v>
      </c>
      <c r="CA63" s="208">
        <v>0</v>
      </c>
      <c r="CB63" s="208">
        <f t="shared" si="31"/>
        <v>0</v>
      </c>
      <c r="CC63" s="208"/>
      <c r="CD63" s="208"/>
      <c r="CE63" s="208">
        <f t="shared" si="37"/>
        <v>1</v>
      </c>
      <c r="CF63" s="208">
        <v>0</v>
      </c>
      <c r="CG63" s="208">
        <v>1</v>
      </c>
      <c r="CH63" s="208">
        <v>0</v>
      </c>
      <c r="CI63" s="208"/>
      <c r="CJ63" s="208"/>
      <c r="CK63" s="208"/>
      <c r="CL63" s="208">
        <f t="shared" si="55"/>
        <v>0</v>
      </c>
      <c r="CM63" s="208">
        <v>0</v>
      </c>
      <c r="CN63" s="208">
        <v>0</v>
      </c>
      <c r="CO63" s="208">
        <v>0</v>
      </c>
      <c r="CP63" s="208"/>
      <c r="CQ63" s="208"/>
      <c r="CR63" s="208"/>
      <c r="CS63" s="208">
        <f t="shared" si="56"/>
        <v>1</v>
      </c>
      <c r="CT63" s="208">
        <v>0</v>
      </c>
      <c r="CU63" s="208">
        <v>1</v>
      </c>
      <c r="CV63" s="208">
        <v>0</v>
      </c>
      <c r="CW63" s="208"/>
      <c r="CX63" s="208"/>
      <c r="CY63" s="208"/>
      <c r="CZ63" s="208">
        <f t="shared" si="57"/>
        <v>0</v>
      </c>
      <c r="DA63" s="208"/>
      <c r="DB63" s="208">
        <v>0</v>
      </c>
      <c r="DC63" s="208"/>
      <c r="DD63" s="208"/>
      <c r="DE63" s="208"/>
      <c r="DF63" s="208"/>
      <c r="DG63" s="208">
        <f t="shared" si="58"/>
        <v>0</v>
      </c>
      <c r="DH63" s="208">
        <v>0</v>
      </c>
      <c r="DI63" s="208">
        <v>0</v>
      </c>
      <c r="DJ63" s="208">
        <v>0</v>
      </c>
      <c r="DK63" s="208"/>
      <c r="DL63" s="208"/>
      <c r="DM63" s="208"/>
      <c r="DN63" s="17">
        <f t="shared" si="71"/>
        <v>0</v>
      </c>
      <c r="DO63" s="17">
        <f t="shared" si="72"/>
        <v>-1</v>
      </c>
      <c r="DP63" s="210"/>
    </row>
    <row r="64" spans="1:120" s="211" customFormat="1" ht="31.5" customHeight="1" x14ac:dyDescent="0.2">
      <c r="A64" s="200">
        <v>34</v>
      </c>
      <c r="B64" s="201" t="s">
        <v>689</v>
      </c>
      <c r="C64" s="202" t="s">
        <v>68</v>
      </c>
      <c r="D64" s="202" t="s">
        <v>658</v>
      </c>
      <c r="E64" s="202" t="s">
        <v>477</v>
      </c>
      <c r="F64" s="202">
        <f t="shared" si="15"/>
        <v>1</v>
      </c>
      <c r="G64" s="200">
        <f t="shared" si="16"/>
        <v>1</v>
      </c>
      <c r="H64" s="200"/>
      <c r="I64" s="200">
        <v>1</v>
      </c>
      <c r="J64" s="200"/>
      <c r="K64" s="202">
        <f t="shared" si="17"/>
        <v>0</v>
      </c>
      <c r="L64" s="200"/>
      <c r="M64" s="200"/>
      <c r="N64" s="202">
        <v>0</v>
      </c>
      <c r="O64" s="200">
        <f t="shared" si="18"/>
        <v>0</v>
      </c>
      <c r="P64" s="200"/>
      <c r="Q64" s="202">
        <v>0</v>
      </c>
      <c r="R64" s="200"/>
      <c r="S64" s="202" t="e">
        <f>T64+#REF!</f>
        <v>#REF!</v>
      </c>
      <c r="T64" s="200"/>
      <c r="U64" s="203">
        <f t="shared" si="33"/>
        <v>1</v>
      </c>
      <c r="V64" s="204">
        <f t="shared" si="19"/>
        <v>1</v>
      </c>
      <c r="W64" s="204"/>
      <c r="X64" s="204">
        <v>1</v>
      </c>
      <c r="Y64" s="204">
        <v>0</v>
      </c>
      <c r="Z64" s="204"/>
      <c r="AA64" s="204"/>
      <c r="AB64" s="204"/>
      <c r="AC64" s="205">
        <f t="shared" si="20"/>
        <v>1</v>
      </c>
      <c r="AD64" s="205">
        <f t="shared" si="21"/>
        <v>1</v>
      </c>
      <c r="AE64" s="204">
        <f t="shared" si="65"/>
        <v>0</v>
      </c>
      <c r="AF64" s="204">
        <f t="shared" si="65"/>
        <v>0</v>
      </c>
      <c r="AG64" s="204">
        <f t="shared" si="65"/>
        <v>0</v>
      </c>
      <c r="AH64" s="204">
        <f t="shared" si="65"/>
        <v>0</v>
      </c>
      <c r="AI64" s="205">
        <f t="shared" si="23"/>
        <v>1</v>
      </c>
      <c r="AJ64" s="205">
        <f t="shared" si="24"/>
        <v>1</v>
      </c>
      <c r="AK64" s="204">
        <f t="shared" si="25"/>
        <v>0</v>
      </c>
      <c r="AL64" s="205">
        <f t="shared" si="73"/>
        <v>1</v>
      </c>
      <c r="AM64" s="205">
        <v>0</v>
      </c>
      <c r="AN64" s="205">
        <v>0</v>
      </c>
      <c r="AO64" s="206"/>
      <c r="AP64" s="205">
        <f t="shared" si="74"/>
        <v>1</v>
      </c>
      <c r="AQ64" s="205"/>
      <c r="AR64" s="205">
        <f t="shared" si="75"/>
        <v>1</v>
      </c>
      <c r="AS64" s="204">
        <f t="shared" si="1"/>
        <v>0</v>
      </c>
      <c r="AT64" s="204">
        <f t="shared" si="76"/>
        <v>0</v>
      </c>
      <c r="AU64" s="204">
        <f t="shared" si="76"/>
        <v>0</v>
      </c>
      <c r="AV64" s="204">
        <f t="shared" si="76"/>
        <v>0</v>
      </c>
      <c r="AW64" s="204">
        <f t="shared" si="76"/>
        <v>0</v>
      </c>
      <c r="AX64" s="203">
        <f t="shared" si="3"/>
        <v>0</v>
      </c>
      <c r="AY64" s="204">
        <f t="shared" si="77"/>
        <v>0</v>
      </c>
      <c r="AZ64" s="204">
        <f t="shared" si="77"/>
        <v>0</v>
      </c>
      <c r="BA64" s="207"/>
      <c r="BB64" s="204">
        <f t="shared" si="34"/>
        <v>0</v>
      </c>
      <c r="BC64" s="204">
        <v>0</v>
      </c>
      <c r="BD64" s="204">
        <v>0</v>
      </c>
      <c r="BE64" s="204"/>
      <c r="BF64" s="204"/>
      <c r="BG64" s="204"/>
      <c r="BH64" s="204">
        <f t="shared" si="29"/>
        <v>1</v>
      </c>
      <c r="BI64" s="204">
        <v>1</v>
      </c>
      <c r="BJ64" s="204">
        <v>0</v>
      </c>
      <c r="BK64" s="204"/>
      <c r="BL64" s="204"/>
      <c r="BM64" s="204"/>
      <c r="BN64" s="204">
        <f t="shared" si="30"/>
        <v>0</v>
      </c>
      <c r="BO64" s="204"/>
      <c r="BP64" s="204"/>
      <c r="BQ64" s="208">
        <f t="shared" si="35"/>
        <v>1</v>
      </c>
      <c r="BR64" s="208">
        <v>1</v>
      </c>
      <c r="BS64" s="208">
        <v>0</v>
      </c>
      <c r="BT64" s="208">
        <v>0</v>
      </c>
      <c r="BU64" s="208"/>
      <c r="BV64" s="208"/>
      <c r="BW64" s="208"/>
      <c r="BX64" s="208">
        <f t="shared" si="36"/>
        <v>0</v>
      </c>
      <c r="BY64" s="208">
        <v>0</v>
      </c>
      <c r="BZ64" s="208">
        <v>0</v>
      </c>
      <c r="CA64" s="208">
        <v>0</v>
      </c>
      <c r="CB64" s="208">
        <f t="shared" si="31"/>
        <v>0</v>
      </c>
      <c r="CC64" s="208"/>
      <c r="CD64" s="208"/>
      <c r="CE64" s="208">
        <f t="shared" si="37"/>
        <v>1</v>
      </c>
      <c r="CF64" s="208">
        <v>0</v>
      </c>
      <c r="CG64" s="208">
        <v>1</v>
      </c>
      <c r="CH64" s="208">
        <v>0</v>
      </c>
      <c r="CI64" s="208"/>
      <c r="CJ64" s="208"/>
      <c r="CK64" s="208"/>
      <c r="CL64" s="208">
        <f t="shared" si="55"/>
        <v>1</v>
      </c>
      <c r="CM64" s="208">
        <v>0</v>
      </c>
      <c r="CN64" s="208">
        <v>1</v>
      </c>
      <c r="CO64" s="208">
        <v>0</v>
      </c>
      <c r="CP64" s="208"/>
      <c r="CQ64" s="208"/>
      <c r="CR64" s="208"/>
      <c r="CS64" s="208">
        <f t="shared" si="56"/>
        <v>1</v>
      </c>
      <c r="CT64" s="208">
        <v>0</v>
      </c>
      <c r="CU64" s="208">
        <v>1</v>
      </c>
      <c r="CV64" s="208">
        <v>0</v>
      </c>
      <c r="CW64" s="208"/>
      <c r="CX64" s="208"/>
      <c r="CY64" s="208"/>
      <c r="CZ64" s="208">
        <f t="shared" si="57"/>
        <v>1</v>
      </c>
      <c r="DA64" s="208"/>
      <c r="DB64" s="208">
        <v>1</v>
      </c>
      <c r="DC64" s="208"/>
      <c r="DD64" s="208"/>
      <c r="DE64" s="208"/>
      <c r="DF64" s="208"/>
      <c r="DG64" s="208">
        <f t="shared" si="58"/>
        <v>1</v>
      </c>
      <c r="DH64" s="208">
        <v>0</v>
      </c>
      <c r="DI64" s="208">
        <v>1</v>
      </c>
      <c r="DJ64" s="208">
        <v>0</v>
      </c>
      <c r="DK64" s="208"/>
      <c r="DL64" s="208"/>
      <c r="DM64" s="208"/>
      <c r="DN64" s="17">
        <f t="shared" si="71"/>
        <v>0</v>
      </c>
      <c r="DO64" s="17">
        <f t="shared" si="72"/>
        <v>0</v>
      </c>
      <c r="DP64" s="210"/>
    </row>
    <row r="65" spans="1:120" s="211" customFormat="1" ht="31.5" customHeight="1" x14ac:dyDescent="0.2">
      <c r="A65" s="200">
        <v>35</v>
      </c>
      <c r="B65" s="201" t="s">
        <v>690</v>
      </c>
      <c r="C65" s="202" t="s">
        <v>68</v>
      </c>
      <c r="D65" s="202" t="s">
        <v>660</v>
      </c>
      <c r="E65" s="202" t="s">
        <v>477</v>
      </c>
      <c r="F65" s="202">
        <f t="shared" si="15"/>
        <v>1</v>
      </c>
      <c r="G65" s="200">
        <f t="shared" si="16"/>
        <v>1</v>
      </c>
      <c r="H65" s="200"/>
      <c r="I65" s="200">
        <v>1</v>
      </c>
      <c r="J65" s="200"/>
      <c r="K65" s="202">
        <f t="shared" si="17"/>
        <v>0</v>
      </c>
      <c r="L65" s="200"/>
      <c r="M65" s="200"/>
      <c r="N65" s="202">
        <f>P65+Q65+R65</f>
        <v>1</v>
      </c>
      <c r="O65" s="200">
        <f t="shared" si="18"/>
        <v>1</v>
      </c>
      <c r="P65" s="200"/>
      <c r="Q65" s="202">
        <v>1</v>
      </c>
      <c r="R65" s="200"/>
      <c r="S65" s="202" t="e">
        <f>T65+#REF!</f>
        <v>#REF!</v>
      </c>
      <c r="T65" s="200"/>
      <c r="U65" s="203">
        <f t="shared" si="33"/>
        <v>1</v>
      </c>
      <c r="V65" s="204">
        <f>W65+X65</f>
        <v>1</v>
      </c>
      <c r="W65" s="204"/>
      <c r="X65" s="204">
        <v>1</v>
      </c>
      <c r="Y65" s="204">
        <v>0</v>
      </c>
      <c r="Z65" s="204"/>
      <c r="AA65" s="204"/>
      <c r="AB65" s="204"/>
      <c r="AC65" s="205">
        <f t="shared" si="20"/>
        <v>1</v>
      </c>
      <c r="AD65" s="205">
        <f t="shared" si="21"/>
        <v>1</v>
      </c>
      <c r="AE65" s="204">
        <f t="shared" si="65"/>
        <v>0</v>
      </c>
      <c r="AF65" s="204">
        <f t="shared" si="65"/>
        <v>0</v>
      </c>
      <c r="AG65" s="204">
        <f t="shared" si="65"/>
        <v>0</v>
      </c>
      <c r="AH65" s="204">
        <f t="shared" si="65"/>
        <v>0</v>
      </c>
      <c r="AI65" s="205">
        <f t="shared" si="23"/>
        <v>1</v>
      </c>
      <c r="AJ65" s="205">
        <f t="shared" si="24"/>
        <v>1</v>
      </c>
      <c r="AK65" s="204">
        <f t="shared" si="25"/>
        <v>0</v>
      </c>
      <c r="AL65" s="205">
        <f t="shared" si="73"/>
        <v>0</v>
      </c>
      <c r="AM65" s="205">
        <v>0</v>
      </c>
      <c r="AN65" s="205">
        <v>0</v>
      </c>
      <c r="AO65" s="206"/>
      <c r="AP65" s="205">
        <f t="shared" si="74"/>
        <v>0</v>
      </c>
      <c r="AQ65" s="205"/>
      <c r="AR65" s="205">
        <f t="shared" si="75"/>
        <v>0</v>
      </c>
      <c r="AS65" s="204">
        <f>AU65+AV65+AW65</f>
        <v>0</v>
      </c>
      <c r="AT65" s="204">
        <f t="shared" si="76"/>
        <v>0</v>
      </c>
      <c r="AU65" s="204">
        <f t="shared" si="76"/>
        <v>0</v>
      </c>
      <c r="AV65" s="204">
        <f t="shared" si="76"/>
        <v>0</v>
      </c>
      <c r="AW65" s="204">
        <f t="shared" si="76"/>
        <v>0</v>
      </c>
      <c r="AX65" s="203">
        <f>SUM(AY65+AZ65)</f>
        <v>0</v>
      </c>
      <c r="AY65" s="204">
        <f t="shared" si="77"/>
        <v>0</v>
      </c>
      <c r="AZ65" s="204">
        <f t="shared" si="77"/>
        <v>0</v>
      </c>
      <c r="BA65" s="207"/>
      <c r="BB65" s="204">
        <f t="shared" si="34"/>
        <v>1</v>
      </c>
      <c r="BC65" s="204">
        <v>1</v>
      </c>
      <c r="BD65" s="204">
        <v>0</v>
      </c>
      <c r="BE65" s="204"/>
      <c r="BF65" s="204"/>
      <c r="BG65" s="204"/>
      <c r="BH65" s="204">
        <f t="shared" si="29"/>
        <v>1</v>
      </c>
      <c r="BI65" s="204">
        <v>1</v>
      </c>
      <c r="BJ65" s="204">
        <v>0</v>
      </c>
      <c r="BK65" s="204"/>
      <c r="BL65" s="204"/>
      <c r="BM65" s="204"/>
      <c r="BN65" s="204">
        <f t="shared" si="30"/>
        <v>0</v>
      </c>
      <c r="BO65" s="204"/>
      <c r="BP65" s="204"/>
      <c r="BQ65" s="208">
        <f t="shared" si="35"/>
        <v>1</v>
      </c>
      <c r="BR65" s="208">
        <v>1</v>
      </c>
      <c r="BS65" s="208">
        <v>0</v>
      </c>
      <c r="BT65" s="208">
        <v>0</v>
      </c>
      <c r="BU65" s="208"/>
      <c r="BV65" s="208"/>
      <c r="BW65" s="208"/>
      <c r="BX65" s="208">
        <f t="shared" si="36"/>
        <v>1</v>
      </c>
      <c r="BY65" s="208">
        <v>1</v>
      </c>
      <c r="BZ65" s="208">
        <v>0</v>
      </c>
      <c r="CA65" s="208">
        <v>0</v>
      </c>
      <c r="CB65" s="208">
        <f t="shared" si="31"/>
        <v>0</v>
      </c>
      <c r="CC65" s="208"/>
      <c r="CD65" s="208"/>
      <c r="CE65" s="208">
        <f t="shared" si="37"/>
        <v>1</v>
      </c>
      <c r="CF65" s="208">
        <v>1</v>
      </c>
      <c r="CG65" s="208">
        <v>0</v>
      </c>
      <c r="CH65" s="208">
        <v>0</v>
      </c>
      <c r="CI65" s="208"/>
      <c r="CJ65" s="208"/>
      <c r="CK65" s="208"/>
      <c r="CL65" s="208">
        <f t="shared" si="55"/>
        <v>0</v>
      </c>
      <c r="CM65" s="208">
        <v>0</v>
      </c>
      <c r="CN65" s="208">
        <v>0</v>
      </c>
      <c r="CO65" s="208">
        <v>0</v>
      </c>
      <c r="CP65" s="208"/>
      <c r="CQ65" s="208"/>
      <c r="CR65" s="208"/>
      <c r="CS65" s="208">
        <f t="shared" si="56"/>
        <v>1</v>
      </c>
      <c r="CT65" s="208">
        <v>1</v>
      </c>
      <c r="CU65" s="208">
        <v>0</v>
      </c>
      <c r="CV65" s="208">
        <v>0</v>
      </c>
      <c r="CW65" s="208"/>
      <c r="CX65" s="208"/>
      <c r="CY65" s="208"/>
      <c r="CZ65" s="208">
        <f t="shared" si="57"/>
        <v>0</v>
      </c>
      <c r="DA65" s="208">
        <v>0</v>
      </c>
      <c r="DB65" s="208"/>
      <c r="DC65" s="208"/>
      <c r="DD65" s="208"/>
      <c r="DE65" s="208"/>
      <c r="DF65" s="208"/>
      <c r="DG65" s="208">
        <f t="shared" si="58"/>
        <v>1</v>
      </c>
      <c r="DH65" s="208">
        <v>0</v>
      </c>
      <c r="DI65" s="208">
        <v>1</v>
      </c>
      <c r="DJ65" s="208">
        <v>0</v>
      </c>
      <c r="DK65" s="208"/>
      <c r="DL65" s="208"/>
      <c r="DM65" s="208"/>
      <c r="DN65" s="17">
        <f t="shared" si="71"/>
        <v>-1</v>
      </c>
      <c r="DO65" s="17">
        <f t="shared" si="72"/>
        <v>1</v>
      </c>
      <c r="DP65" s="210"/>
    </row>
    <row r="66" spans="1:120" s="211" customFormat="1" ht="31.5" customHeight="1" x14ac:dyDescent="0.2">
      <c r="A66" s="200">
        <v>36</v>
      </c>
      <c r="B66" s="201" t="s">
        <v>691</v>
      </c>
      <c r="C66" s="202" t="s">
        <v>68</v>
      </c>
      <c r="D66" s="202" t="s">
        <v>662</v>
      </c>
      <c r="E66" s="202" t="s">
        <v>477</v>
      </c>
      <c r="F66" s="202">
        <f t="shared" si="15"/>
        <v>1</v>
      </c>
      <c r="G66" s="200">
        <f t="shared" si="16"/>
        <v>1</v>
      </c>
      <c r="H66" s="200"/>
      <c r="I66" s="200">
        <v>1</v>
      </c>
      <c r="J66" s="200"/>
      <c r="K66" s="202">
        <f t="shared" si="17"/>
        <v>0</v>
      </c>
      <c r="L66" s="200"/>
      <c r="M66" s="200"/>
      <c r="N66" s="202">
        <f>P66+Q66+R66</f>
        <v>1</v>
      </c>
      <c r="O66" s="200">
        <f t="shared" si="18"/>
        <v>1</v>
      </c>
      <c r="P66" s="200"/>
      <c r="Q66" s="202">
        <v>1</v>
      </c>
      <c r="R66" s="200"/>
      <c r="S66" s="202" t="e">
        <f>T66+#REF!</f>
        <v>#REF!</v>
      </c>
      <c r="T66" s="200"/>
      <c r="U66" s="203">
        <f t="shared" si="33"/>
        <v>1</v>
      </c>
      <c r="V66" s="204">
        <f>W66+X66</f>
        <v>1</v>
      </c>
      <c r="W66" s="204"/>
      <c r="X66" s="204">
        <v>1</v>
      </c>
      <c r="Y66" s="204">
        <v>0</v>
      </c>
      <c r="Z66" s="204"/>
      <c r="AA66" s="204"/>
      <c r="AB66" s="204"/>
      <c r="AC66" s="205">
        <f t="shared" si="20"/>
        <v>1</v>
      </c>
      <c r="AD66" s="205">
        <f t="shared" si="21"/>
        <v>1</v>
      </c>
      <c r="AE66" s="204">
        <f t="shared" si="65"/>
        <v>0</v>
      </c>
      <c r="AF66" s="204">
        <f t="shared" si="65"/>
        <v>0</v>
      </c>
      <c r="AG66" s="204">
        <f t="shared" si="65"/>
        <v>0</v>
      </c>
      <c r="AH66" s="204">
        <f t="shared" si="65"/>
        <v>0</v>
      </c>
      <c r="AI66" s="205">
        <f t="shared" si="23"/>
        <v>1</v>
      </c>
      <c r="AJ66" s="205">
        <f t="shared" si="24"/>
        <v>1</v>
      </c>
      <c r="AK66" s="204">
        <f t="shared" si="25"/>
        <v>0</v>
      </c>
      <c r="AL66" s="205">
        <f t="shared" si="73"/>
        <v>0</v>
      </c>
      <c r="AM66" s="205">
        <v>0</v>
      </c>
      <c r="AN66" s="205">
        <v>0</v>
      </c>
      <c r="AO66" s="206"/>
      <c r="AP66" s="205">
        <f t="shared" si="74"/>
        <v>0</v>
      </c>
      <c r="AQ66" s="205"/>
      <c r="AR66" s="205">
        <f t="shared" si="75"/>
        <v>0</v>
      </c>
      <c r="AS66" s="204">
        <f>AU66+AV66+AW66</f>
        <v>0</v>
      </c>
      <c r="AT66" s="204">
        <f t="shared" si="76"/>
        <v>0</v>
      </c>
      <c r="AU66" s="204">
        <f t="shared" si="76"/>
        <v>0</v>
      </c>
      <c r="AV66" s="204">
        <f t="shared" si="76"/>
        <v>0</v>
      </c>
      <c r="AW66" s="204">
        <f t="shared" si="76"/>
        <v>0</v>
      </c>
      <c r="AX66" s="203">
        <f>SUM(AY66+AZ66)</f>
        <v>0</v>
      </c>
      <c r="AY66" s="204">
        <f t="shared" si="77"/>
        <v>0</v>
      </c>
      <c r="AZ66" s="204">
        <f t="shared" si="77"/>
        <v>0</v>
      </c>
      <c r="BA66" s="207"/>
      <c r="BB66" s="204">
        <f t="shared" si="34"/>
        <v>1</v>
      </c>
      <c r="BC66" s="204">
        <v>1</v>
      </c>
      <c r="BD66" s="204">
        <v>0</v>
      </c>
      <c r="BE66" s="204"/>
      <c r="BF66" s="204"/>
      <c r="BG66" s="204"/>
      <c r="BH66" s="204">
        <f t="shared" si="29"/>
        <v>1</v>
      </c>
      <c r="BI66" s="204">
        <v>1</v>
      </c>
      <c r="BJ66" s="204">
        <v>0</v>
      </c>
      <c r="BK66" s="204"/>
      <c r="BL66" s="204"/>
      <c r="BM66" s="204"/>
      <c r="BN66" s="204">
        <f t="shared" si="30"/>
        <v>0</v>
      </c>
      <c r="BO66" s="204"/>
      <c r="BP66" s="204"/>
      <c r="BQ66" s="208">
        <f t="shared" si="35"/>
        <v>1</v>
      </c>
      <c r="BR66" s="208">
        <v>1</v>
      </c>
      <c r="BS66" s="208">
        <v>0</v>
      </c>
      <c r="BT66" s="208">
        <v>0</v>
      </c>
      <c r="BU66" s="208"/>
      <c r="BV66" s="208"/>
      <c r="BW66" s="208"/>
      <c r="BX66" s="208">
        <f t="shared" si="36"/>
        <v>0</v>
      </c>
      <c r="BY66" s="208">
        <v>0</v>
      </c>
      <c r="BZ66" s="208">
        <v>0</v>
      </c>
      <c r="CA66" s="208">
        <v>0</v>
      </c>
      <c r="CB66" s="208">
        <f t="shared" si="31"/>
        <v>0</v>
      </c>
      <c r="CC66" s="208"/>
      <c r="CD66" s="208"/>
      <c r="CE66" s="208">
        <f t="shared" si="37"/>
        <v>1</v>
      </c>
      <c r="CF66" s="208">
        <v>0</v>
      </c>
      <c r="CG66" s="208">
        <v>1</v>
      </c>
      <c r="CH66" s="208">
        <v>0</v>
      </c>
      <c r="CI66" s="208"/>
      <c r="CJ66" s="208"/>
      <c r="CK66" s="208"/>
      <c r="CL66" s="208">
        <f t="shared" si="55"/>
        <v>0</v>
      </c>
      <c r="CM66" s="208">
        <v>0</v>
      </c>
      <c r="CN66" s="208">
        <v>0</v>
      </c>
      <c r="CO66" s="208">
        <v>0</v>
      </c>
      <c r="CP66" s="208"/>
      <c r="CQ66" s="208"/>
      <c r="CR66" s="208"/>
      <c r="CS66" s="208">
        <f t="shared" si="56"/>
        <v>1</v>
      </c>
      <c r="CT66" s="208">
        <v>0</v>
      </c>
      <c r="CU66" s="208">
        <v>1</v>
      </c>
      <c r="CV66" s="208">
        <v>0</v>
      </c>
      <c r="CW66" s="208"/>
      <c r="CX66" s="208"/>
      <c r="CY66" s="208"/>
      <c r="CZ66" s="208">
        <f t="shared" si="57"/>
        <v>1</v>
      </c>
      <c r="DA66" s="208"/>
      <c r="DB66" s="208">
        <v>1</v>
      </c>
      <c r="DC66" s="208"/>
      <c r="DD66" s="208"/>
      <c r="DE66" s="208"/>
      <c r="DF66" s="208"/>
      <c r="DG66" s="208">
        <f t="shared" si="58"/>
        <v>1</v>
      </c>
      <c r="DH66" s="208">
        <v>0</v>
      </c>
      <c r="DI66" s="208">
        <v>1</v>
      </c>
      <c r="DJ66" s="208">
        <v>0</v>
      </c>
      <c r="DK66" s="208"/>
      <c r="DL66" s="208"/>
      <c r="DM66" s="208"/>
      <c r="DN66" s="17">
        <f t="shared" si="71"/>
        <v>0</v>
      </c>
      <c r="DO66" s="17">
        <f t="shared" si="72"/>
        <v>0</v>
      </c>
      <c r="DP66" s="210"/>
    </row>
    <row r="67" spans="1:120" s="211" customFormat="1" ht="31.5" customHeight="1" x14ac:dyDescent="0.2">
      <c r="A67" s="200">
        <v>37</v>
      </c>
      <c r="B67" s="201" t="s">
        <v>692</v>
      </c>
      <c r="C67" s="202" t="s">
        <v>68</v>
      </c>
      <c r="D67" s="202" t="s">
        <v>664</v>
      </c>
      <c r="E67" s="202" t="s">
        <v>477</v>
      </c>
      <c r="F67" s="202">
        <f t="shared" si="15"/>
        <v>1</v>
      </c>
      <c r="G67" s="200">
        <f t="shared" si="16"/>
        <v>1</v>
      </c>
      <c r="H67" s="200"/>
      <c r="I67" s="200">
        <v>1</v>
      </c>
      <c r="J67" s="200"/>
      <c r="K67" s="202">
        <f t="shared" si="17"/>
        <v>0</v>
      </c>
      <c r="L67" s="200"/>
      <c r="M67" s="200"/>
      <c r="N67" s="202">
        <f>P67+Q67+R67</f>
        <v>1</v>
      </c>
      <c r="O67" s="200">
        <f t="shared" si="18"/>
        <v>1</v>
      </c>
      <c r="P67" s="200"/>
      <c r="Q67" s="202">
        <v>1</v>
      </c>
      <c r="R67" s="200"/>
      <c r="S67" s="202" t="e">
        <f>T67+#REF!</f>
        <v>#REF!</v>
      </c>
      <c r="T67" s="200"/>
      <c r="U67" s="203">
        <f t="shared" si="33"/>
        <v>1</v>
      </c>
      <c r="V67" s="204">
        <f>W67+X67</f>
        <v>1</v>
      </c>
      <c r="W67" s="204"/>
      <c r="X67" s="204">
        <v>1</v>
      </c>
      <c r="Y67" s="204">
        <v>0</v>
      </c>
      <c r="Z67" s="204"/>
      <c r="AA67" s="204"/>
      <c r="AB67" s="204"/>
      <c r="AC67" s="205">
        <f t="shared" si="20"/>
        <v>1</v>
      </c>
      <c r="AD67" s="205">
        <f t="shared" si="21"/>
        <v>1</v>
      </c>
      <c r="AE67" s="204">
        <f t="shared" si="65"/>
        <v>0</v>
      </c>
      <c r="AF67" s="204">
        <f t="shared" si="65"/>
        <v>0</v>
      </c>
      <c r="AG67" s="204">
        <f t="shared" si="65"/>
        <v>0</v>
      </c>
      <c r="AH67" s="204">
        <f t="shared" si="65"/>
        <v>0</v>
      </c>
      <c r="AI67" s="205">
        <f t="shared" si="23"/>
        <v>1</v>
      </c>
      <c r="AJ67" s="205">
        <f t="shared" si="24"/>
        <v>1</v>
      </c>
      <c r="AK67" s="204">
        <f t="shared" si="25"/>
        <v>0</v>
      </c>
      <c r="AL67" s="205">
        <f t="shared" si="73"/>
        <v>0</v>
      </c>
      <c r="AM67" s="205">
        <v>0</v>
      </c>
      <c r="AN67" s="205">
        <v>0</v>
      </c>
      <c r="AO67" s="206"/>
      <c r="AP67" s="205">
        <f t="shared" si="74"/>
        <v>0</v>
      </c>
      <c r="AQ67" s="205"/>
      <c r="AR67" s="205">
        <f t="shared" si="75"/>
        <v>0</v>
      </c>
      <c r="AS67" s="204">
        <f>AU67+AV67+AW67</f>
        <v>0</v>
      </c>
      <c r="AT67" s="204">
        <f t="shared" si="76"/>
        <v>0</v>
      </c>
      <c r="AU67" s="204">
        <f t="shared" si="76"/>
        <v>0</v>
      </c>
      <c r="AV67" s="204">
        <f t="shared" si="76"/>
        <v>0</v>
      </c>
      <c r="AW67" s="204">
        <f t="shared" si="76"/>
        <v>0</v>
      </c>
      <c r="AX67" s="203">
        <f>SUM(AY67+AZ67)</f>
        <v>0</v>
      </c>
      <c r="AY67" s="204">
        <f t="shared" si="77"/>
        <v>0</v>
      </c>
      <c r="AZ67" s="204">
        <f t="shared" si="77"/>
        <v>0</v>
      </c>
      <c r="BA67" s="207"/>
      <c r="BB67" s="204">
        <f t="shared" si="34"/>
        <v>1</v>
      </c>
      <c r="BC67" s="204">
        <v>1</v>
      </c>
      <c r="BD67" s="204">
        <v>0</v>
      </c>
      <c r="BE67" s="204"/>
      <c r="BF67" s="204"/>
      <c r="BG67" s="204"/>
      <c r="BH67" s="204">
        <f t="shared" si="29"/>
        <v>1</v>
      </c>
      <c r="BI67" s="204">
        <v>1</v>
      </c>
      <c r="BJ67" s="204">
        <v>0</v>
      </c>
      <c r="BK67" s="204"/>
      <c r="BL67" s="204"/>
      <c r="BM67" s="204"/>
      <c r="BN67" s="204">
        <f t="shared" si="30"/>
        <v>0</v>
      </c>
      <c r="BO67" s="204"/>
      <c r="BP67" s="204"/>
      <c r="BQ67" s="208">
        <f t="shared" si="35"/>
        <v>1</v>
      </c>
      <c r="BR67" s="208">
        <v>1</v>
      </c>
      <c r="BS67" s="208">
        <v>0</v>
      </c>
      <c r="BT67" s="208">
        <v>0</v>
      </c>
      <c r="BU67" s="208"/>
      <c r="BV67" s="208"/>
      <c r="BW67" s="208"/>
      <c r="BX67" s="208">
        <f t="shared" si="36"/>
        <v>1</v>
      </c>
      <c r="BY67" s="208">
        <v>1</v>
      </c>
      <c r="BZ67" s="208">
        <v>0</v>
      </c>
      <c r="CA67" s="208">
        <v>0</v>
      </c>
      <c r="CB67" s="208">
        <f t="shared" si="31"/>
        <v>0</v>
      </c>
      <c r="CC67" s="208"/>
      <c r="CD67" s="208"/>
      <c r="CE67" s="208">
        <f t="shared" si="37"/>
        <v>1</v>
      </c>
      <c r="CF67" s="208">
        <v>1</v>
      </c>
      <c r="CG67" s="208">
        <v>0</v>
      </c>
      <c r="CH67" s="208">
        <v>0</v>
      </c>
      <c r="CI67" s="208"/>
      <c r="CJ67" s="208"/>
      <c r="CK67" s="208"/>
      <c r="CL67" s="208">
        <f t="shared" si="55"/>
        <v>1</v>
      </c>
      <c r="CM67" s="208">
        <v>1</v>
      </c>
      <c r="CN67" s="208">
        <v>0</v>
      </c>
      <c r="CO67" s="208">
        <v>0</v>
      </c>
      <c r="CP67" s="208"/>
      <c r="CQ67" s="208"/>
      <c r="CR67" s="208"/>
      <c r="CS67" s="208">
        <f t="shared" si="56"/>
        <v>1</v>
      </c>
      <c r="CT67" s="208">
        <v>1</v>
      </c>
      <c r="CU67" s="208">
        <v>0</v>
      </c>
      <c r="CV67" s="208">
        <v>0</v>
      </c>
      <c r="CW67" s="208"/>
      <c r="CX67" s="208"/>
      <c r="CY67" s="208"/>
      <c r="CZ67" s="208">
        <f t="shared" si="57"/>
        <v>1</v>
      </c>
      <c r="DA67" s="208">
        <v>1</v>
      </c>
      <c r="DB67" s="208"/>
      <c r="DC67" s="208"/>
      <c r="DD67" s="208"/>
      <c r="DE67" s="208"/>
      <c r="DF67" s="208"/>
      <c r="DG67" s="208">
        <f t="shared" si="58"/>
        <v>1</v>
      </c>
      <c r="DH67" s="208">
        <v>1</v>
      </c>
      <c r="DI67" s="208">
        <v>0</v>
      </c>
      <c r="DJ67" s="208">
        <v>0</v>
      </c>
      <c r="DK67" s="208"/>
      <c r="DL67" s="208"/>
      <c r="DM67" s="208"/>
      <c r="DN67" s="17">
        <f t="shared" si="71"/>
        <v>0</v>
      </c>
      <c r="DO67" s="17">
        <f t="shared" si="72"/>
        <v>0</v>
      </c>
      <c r="DP67" s="210"/>
    </row>
    <row r="68" spans="1:120" s="211" customFormat="1" ht="31.5" customHeight="1" x14ac:dyDescent="0.2">
      <c r="A68" s="200">
        <v>38</v>
      </c>
      <c r="B68" s="201" t="s">
        <v>693</v>
      </c>
      <c r="C68" s="202" t="s">
        <v>68</v>
      </c>
      <c r="D68" s="202" t="s">
        <v>666</v>
      </c>
      <c r="E68" s="202" t="s">
        <v>477</v>
      </c>
      <c r="F68" s="202">
        <f t="shared" si="15"/>
        <v>1</v>
      </c>
      <c r="G68" s="200">
        <f t="shared" si="16"/>
        <v>1</v>
      </c>
      <c r="H68" s="200"/>
      <c r="I68" s="200">
        <v>1</v>
      </c>
      <c r="J68" s="200"/>
      <c r="K68" s="202">
        <f t="shared" si="17"/>
        <v>0</v>
      </c>
      <c r="L68" s="200"/>
      <c r="M68" s="200"/>
      <c r="N68" s="202">
        <f>P68+Q68+R68</f>
        <v>1</v>
      </c>
      <c r="O68" s="200">
        <f t="shared" si="18"/>
        <v>1</v>
      </c>
      <c r="P68" s="200"/>
      <c r="Q68" s="202">
        <v>1</v>
      </c>
      <c r="R68" s="200"/>
      <c r="S68" s="202" t="e">
        <f>T68+#REF!</f>
        <v>#REF!</v>
      </c>
      <c r="T68" s="200"/>
      <c r="U68" s="203">
        <f t="shared" si="33"/>
        <v>1</v>
      </c>
      <c r="V68" s="204">
        <f>W68+X68</f>
        <v>1</v>
      </c>
      <c r="W68" s="204"/>
      <c r="X68" s="204">
        <v>1</v>
      </c>
      <c r="Y68" s="204">
        <v>0</v>
      </c>
      <c r="Z68" s="204"/>
      <c r="AA68" s="204"/>
      <c r="AB68" s="204"/>
      <c r="AC68" s="205">
        <f t="shared" si="20"/>
        <v>1</v>
      </c>
      <c r="AD68" s="205">
        <f t="shared" si="21"/>
        <v>1</v>
      </c>
      <c r="AE68" s="204">
        <f t="shared" si="65"/>
        <v>0</v>
      </c>
      <c r="AF68" s="204">
        <f t="shared" si="65"/>
        <v>0</v>
      </c>
      <c r="AG68" s="204">
        <f t="shared" si="65"/>
        <v>0</v>
      </c>
      <c r="AH68" s="204">
        <f t="shared" si="65"/>
        <v>0</v>
      </c>
      <c r="AI68" s="205">
        <f t="shared" si="23"/>
        <v>1</v>
      </c>
      <c r="AJ68" s="205">
        <f t="shared" si="24"/>
        <v>1</v>
      </c>
      <c r="AK68" s="204">
        <f t="shared" si="25"/>
        <v>0</v>
      </c>
      <c r="AL68" s="205">
        <f t="shared" si="73"/>
        <v>0</v>
      </c>
      <c r="AM68" s="205">
        <v>0</v>
      </c>
      <c r="AN68" s="205">
        <v>0</v>
      </c>
      <c r="AO68" s="206"/>
      <c r="AP68" s="205">
        <f t="shared" si="74"/>
        <v>0</v>
      </c>
      <c r="AQ68" s="205"/>
      <c r="AR68" s="205">
        <f t="shared" si="75"/>
        <v>0</v>
      </c>
      <c r="AS68" s="204">
        <f>AU68+AV68+AW68</f>
        <v>0</v>
      </c>
      <c r="AT68" s="204">
        <f t="shared" si="76"/>
        <v>0</v>
      </c>
      <c r="AU68" s="204">
        <f t="shared" si="76"/>
        <v>0</v>
      </c>
      <c r="AV68" s="204">
        <f t="shared" si="76"/>
        <v>0</v>
      </c>
      <c r="AW68" s="204">
        <f t="shared" si="76"/>
        <v>0</v>
      </c>
      <c r="AX68" s="203">
        <f>SUM(AY68+AZ68)</f>
        <v>0</v>
      </c>
      <c r="AY68" s="204">
        <f t="shared" si="77"/>
        <v>0</v>
      </c>
      <c r="AZ68" s="204">
        <f t="shared" si="77"/>
        <v>0</v>
      </c>
      <c r="BA68" s="207"/>
      <c r="BB68" s="204">
        <f t="shared" si="34"/>
        <v>1</v>
      </c>
      <c r="BC68" s="204">
        <v>1</v>
      </c>
      <c r="BD68" s="204">
        <v>0</v>
      </c>
      <c r="BE68" s="204"/>
      <c r="BF68" s="204"/>
      <c r="BG68" s="204"/>
      <c r="BH68" s="204">
        <f t="shared" si="29"/>
        <v>1</v>
      </c>
      <c r="BI68" s="204">
        <v>1</v>
      </c>
      <c r="BJ68" s="204">
        <v>0</v>
      </c>
      <c r="BK68" s="204"/>
      <c r="BL68" s="204"/>
      <c r="BM68" s="204"/>
      <c r="BN68" s="204">
        <f t="shared" si="30"/>
        <v>0</v>
      </c>
      <c r="BO68" s="204"/>
      <c r="BP68" s="204"/>
      <c r="BQ68" s="208">
        <f t="shared" si="35"/>
        <v>1</v>
      </c>
      <c r="BR68" s="208">
        <v>1</v>
      </c>
      <c r="BS68" s="208">
        <v>0</v>
      </c>
      <c r="BT68" s="208">
        <v>0</v>
      </c>
      <c r="BU68" s="208"/>
      <c r="BV68" s="208"/>
      <c r="BW68" s="208"/>
      <c r="BX68" s="208">
        <f t="shared" si="36"/>
        <v>1</v>
      </c>
      <c r="BY68" s="208">
        <v>1</v>
      </c>
      <c r="BZ68" s="208">
        <v>0</v>
      </c>
      <c r="CA68" s="208">
        <v>0</v>
      </c>
      <c r="CB68" s="208">
        <f t="shared" si="31"/>
        <v>0</v>
      </c>
      <c r="CC68" s="208"/>
      <c r="CD68" s="208"/>
      <c r="CE68" s="208">
        <f t="shared" si="37"/>
        <v>1</v>
      </c>
      <c r="CF68" s="208">
        <v>1</v>
      </c>
      <c r="CG68" s="208">
        <v>0</v>
      </c>
      <c r="CH68" s="208">
        <v>0</v>
      </c>
      <c r="CI68" s="208"/>
      <c r="CJ68" s="208"/>
      <c r="CK68" s="208"/>
      <c r="CL68" s="208">
        <f t="shared" si="55"/>
        <v>1</v>
      </c>
      <c r="CM68" s="208">
        <v>1</v>
      </c>
      <c r="CN68" s="208">
        <v>0</v>
      </c>
      <c r="CO68" s="208">
        <v>0</v>
      </c>
      <c r="CP68" s="208"/>
      <c r="CQ68" s="208"/>
      <c r="CR68" s="208"/>
      <c r="CS68" s="208">
        <f t="shared" si="56"/>
        <v>1</v>
      </c>
      <c r="CT68" s="208">
        <v>1</v>
      </c>
      <c r="CU68" s="208">
        <v>0</v>
      </c>
      <c r="CV68" s="208">
        <v>0</v>
      </c>
      <c r="CW68" s="208"/>
      <c r="CX68" s="208"/>
      <c r="CY68" s="208"/>
      <c r="CZ68" s="208">
        <f t="shared" si="57"/>
        <v>1</v>
      </c>
      <c r="DA68" s="208">
        <v>1</v>
      </c>
      <c r="DB68" s="208"/>
      <c r="DC68" s="208"/>
      <c r="DD68" s="208"/>
      <c r="DE68" s="208"/>
      <c r="DF68" s="208"/>
      <c r="DG68" s="208">
        <f t="shared" si="58"/>
        <v>1</v>
      </c>
      <c r="DH68" s="208">
        <v>1</v>
      </c>
      <c r="DI68" s="208">
        <v>0</v>
      </c>
      <c r="DJ68" s="208">
        <v>0</v>
      </c>
      <c r="DK68" s="208"/>
      <c r="DL68" s="208"/>
      <c r="DM68" s="208"/>
      <c r="DN68" s="17">
        <f t="shared" si="71"/>
        <v>0</v>
      </c>
      <c r="DO68" s="17">
        <f t="shared" si="72"/>
        <v>0</v>
      </c>
      <c r="DP68" s="210"/>
    </row>
    <row r="69" spans="1:120" s="211" customFormat="1" ht="31.5" customHeight="1" x14ac:dyDescent="0.2">
      <c r="A69" s="200">
        <v>39</v>
      </c>
      <c r="B69" s="201" t="s">
        <v>694</v>
      </c>
      <c r="C69" s="202" t="s">
        <v>68</v>
      </c>
      <c r="D69" s="202" t="s">
        <v>668</v>
      </c>
      <c r="E69" s="202" t="s">
        <v>477</v>
      </c>
      <c r="F69" s="202">
        <f t="shared" si="15"/>
        <v>1</v>
      </c>
      <c r="G69" s="200">
        <f t="shared" si="16"/>
        <v>1</v>
      </c>
      <c r="H69" s="200"/>
      <c r="I69" s="200">
        <v>1</v>
      </c>
      <c r="J69" s="200"/>
      <c r="K69" s="202">
        <f t="shared" si="17"/>
        <v>0</v>
      </c>
      <c r="L69" s="200"/>
      <c r="M69" s="200"/>
      <c r="N69" s="202">
        <f>P69+Q69+R69</f>
        <v>1</v>
      </c>
      <c r="O69" s="200">
        <f t="shared" si="18"/>
        <v>1</v>
      </c>
      <c r="P69" s="200"/>
      <c r="Q69" s="202">
        <v>1</v>
      </c>
      <c r="R69" s="200"/>
      <c r="S69" s="202" t="e">
        <f>T69+#REF!</f>
        <v>#REF!</v>
      </c>
      <c r="T69" s="200"/>
      <c r="U69" s="203">
        <f t="shared" si="33"/>
        <v>1</v>
      </c>
      <c r="V69" s="204">
        <f>W69+X69</f>
        <v>1</v>
      </c>
      <c r="W69" s="204"/>
      <c r="X69" s="204">
        <v>1</v>
      </c>
      <c r="Y69" s="204">
        <v>0</v>
      </c>
      <c r="Z69" s="204"/>
      <c r="AA69" s="204"/>
      <c r="AB69" s="204"/>
      <c r="AC69" s="205">
        <f t="shared" si="20"/>
        <v>1</v>
      </c>
      <c r="AD69" s="205">
        <f t="shared" si="21"/>
        <v>1</v>
      </c>
      <c r="AE69" s="204">
        <f t="shared" si="65"/>
        <v>0</v>
      </c>
      <c r="AF69" s="204">
        <f t="shared" si="65"/>
        <v>0</v>
      </c>
      <c r="AG69" s="204">
        <f t="shared" si="65"/>
        <v>0</v>
      </c>
      <c r="AH69" s="204">
        <f t="shared" si="65"/>
        <v>0</v>
      </c>
      <c r="AI69" s="205">
        <f t="shared" si="23"/>
        <v>1</v>
      </c>
      <c r="AJ69" s="205">
        <f t="shared" si="24"/>
        <v>1</v>
      </c>
      <c r="AK69" s="204">
        <f t="shared" si="25"/>
        <v>0</v>
      </c>
      <c r="AL69" s="205">
        <f t="shared" si="73"/>
        <v>0</v>
      </c>
      <c r="AM69" s="205">
        <v>0</v>
      </c>
      <c r="AN69" s="205">
        <v>0</v>
      </c>
      <c r="AO69" s="206"/>
      <c r="AP69" s="205">
        <f t="shared" si="74"/>
        <v>0</v>
      </c>
      <c r="AQ69" s="205"/>
      <c r="AR69" s="205">
        <f t="shared" si="75"/>
        <v>0</v>
      </c>
      <c r="AS69" s="204">
        <f>AU69+AV69+AW69</f>
        <v>0</v>
      </c>
      <c r="AT69" s="204">
        <f t="shared" si="76"/>
        <v>0</v>
      </c>
      <c r="AU69" s="204">
        <f t="shared" si="76"/>
        <v>0</v>
      </c>
      <c r="AV69" s="204">
        <f t="shared" si="76"/>
        <v>0</v>
      </c>
      <c r="AW69" s="204">
        <f t="shared" si="76"/>
        <v>0</v>
      </c>
      <c r="AX69" s="203">
        <f>SUM(AY69+AZ69)</f>
        <v>0</v>
      </c>
      <c r="AY69" s="204">
        <f t="shared" si="77"/>
        <v>0</v>
      </c>
      <c r="AZ69" s="204">
        <f t="shared" si="77"/>
        <v>0</v>
      </c>
      <c r="BA69" s="207"/>
      <c r="BB69" s="204">
        <f t="shared" si="34"/>
        <v>1</v>
      </c>
      <c r="BC69" s="204">
        <v>1</v>
      </c>
      <c r="BD69" s="204">
        <v>0</v>
      </c>
      <c r="BE69" s="204"/>
      <c r="BF69" s="204"/>
      <c r="BG69" s="204"/>
      <c r="BH69" s="204">
        <f t="shared" si="29"/>
        <v>0</v>
      </c>
      <c r="BI69" s="204">
        <v>0</v>
      </c>
      <c r="BJ69" s="204">
        <v>0</v>
      </c>
      <c r="BK69" s="204"/>
      <c r="BL69" s="204"/>
      <c r="BM69" s="204"/>
      <c r="BN69" s="204">
        <f t="shared" si="30"/>
        <v>0</v>
      </c>
      <c r="BO69" s="204"/>
      <c r="BP69" s="204"/>
      <c r="BQ69" s="208">
        <f t="shared" si="35"/>
        <v>1</v>
      </c>
      <c r="BR69" s="208">
        <v>1</v>
      </c>
      <c r="BS69" s="208">
        <v>0</v>
      </c>
      <c r="BT69" s="208">
        <v>0</v>
      </c>
      <c r="BU69" s="208"/>
      <c r="BV69" s="208"/>
      <c r="BW69" s="208"/>
      <c r="BX69" s="208">
        <f t="shared" si="36"/>
        <v>1</v>
      </c>
      <c r="BY69" s="208">
        <v>1</v>
      </c>
      <c r="BZ69" s="208">
        <v>0</v>
      </c>
      <c r="CA69" s="208">
        <v>0</v>
      </c>
      <c r="CB69" s="208">
        <f t="shared" si="31"/>
        <v>0</v>
      </c>
      <c r="CC69" s="208"/>
      <c r="CD69" s="208"/>
      <c r="CE69" s="208">
        <f t="shared" si="37"/>
        <v>1</v>
      </c>
      <c r="CF69" s="208">
        <v>1</v>
      </c>
      <c r="CG69" s="208">
        <v>0</v>
      </c>
      <c r="CH69" s="208">
        <v>0</v>
      </c>
      <c r="CI69" s="208"/>
      <c r="CJ69" s="208"/>
      <c r="CK69" s="208"/>
      <c r="CL69" s="208">
        <f t="shared" si="55"/>
        <v>0</v>
      </c>
      <c r="CM69" s="208">
        <v>0</v>
      </c>
      <c r="CN69" s="208">
        <v>0</v>
      </c>
      <c r="CO69" s="208">
        <v>0</v>
      </c>
      <c r="CP69" s="208"/>
      <c r="CQ69" s="208"/>
      <c r="CR69" s="208"/>
      <c r="CS69" s="208">
        <f t="shared" si="56"/>
        <v>1</v>
      </c>
      <c r="CT69" s="208">
        <v>1</v>
      </c>
      <c r="CU69" s="208">
        <v>0</v>
      </c>
      <c r="CV69" s="208">
        <v>0</v>
      </c>
      <c r="CW69" s="208"/>
      <c r="CX69" s="208"/>
      <c r="CY69" s="208"/>
      <c r="CZ69" s="208">
        <f t="shared" si="57"/>
        <v>1</v>
      </c>
      <c r="DA69" s="208">
        <v>1</v>
      </c>
      <c r="DB69" s="208"/>
      <c r="DC69" s="208"/>
      <c r="DD69" s="208"/>
      <c r="DE69" s="208"/>
      <c r="DF69" s="208"/>
      <c r="DG69" s="208">
        <f t="shared" si="58"/>
        <v>1</v>
      </c>
      <c r="DH69" s="208">
        <v>1</v>
      </c>
      <c r="DI69" s="208">
        <v>0</v>
      </c>
      <c r="DJ69" s="208">
        <v>0</v>
      </c>
      <c r="DK69" s="208"/>
      <c r="DL69" s="208"/>
      <c r="DM69" s="208"/>
      <c r="DN69" s="17">
        <f t="shared" si="71"/>
        <v>0</v>
      </c>
      <c r="DO69" s="17">
        <f t="shared" si="72"/>
        <v>0</v>
      </c>
      <c r="DP69" s="210"/>
    </row>
    <row r="70" spans="1:120" ht="15" x14ac:dyDescent="0.2">
      <c r="A70" s="105"/>
      <c r="B70" s="106"/>
      <c r="C70" s="107"/>
      <c r="D70" s="107"/>
      <c r="E70" s="107"/>
      <c r="F70" s="108"/>
      <c r="G70" s="105"/>
      <c r="H70" s="104"/>
      <c r="I70" s="104"/>
      <c r="J70" s="104"/>
      <c r="K70" s="107"/>
      <c r="L70" s="104"/>
      <c r="M70" s="104"/>
      <c r="N70" s="108"/>
      <c r="O70" s="105"/>
      <c r="P70" s="104"/>
      <c r="Q70" s="107"/>
      <c r="R70" s="104"/>
      <c r="S70" s="108"/>
      <c r="T70" s="104"/>
      <c r="U70" s="108"/>
      <c r="V70" s="104"/>
      <c r="W70" s="104"/>
      <c r="X70" s="104"/>
      <c r="Y70" s="104"/>
      <c r="Z70" s="105"/>
      <c r="AA70" s="104"/>
      <c r="AB70" s="104"/>
      <c r="AC70" s="109"/>
      <c r="AD70" s="109"/>
      <c r="AE70" s="104"/>
      <c r="AF70" s="104"/>
      <c r="AG70" s="104"/>
      <c r="AH70" s="104"/>
      <c r="AI70" s="109"/>
      <c r="AJ70" s="109"/>
      <c r="AK70" s="104"/>
      <c r="AL70" s="109"/>
      <c r="AM70" s="109"/>
      <c r="AN70" s="109"/>
      <c r="AO70" s="110"/>
      <c r="AP70" s="109"/>
      <c r="AQ70" s="109"/>
      <c r="AR70" s="109"/>
      <c r="AS70" s="105"/>
      <c r="AT70" s="105"/>
      <c r="AU70" s="104"/>
      <c r="AV70" s="104"/>
      <c r="AW70" s="104"/>
      <c r="AX70" s="108"/>
      <c r="AY70" s="104"/>
      <c r="AZ70" s="104"/>
      <c r="BA70" s="111"/>
      <c r="BB70" s="105"/>
      <c r="BC70" s="104"/>
      <c r="BD70" s="104"/>
      <c r="BE70" s="104"/>
      <c r="BF70" s="104"/>
      <c r="BG70" s="104"/>
      <c r="BH70" s="105"/>
      <c r="BI70" s="104"/>
      <c r="BJ70" s="104"/>
      <c r="BK70" s="105"/>
      <c r="BL70" s="104"/>
      <c r="BM70" s="104"/>
      <c r="BN70" s="104"/>
      <c r="BO70" s="104"/>
      <c r="BP70" s="104"/>
      <c r="BQ70" s="105"/>
      <c r="BR70" s="104"/>
      <c r="BS70" s="104"/>
      <c r="BT70" s="104"/>
      <c r="BU70" s="105"/>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12"/>
    </row>
    <row r="71" spans="1:120" ht="18.75" x14ac:dyDescent="0.3">
      <c r="A71" s="113"/>
      <c r="B71" s="114"/>
      <c r="C71" s="113"/>
      <c r="D71" s="113"/>
      <c r="E71" s="113"/>
      <c r="F71" s="113"/>
      <c r="G71" s="113"/>
      <c r="H71" s="113"/>
      <c r="I71" s="113"/>
      <c r="J71" s="113"/>
      <c r="K71" s="113"/>
      <c r="L71" s="113"/>
      <c r="M71" s="113"/>
      <c r="N71" s="113"/>
      <c r="O71" s="113"/>
      <c r="P71" s="113"/>
      <c r="Q71" s="113"/>
      <c r="R71" s="113"/>
      <c r="S71" s="113"/>
      <c r="T71" s="113"/>
      <c r="U71" s="115"/>
      <c r="V71" s="113"/>
      <c r="W71" s="113"/>
      <c r="Y71" s="488"/>
      <c r="Z71" s="488"/>
      <c r="AA71" s="488"/>
      <c r="AB71" s="488"/>
      <c r="AC71" s="488"/>
      <c r="AD71" s="488"/>
      <c r="AE71" s="488"/>
      <c r="AF71" s="488"/>
      <c r="AG71" s="488"/>
      <c r="AH71" s="488"/>
      <c r="AI71" s="488"/>
      <c r="AJ71" s="488"/>
      <c r="AK71" s="488"/>
      <c r="AL71" s="488"/>
      <c r="AM71" s="488"/>
      <c r="AN71" s="488"/>
      <c r="AO71" s="488"/>
      <c r="AP71" s="488"/>
      <c r="AQ71" s="488"/>
      <c r="AR71" s="488"/>
      <c r="AS71" s="488"/>
      <c r="AT71" s="488"/>
      <c r="AU71" s="488"/>
      <c r="AV71" s="488"/>
      <c r="AW71" s="488"/>
      <c r="AX71" s="488"/>
      <c r="AY71" s="488"/>
      <c r="AZ71" s="488"/>
      <c r="BA71" s="488"/>
      <c r="BB71" s="488"/>
      <c r="BC71" s="488"/>
      <c r="BD71" s="488"/>
      <c r="BE71" s="488"/>
      <c r="BF71" s="488"/>
      <c r="BG71" s="488"/>
      <c r="BH71" s="488"/>
      <c r="BI71" s="488"/>
      <c r="BJ71" s="488"/>
      <c r="BK71" s="488"/>
      <c r="BL71" s="488"/>
      <c r="BM71" s="488"/>
      <c r="BN71" s="488"/>
      <c r="BO71" s="488"/>
      <c r="BP71" s="488"/>
      <c r="BQ71" s="488"/>
      <c r="BR71" s="488"/>
      <c r="BS71" s="488"/>
      <c r="BT71" s="488"/>
      <c r="BU71" s="488"/>
      <c r="BV71" s="488"/>
      <c r="BW71" s="488"/>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242"/>
      <c r="DA71" s="242"/>
      <c r="DB71" s="242"/>
      <c r="DC71" s="242"/>
      <c r="DD71" s="242"/>
      <c r="DE71" s="242"/>
      <c r="DF71" s="242"/>
      <c r="DG71" s="242"/>
      <c r="DH71" s="242"/>
      <c r="DI71" s="242"/>
      <c r="DJ71" s="242"/>
      <c r="DK71" s="242"/>
      <c r="DL71" s="242"/>
      <c r="DM71" s="242"/>
    </row>
  </sheetData>
  <mergeCells count="73">
    <mergeCell ref="Y71:BW71"/>
    <mergeCell ref="CL8:CR8"/>
    <mergeCell ref="CL9:CO9"/>
    <mergeCell ref="CP9:CR9"/>
    <mergeCell ref="BE9:BG9"/>
    <mergeCell ref="BH9:BJ9"/>
    <mergeCell ref="BK9:BM9"/>
    <mergeCell ref="BN9:BN10"/>
    <mergeCell ref="BO9:BO10"/>
    <mergeCell ref="BH8:BM8"/>
    <mergeCell ref="AQ8:AQ10"/>
    <mergeCell ref="AR8:AR10"/>
    <mergeCell ref="AS8:AZ8"/>
    <mergeCell ref="BA8:BA10"/>
    <mergeCell ref="BB9:BD9"/>
    <mergeCell ref="BB8:BG8"/>
    <mergeCell ref="CE8:CK8"/>
    <mergeCell ref="BN8:BP8"/>
    <mergeCell ref="BQ8:BW8"/>
    <mergeCell ref="BX8:CD8"/>
    <mergeCell ref="CE9:CH9"/>
    <mergeCell ref="CI9:CK9"/>
    <mergeCell ref="CS9:CV9"/>
    <mergeCell ref="CW9:CY9"/>
    <mergeCell ref="BP9:BP10"/>
    <mergeCell ref="BQ9:BT9"/>
    <mergeCell ref="BU9:BW9"/>
    <mergeCell ref="BX9:CA9"/>
    <mergeCell ref="CB9:CD9"/>
    <mergeCell ref="AP8:AP10"/>
    <mergeCell ref="DN8:DO9"/>
    <mergeCell ref="DP8:DP10"/>
    <mergeCell ref="F9:F10"/>
    <mergeCell ref="G9:G10"/>
    <mergeCell ref="H9:H10"/>
    <mergeCell ref="I9:I10"/>
    <mergeCell ref="J9:J10"/>
    <mergeCell ref="K9:M9"/>
    <mergeCell ref="N9:R9"/>
    <mergeCell ref="S9:T9"/>
    <mergeCell ref="U9:Y9"/>
    <mergeCell ref="Z9:AB9"/>
    <mergeCell ref="AS9:AW9"/>
    <mergeCell ref="AX9:AZ9"/>
    <mergeCell ref="CS8:CY8"/>
    <mergeCell ref="AI8:AK9"/>
    <mergeCell ref="AL8:AL10"/>
    <mergeCell ref="AM8:AM10"/>
    <mergeCell ref="AN8:AN10"/>
    <mergeCell ref="AO8:AO10"/>
    <mergeCell ref="F8:M8"/>
    <mergeCell ref="N8:T8"/>
    <mergeCell ref="U8:AB8"/>
    <mergeCell ref="AC8:AE9"/>
    <mergeCell ref="AF8:AH9"/>
    <mergeCell ref="A8:A10"/>
    <mergeCell ref="B8:B10"/>
    <mergeCell ref="C8:C10"/>
    <mergeCell ref="D8:D10"/>
    <mergeCell ref="E8:E10"/>
    <mergeCell ref="A6:DP6"/>
    <mergeCell ref="A1:BS1"/>
    <mergeCell ref="A2:BS2"/>
    <mergeCell ref="A4:DP4"/>
    <mergeCell ref="CN1:DP1"/>
    <mergeCell ref="CN2:DP2"/>
    <mergeCell ref="A5:DP5"/>
    <mergeCell ref="CZ8:DF8"/>
    <mergeCell ref="DG8:DM8"/>
    <mergeCell ref="CZ9:DC9"/>
    <mergeCell ref="DD9:DF9"/>
    <mergeCell ref="DG9:DJ9"/>
    <mergeCell ref="DK9:DM9"/>
  </mergeCells>
  <printOptions horizontalCentered="1"/>
  <pageMargins left="0" right="0" top="0.39370078740157499" bottom="0.39370078740157499" header="0.27559055118110198" footer="0.196850393700787"/>
  <pageSetup paperSize="9" scale="90" orientation="landscape" r:id="rId1"/>
  <headerFooter alignWithMargins="0">
    <oddFooter>&amp;C&amp;P</oddFoot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8"/>
  <sheetViews>
    <sheetView tabSelected="1" topLeftCell="A10" workbookViewId="0">
      <selection activeCell="AB17" sqref="AB17"/>
    </sheetView>
  </sheetViews>
  <sheetFormatPr defaultRowHeight="15.75" x14ac:dyDescent="0.25"/>
  <cols>
    <col min="1" max="1" width="3.7109375" style="304" customWidth="1"/>
    <col min="2" max="2" width="20.85546875" style="305" customWidth="1"/>
    <col min="3" max="3" width="5.5703125" style="283" hidden="1" customWidth="1"/>
    <col min="4" max="4" width="5.28515625" style="283" hidden="1" customWidth="1"/>
    <col min="5" max="5" width="7" style="283" hidden="1" customWidth="1"/>
    <col min="6" max="6" width="7.7109375" style="283" hidden="1" customWidth="1"/>
    <col min="7" max="7" width="7.28515625" style="283" hidden="1" customWidth="1"/>
    <col min="8" max="8" width="5.28515625" style="283" hidden="1" customWidth="1"/>
    <col min="9" max="9" width="5.5703125" style="283" hidden="1" customWidth="1"/>
    <col min="10" max="10" width="5.140625" style="283" hidden="1" customWidth="1"/>
    <col min="11" max="11" width="4.5703125" style="283" hidden="1" customWidth="1"/>
    <col min="12" max="12" width="4.28515625" style="283" hidden="1" customWidth="1"/>
    <col min="13" max="13" width="5.140625" style="283" hidden="1" customWidth="1"/>
    <col min="14" max="14" width="4.5703125" style="283" hidden="1" customWidth="1"/>
    <col min="15" max="15" width="5.42578125" style="283" hidden="1" customWidth="1"/>
    <col min="16" max="16" width="5.7109375" style="283" hidden="1" customWidth="1"/>
    <col min="17" max="17" width="5.28515625" style="283" hidden="1" customWidth="1"/>
    <col min="18" max="18" width="4.42578125" style="283" hidden="1" customWidth="1"/>
    <col min="19" max="19" width="3.7109375" style="283" hidden="1" customWidth="1"/>
    <col min="20" max="21" width="7" style="307" customWidth="1"/>
    <col min="22" max="22" width="5" style="307" customWidth="1"/>
    <col min="23" max="24" width="7.28515625" style="307" customWidth="1"/>
    <col min="25" max="25" width="5.5703125" style="307" customWidth="1"/>
    <col min="26" max="27" width="6.140625" style="283" customWidth="1"/>
    <col min="28" max="28" width="5.7109375" style="283" customWidth="1"/>
    <col min="29" max="30" width="7" style="283" customWidth="1"/>
    <col min="31" max="31" width="5.140625" style="283" customWidth="1"/>
    <col min="32" max="32" width="5.42578125" style="307" customWidth="1"/>
    <col min="33" max="33" width="6.42578125" style="307" customWidth="1"/>
    <col min="34" max="34" width="5" style="307" customWidth="1"/>
    <col min="35" max="36" width="6.5703125" style="307" customWidth="1"/>
    <col min="37" max="37" width="4.5703125" style="307" customWidth="1"/>
    <col min="38" max="39" width="7.140625" style="283" customWidth="1"/>
    <col min="40" max="40" width="7.140625" style="284" customWidth="1"/>
    <col min="41" max="41" width="5.42578125" style="285" customWidth="1"/>
  </cols>
  <sheetData>
    <row r="1" spans="1:43" x14ac:dyDescent="0.25">
      <c r="A1" s="515" t="s">
        <v>723</v>
      </c>
      <c r="B1" s="515"/>
      <c r="C1" s="515"/>
      <c r="D1" s="515"/>
      <c r="E1" s="515"/>
      <c r="F1" s="515"/>
      <c r="G1" s="515"/>
      <c r="H1" s="515"/>
      <c r="J1" s="450" t="s">
        <v>14</v>
      </c>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row>
    <row r="2" spans="1:43" x14ac:dyDescent="0.25">
      <c r="A2" s="515" t="s">
        <v>596</v>
      </c>
      <c r="B2" s="515"/>
      <c r="C2" s="515"/>
      <c r="D2" s="515"/>
      <c r="E2" s="515"/>
      <c r="F2" s="515"/>
      <c r="G2" s="515"/>
      <c r="H2" s="515"/>
      <c r="J2" s="450" t="s">
        <v>15</v>
      </c>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row>
    <row r="3" spans="1:43" x14ac:dyDescent="0.25">
      <c r="A3" s="286"/>
      <c r="B3" s="286"/>
      <c r="C3" s="286"/>
      <c r="D3" s="286"/>
      <c r="E3" s="286"/>
      <c r="F3" s="286"/>
      <c r="G3" s="286"/>
      <c r="H3" s="28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3" x14ac:dyDescent="0.25">
      <c r="A4" s="515" t="s">
        <v>762</v>
      </c>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287"/>
    </row>
    <row r="5" spans="1:43" x14ac:dyDescent="0.25">
      <c r="A5" s="515" t="s">
        <v>803</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287"/>
    </row>
    <row r="6" spans="1:43" ht="9" customHeight="1" x14ac:dyDescent="0.3">
      <c r="A6" s="288"/>
      <c r="B6" s="289"/>
      <c r="C6" s="290"/>
      <c r="D6" s="290"/>
      <c r="E6" s="290"/>
      <c r="F6" s="291"/>
      <c r="G6" s="291"/>
      <c r="H6" s="291"/>
      <c r="I6" s="291"/>
      <c r="J6" s="291"/>
      <c r="K6" s="291"/>
      <c r="L6" s="291"/>
      <c r="M6" s="291"/>
      <c r="N6" s="291"/>
      <c r="O6" s="291"/>
      <c r="P6" s="291"/>
      <c r="Q6" s="291"/>
      <c r="R6" s="291"/>
      <c r="S6" s="291"/>
      <c r="T6" s="292"/>
      <c r="U6" s="292"/>
      <c r="V6" s="292"/>
      <c r="W6" s="292"/>
      <c r="X6" s="292"/>
      <c r="Y6" s="292"/>
      <c r="Z6" s="291"/>
      <c r="AA6" s="291"/>
      <c r="AB6" s="291"/>
      <c r="AC6" s="291"/>
      <c r="AD6" s="291"/>
      <c r="AE6" s="291"/>
      <c r="AF6" s="292"/>
      <c r="AG6" s="292"/>
      <c r="AH6" s="292"/>
      <c r="AI6" s="292"/>
      <c r="AJ6" s="292"/>
      <c r="AK6" s="292"/>
      <c r="AL6" s="291"/>
      <c r="AM6" s="291"/>
      <c r="AN6" s="293"/>
    </row>
    <row r="7" spans="1:43" ht="45.75" customHeight="1" x14ac:dyDescent="0.25">
      <c r="A7" s="516" t="s">
        <v>0</v>
      </c>
      <c r="B7" s="509" t="s">
        <v>6</v>
      </c>
      <c r="C7" s="510" t="s">
        <v>7</v>
      </c>
      <c r="D7" s="510" t="s">
        <v>8</v>
      </c>
      <c r="E7" s="510" t="s">
        <v>9</v>
      </c>
      <c r="F7" s="509" t="s">
        <v>489</v>
      </c>
      <c r="G7" s="509"/>
      <c r="H7" s="509"/>
      <c r="I7" s="509"/>
      <c r="J7" s="509"/>
      <c r="K7" s="509"/>
      <c r="L7" s="509"/>
      <c r="M7" s="509" t="s">
        <v>490</v>
      </c>
      <c r="N7" s="509"/>
      <c r="O7" s="509"/>
      <c r="P7" s="509"/>
      <c r="Q7" s="509"/>
      <c r="R7" s="509"/>
      <c r="S7" s="509"/>
      <c r="T7" s="511" t="s">
        <v>491</v>
      </c>
      <c r="U7" s="511"/>
      <c r="V7" s="511"/>
      <c r="W7" s="511"/>
      <c r="X7" s="511"/>
      <c r="Y7" s="511"/>
      <c r="Z7" s="509" t="s">
        <v>754</v>
      </c>
      <c r="AA7" s="509"/>
      <c r="AB7" s="509"/>
      <c r="AC7" s="509"/>
      <c r="AD7" s="509"/>
      <c r="AE7" s="509"/>
      <c r="AF7" s="511" t="s">
        <v>752</v>
      </c>
      <c r="AG7" s="511"/>
      <c r="AH7" s="511"/>
      <c r="AI7" s="511"/>
      <c r="AJ7" s="511"/>
      <c r="AK7" s="511"/>
      <c r="AL7" s="509" t="s">
        <v>753</v>
      </c>
      <c r="AM7" s="509"/>
      <c r="AN7" s="518"/>
      <c r="AO7" s="507" t="s">
        <v>46</v>
      </c>
    </row>
    <row r="8" spans="1:43" ht="38.25" customHeight="1" x14ac:dyDescent="0.25">
      <c r="A8" s="517"/>
      <c r="B8" s="518"/>
      <c r="C8" s="510"/>
      <c r="D8" s="510"/>
      <c r="E8" s="510"/>
      <c r="F8" s="510" t="s">
        <v>492</v>
      </c>
      <c r="G8" s="510"/>
      <c r="H8" s="510"/>
      <c r="I8" s="510"/>
      <c r="J8" s="508" t="s">
        <v>115</v>
      </c>
      <c r="K8" s="508"/>
      <c r="L8" s="508"/>
      <c r="M8" s="510" t="s">
        <v>492</v>
      </c>
      <c r="N8" s="510"/>
      <c r="O8" s="510"/>
      <c r="P8" s="510"/>
      <c r="Q8" s="510" t="s">
        <v>115</v>
      </c>
      <c r="R8" s="510"/>
      <c r="S8" s="510"/>
      <c r="T8" s="508" t="s">
        <v>492</v>
      </c>
      <c r="U8" s="508"/>
      <c r="V8" s="508"/>
      <c r="W8" s="508" t="s">
        <v>115</v>
      </c>
      <c r="X8" s="508"/>
      <c r="Y8" s="508"/>
      <c r="Z8" s="510" t="s">
        <v>492</v>
      </c>
      <c r="AA8" s="510"/>
      <c r="AB8" s="510"/>
      <c r="AC8" s="510" t="s">
        <v>115</v>
      </c>
      <c r="AD8" s="510"/>
      <c r="AE8" s="510"/>
      <c r="AF8" s="508" t="s">
        <v>492</v>
      </c>
      <c r="AG8" s="508"/>
      <c r="AH8" s="508"/>
      <c r="AI8" s="508" t="s">
        <v>115</v>
      </c>
      <c r="AJ8" s="508"/>
      <c r="AK8" s="508"/>
      <c r="AL8" s="510" t="s">
        <v>115</v>
      </c>
      <c r="AM8" s="510"/>
      <c r="AN8" s="510"/>
      <c r="AO8" s="507"/>
    </row>
    <row r="9" spans="1:43" ht="25.5" x14ac:dyDescent="0.25">
      <c r="A9" s="517"/>
      <c r="B9" s="518"/>
      <c r="C9" s="510"/>
      <c r="D9" s="510"/>
      <c r="E9" s="510"/>
      <c r="F9" s="294" t="s">
        <v>10</v>
      </c>
      <c r="G9" s="294" t="s">
        <v>33</v>
      </c>
      <c r="H9" s="294" t="s">
        <v>488</v>
      </c>
      <c r="I9" s="294" t="s">
        <v>71</v>
      </c>
      <c r="J9" s="294" t="s">
        <v>10</v>
      </c>
      <c r="K9" s="294" t="s">
        <v>33</v>
      </c>
      <c r="L9" s="294" t="s">
        <v>71</v>
      </c>
      <c r="M9" s="294" t="s">
        <v>10</v>
      </c>
      <c r="N9" s="294" t="s">
        <v>33</v>
      </c>
      <c r="O9" s="294" t="s">
        <v>488</v>
      </c>
      <c r="P9" s="294" t="s">
        <v>71</v>
      </c>
      <c r="Q9" s="294" t="s">
        <v>10</v>
      </c>
      <c r="R9" s="294" t="s">
        <v>33</v>
      </c>
      <c r="S9" s="294" t="s">
        <v>71</v>
      </c>
      <c r="T9" s="295" t="s">
        <v>10</v>
      </c>
      <c r="U9" s="295" t="s">
        <v>33</v>
      </c>
      <c r="V9" s="295" t="s">
        <v>71</v>
      </c>
      <c r="W9" s="295" t="s">
        <v>10</v>
      </c>
      <c r="X9" s="295" t="s">
        <v>33</v>
      </c>
      <c r="Y9" s="295" t="s">
        <v>71</v>
      </c>
      <c r="Z9" s="294" t="s">
        <v>10</v>
      </c>
      <c r="AA9" s="294" t="s">
        <v>33</v>
      </c>
      <c r="AB9" s="294" t="s">
        <v>71</v>
      </c>
      <c r="AC9" s="294" t="s">
        <v>10</v>
      </c>
      <c r="AD9" s="294" t="s">
        <v>33</v>
      </c>
      <c r="AE9" s="294" t="s">
        <v>71</v>
      </c>
      <c r="AF9" s="295" t="s">
        <v>10</v>
      </c>
      <c r="AG9" s="295" t="s">
        <v>33</v>
      </c>
      <c r="AH9" s="295" t="s">
        <v>71</v>
      </c>
      <c r="AI9" s="295" t="s">
        <v>10</v>
      </c>
      <c r="AJ9" s="295" t="s">
        <v>33</v>
      </c>
      <c r="AK9" s="295" t="s">
        <v>71</v>
      </c>
      <c r="AL9" s="294" t="s">
        <v>10</v>
      </c>
      <c r="AM9" s="294" t="s">
        <v>33</v>
      </c>
      <c r="AN9" s="294" t="s">
        <v>71</v>
      </c>
      <c r="AO9" s="507"/>
    </row>
    <row r="10" spans="1:43" s="408" customFormat="1" ht="11.25" x14ac:dyDescent="0.2">
      <c r="A10" s="296">
        <v>1</v>
      </c>
      <c r="B10" s="296">
        <v>2</v>
      </c>
      <c r="C10" s="296">
        <v>3</v>
      </c>
      <c r="D10" s="296">
        <v>4</v>
      </c>
      <c r="E10" s="296">
        <v>5</v>
      </c>
      <c r="F10" s="296">
        <v>3</v>
      </c>
      <c r="G10" s="296">
        <v>4</v>
      </c>
      <c r="H10" s="296">
        <v>5</v>
      </c>
      <c r="I10" s="296">
        <v>6</v>
      </c>
      <c r="J10" s="296">
        <v>7</v>
      </c>
      <c r="K10" s="296">
        <v>8</v>
      </c>
      <c r="L10" s="296">
        <v>9</v>
      </c>
      <c r="M10" s="296">
        <v>10</v>
      </c>
      <c r="N10" s="296">
        <v>11</v>
      </c>
      <c r="O10" s="296">
        <v>12</v>
      </c>
      <c r="P10" s="296">
        <v>13</v>
      </c>
      <c r="Q10" s="296">
        <v>14</v>
      </c>
      <c r="R10" s="296">
        <v>15</v>
      </c>
      <c r="S10" s="296">
        <v>16</v>
      </c>
      <c r="T10" s="296">
        <v>3</v>
      </c>
      <c r="U10" s="296">
        <v>4</v>
      </c>
      <c r="V10" s="296">
        <v>5</v>
      </c>
      <c r="W10" s="296">
        <v>6</v>
      </c>
      <c r="X10" s="296">
        <v>7</v>
      </c>
      <c r="Y10" s="296">
        <v>8</v>
      </c>
      <c r="Z10" s="296">
        <v>9</v>
      </c>
      <c r="AA10" s="296">
        <v>10</v>
      </c>
      <c r="AB10" s="296">
        <v>11</v>
      </c>
      <c r="AC10" s="296">
        <v>12</v>
      </c>
      <c r="AD10" s="296">
        <v>13</v>
      </c>
      <c r="AE10" s="296">
        <v>14</v>
      </c>
      <c r="AF10" s="296">
        <v>15</v>
      </c>
      <c r="AG10" s="296">
        <v>16</v>
      </c>
      <c r="AH10" s="296">
        <v>17</v>
      </c>
      <c r="AI10" s="296">
        <v>18</v>
      </c>
      <c r="AJ10" s="296">
        <v>19</v>
      </c>
      <c r="AK10" s="296">
        <v>20</v>
      </c>
      <c r="AL10" s="296">
        <v>21</v>
      </c>
      <c r="AM10" s="296">
        <v>22</v>
      </c>
      <c r="AN10" s="296">
        <v>23</v>
      </c>
      <c r="AO10" s="296">
        <v>24</v>
      </c>
    </row>
    <row r="11" spans="1:43" ht="19.5" customHeight="1" x14ac:dyDescent="0.25">
      <c r="A11" s="297"/>
      <c r="B11" s="298" t="s">
        <v>621</v>
      </c>
      <c r="C11" s="297"/>
      <c r="D11" s="299"/>
      <c r="E11" s="297"/>
      <c r="F11" s="298">
        <f t="shared" ref="F11:AN11" si="0">F12+F54</f>
        <v>2176</v>
      </c>
      <c r="G11" s="298">
        <f t="shared" si="0"/>
        <v>2143</v>
      </c>
      <c r="H11" s="298">
        <f t="shared" si="0"/>
        <v>0</v>
      </c>
      <c r="I11" s="298">
        <f t="shared" si="0"/>
        <v>33</v>
      </c>
      <c r="J11" s="298">
        <f t="shared" si="0"/>
        <v>180</v>
      </c>
      <c r="K11" s="298">
        <f t="shared" si="0"/>
        <v>176</v>
      </c>
      <c r="L11" s="298">
        <f t="shared" si="0"/>
        <v>4</v>
      </c>
      <c r="M11" s="298">
        <f t="shared" si="0"/>
        <v>2088</v>
      </c>
      <c r="N11" s="298">
        <f t="shared" si="0"/>
        <v>2048</v>
      </c>
      <c r="O11" s="298">
        <f t="shared" si="0"/>
        <v>0</v>
      </c>
      <c r="P11" s="298">
        <f t="shared" si="0"/>
        <v>40</v>
      </c>
      <c r="Q11" s="298">
        <f t="shared" si="0"/>
        <v>160</v>
      </c>
      <c r="R11" s="298">
        <f t="shared" si="0"/>
        <v>157</v>
      </c>
      <c r="S11" s="298">
        <f t="shared" si="0"/>
        <v>3</v>
      </c>
      <c r="T11" s="298">
        <f>U11+V11</f>
        <v>1333</v>
      </c>
      <c r="U11" s="298">
        <f t="shared" si="0"/>
        <v>1314</v>
      </c>
      <c r="V11" s="298">
        <f t="shared" si="0"/>
        <v>19</v>
      </c>
      <c r="W11" s="298">
        <f t="shared" si="0"/>
        <v>2021</v>
      </c>
      <c r="X11" s="298">
        <f t="shared" si="0"/>
        <v>2000</v>
      </c>
      <c r="Y11" s="298">
        <f t="shared" si="0"/>
        <v>21</v>
      </c>
      <c r="Z11" s="298">
        <f t="shared" si="0"/>
        <v>1313</v>
      </c>
      <c r="AA11" s="298">
        <f t="shared" si="0"/>
        <v>1293</v>
      </c>
      <c r="AB11" s="298">
        <f t="shared" si="0"/>
        <v>20</v>
      </c>
      <c r="AC11" s="298">
        <f t="shared" si="0"/>
        <v>1289</v>
      </c>
      <c r="AD11" s="298">
        <f t="shared" si="0"/>
        <v>1269</v>
      </c>
      <c r="AE11" s="298">
        <f t="shared" si="0"/>
        <v>20</v>
      </c>
      <c r="AF11" s="298">
        <f t="shared" si="0"/>
        <v>0</v>
      </c>
      <c r="AG11" s="298">
        <f t="shared" si="0"/>
        <v>0</v>
      </c>
      <c r="AH11" s="298">
        <f t="shared" si="0"/>
        <v>0</v>
      </c>
      <c r="AI11" s="298">
        <f t="shared" si="0"/>
        <v>3901</v>
      </c>
      <c r="AJ11" s="298">
        <f>AJ12+AJ54</f>
        <v>3861</v>
      </c>
      <c r="AK11" s="298">
        <f t="shared" si="0"/>
        <v>40</v>
      </c>
      <c r="AL11" s="298">
        <f>AL12+AL54</f>
        <v>1880</v>
      </c>
      <c r="AM11" s="298">
        <f>AM12+AM54</f>
        <v>1861</v>
      </c>
      <c r="AN11" s="298">
        <f t="shared" si="0"/>
        <v>19</v>
      </c>
      <c r="AO11" s="299"/>
      <c r="AP11" s="405"/>
      <c r="AQ11" s="406"/>
    </row>
    <row r="12" spans="1:43" ht="27" x14ac:dyDescent="0.25">
      <c r="A12" s="300" t="s">
        <v>1</v>
      </c>
      <c r="B12" s="300" t="s">
        <v>763</v>
      </c>
      <c r="C12" s="300"/>
      <c r="D12" s="300"/>
      <c r="E12" s="300"/>
      <c r="F12" s="300">
        <f>SUM(F13:F53)</f>
        <v>2176</v>
      </c>
      <c r="G12" s="300">
        <f t="shared" ref="G12:Y12" si="1">SUM(G13:G53)</f>
        <v>2143</v>
      </c>
      <c r="H12" s="300">
        <f t="shared" si="1"/>
        <v>0</v>
      </c>
      <c r="I12" s="300">
        <f t="shared" si="1"/>
        <v>33</v>
      </c>
      <c r="J12" s="300">
        <f>SUM(J13:J53)</f>
        <v>180</v>
      </c>
      <c r="K12" s="300">
        <f t="shared" si="1"/>
        <v>176</v>
      </c>
      <c r="L12" s="300">
        <f t="shared" si="1"/>
        <v>4</v>
      </c>
      <c r="M12" s="300">
        <f t="shared" si="1"/>
        <v>2088</v>
      </c>
      <c r="N12" s="300">
        <f t="shared" si="1"/>
        <v>2048</v>
      </c>
      <c r="O12" s="300">
        <f t="shared" si="1"/>
        <v>0</v>
      </c>
      <c r="P12" s="300">
        <f t="shared" si="1"/>
        <v>40</v>
      </c>
      <c r="Q12" s="300">
        <f t="shared" si="1"/>
        <v>160</v>
      </c>
      <c r="R12" s="300">
        <f t="shared" si="1"/>
        <v>157</v>
      </c>
      <c r="S12" s="300">
        <f t="shared" si="1"/>
        <v>3</v>
      </c>
      <c r="T12" s="300">
        <f t="shared" si="1"/>
        <v>1333</v>
      </c>
      <c r="U12" s="300">
        <f t="shared" si="1"/>
        <v>1314</v>
      </c>
      <c r="V12" s="300">
        <f t="shared" si="1"/>
        <v>19</v>
      </c>
      <c r="W12" s="300">
        <f t="shared" si="1"/>
        <v>1806</v>
      </c>
      <c r="X12" s="300">
        <f t="shared" si="1"/>
        <v>1788</v>
      </c>
      <c r="Y12" s="300">
        <f t="shared" si="1"/>
        <v>18</v>
      </c>
      <c r="Z12" s="300">
        <f t="shared" ref="Z12:AK12" si="2">SUM(Z13:Z53)</f>
        <v>1313</v>
      </c>
      <c r="AA12" s="300">
        <f t="shared" si="2"/>
        <v>1293</v>
      </c>
      <c r="AB12" s="300">
        <f t="shared" si="2"/>
        <v>20</v>
      </c>
      <c r="AC12" s="300">
        <f t="shared" si="2"/>
        <v>1199</v>
      </c>
      <c r="AD12" s="300">
        <f t="shared" si="2"/>
        <v>1182</v>
      </c>
      <c r="AE12" s="300">
        <f t="shared" si="2"/>
        <v>17</v>
      </c>
      <c r="AF12" s="300">
        <f t="shared" si="2"/>
        <v>0</v>
      </c>
      <c r="AG12" s="300">
        <f t="shared" si="2"/>
        <v>0</v>
      </c>
      <c r="AH12" s="300">
        <f t="shared" si="2"/>
        <v>0</v>
      </c>
      <c r="AI12" s="300">
        <f t="shared" si="2"/>
        <v>3581</v>
      </c>
      <c r="AJ12" s="300">
        <f t="shared" si="2"/>
        <v>3544</v>
      </c>
      <c r="AK12" s="300">
        <f t="shared" si="2"/>
        <v>37</v>
      </c>
      <c r="AL12" s="300">
        <f>SUM(AL13:AL53)</f>
        <v>1775</v>
      </c>
      <c r="AM12" s="300">
        <f t="shared" ref="AM12:AN12" si="3">SUM(AM13:AM53)</f>
        <v>1756</v>
      </c>
      <c r="AN12" s="300">
        <f t="shared" si="3"/>
        <v>19</v>
      </c>
      <c r="AO12" s="300"/>
      <c r="AP12" s="410"/>
    </row>
    <row r="13" spans="1:43" ht="43.5" customHeight="1" x14ac:dyDescent="0.25">
      <c r="A13" s="151">
        <v>1</v>
      </c>
      <c r="B13" s="152" t="s">
        <v>764</v>
      </c>
      <c r="C13" s="301" t="s">
        <v>73</v>
      </c>
      <c r="D13" s="301" t="s">
        <v>183</v>
      </c>
      <c r="E13" s="153" t="s">
        <v>206</v>
      </c>
      <c r="F13" s="23">
        <f t="shared" ref="F13:F53" si="4">SUM(G13:I13)</f>
        <v>677</v>
      </c>
      <c r="G13" s="23">
        <v>666</v>
      </c>
      <c r="H13" s="23"/>
      <c r="I13" s="153">
        <v>11</v>
      </c>
      <c r="J13" s="23"/>
      <c r="K13" s="45"/>
      <c r="L13" s="46"/>
      <c r="M13" s="23">
        <f t="shared" ref="M13:M34" si="5">SUM(N13:P13)</f>
        <v>645</v>
      </c>
      <c r="N13" s="23">
        <v>634</v>
      </c>
      <c r="O13" s="23"/>
      <c r="P13" s="23">
        <v>11</v>
      </c>
      <c r="Q13" s="23"/>
      <c r="R13" s="46"/>
      <c r="S13" s="46"/>
      <c r="T13" s="23"/>
      <c r="U13" s="23"/>
      <c r="V13" s="153"/>
      <c r="W13" s="23">
        <f t="shared" ref="W13:W54" si="6">SUM(X13:Y13)</f>
        <v>1120</v>
      </c>
      <c r="X13" s="46">
        <v>1109</v>
      </c>
      <c r="Y13" s="46">
        <v>11</v>
      </c>
      <c r="Z13" s="23"/>
      <c r="AA13" s="23"/>
      <c r="AB13" s="23"/>
      <c r="AC13" s="23">
        <f>AD13+AE13</f>
        <v>692</v>
      </c>
      <c r="AD13" s="46">
        <f>634+47</f>
        <v>681</v>
      </c>
      <c r="AE13" s="46">
        <v>11</v>
      </c>
      <c r="AF13" s="23"/>
      <c r="AG13" s="23"/>
      <c r="AH13" s="153"/>
      <c r="AI13" s="23">
        <f t="shared" ref="AI13:AI15" si="7">SUM(AJ13:AK13)</f>
        <v>1120</v>
      </c>
      <c r="AJ13" s="46">
        <v>1109</v>
      </c>
      <c r="AK13" s="46">
        <v>11</v>
      </c>
      <c r="AL13" s="23">
        <f t="shared" ref="AL13:AL54" si="8">AI13-W13</f>
        <v>0</v>
      </c>
      <c r="AM13" s="23">
        <f t="shared" ref="AM13:AM54" si="9">AJ13-X13</f>
        <v>0</v>
      </c>
      <c r="AN13" s="23">
        <f t="shared" ref="AN13:AN54" si="10">AK13-Y13</f>
        <v>0</v>
      </c>
      <c r="AO13" s="188"/>
    </row>
    <row r="14" spans="1:43" ht="28.5" customHeight="1" x14ac:dyDescent="0.25">
      <c r="A14" s="151">
        <v>2</v>
      </c>
      <c r="B14" s="152" t="s">
        <v>765</v>
      </c>
      <c r="C14" s="301" t="s">
        <v>73</v>
      </c>
      <c r="D14" s="301" t="s">
        <v>183</v>
      </c>
      <c r="E14" s="153" t="s">
        <v>206</v>
      </c>
      <c r="F14" s="23">
        <f t="shared" si="4"/>
        <v>154</v>
      </c>
      <c r="G14" s="23">
        <v>153</v>
      </c>
      <c r="H14" s="23"/>
      <c r="I14" s="23">
        <v>1</v>
      </c>
      <c r="J14" s="23"/>
      <c r="K14" s="45"/>
      <c r="L14" s="45"/>
      <c r="M14" s="23">
        <f t="shared" si="5"/>
        <v>150</v>
      </c>
      <c r="N14" s="23">
        <v>149</v>
      </c>
      <c r="O14" s="23"/>
      <c r="P14" s="23">
        <v>1</v>
      </c>
      <c r="Q14" s="23"/>
      <c r="R14" s="45"/>
      <c r="S14" s="45"/>
      <c r="T14" s="23"/>
      <c r="U14" s="23"/>
      <c r="V14" s="23"/>
      <c r="W14" s="23">
        <f t="shared" si="6"/>
        <v>176</v>
      </c>
      <c r="X14" s="45">
        <v>175</v>
      </c>
      <c r="Y14" s="45">
        <v>1</v>
      </c>
      <c r="Z14" s="23"/>
      <c r="AA14" s="23"/>
      <c r="AB14" s="23"/>
      <c r="AC14" s="23">
        <f t="shared" ref="AC14:AC15" si="11">AD14+AE14</f>
        <v>154</v>
      </c>
      <c r="AD14" s="45">
        <v>153</v>
      </c>
      <c r="AE14" s="45">
        <v>1</v>
      </c>
      <c r="AF14" s="23"/>
      <c r="AG14" s="23"/>
      <c r="AH14" s="23"/>
      <c r="AI14" s="23">
        <f t="shared" si="7"/>
        <v>176</v>
      </c>
      <c r="AJ14" s="45">
        <v>175</v>
      </c>
      <c r="AK14" s="45">
        <v>1</v>
      </c>
      <c r="AL14" s="23">
        <f t="shared" si="8"/>
        <v>0</v>
      </c>
      <c r="AM14" s="23">
        <f t="shared" si="9"/>
        <v>0</v>
      </c>
      <c r="AN14" s="23">
        <f t="shared" si="10"/>
        <v>0</v>
      </c>
      <c r="AO14" s="188"/>
    </row>
    <row r="15" spans="1:43" ht="42.75" customHeight="1" x14ac:dyDescent="0.25">
      <c r="A15" s="151">
        <v>3</v>
      </c>
      <c r="B15" s="152" t="s">
        <v>766</v>
      </c>
      <c r="C15" s="301" t="s">
        <v>73</v>
      </c>
      <c r="D15" s="301" t="s">
        <v>183</v>
      </c>
      <c r="E15" s="153" t="s">
        <v>206</v>
      </c>
      <c r="F15" s="23">
        <f t="shared" si="4"/>
        <v>99</v>
      </c>
      <c r="G15" s="23">
        <v>97</v>
      </c>
      <c r="H15" s="23"/>
      <c r="I15" s="302">
        <v>2</v>
      </c>
      <c r="J15" s="23"/>
      <c r="K15" s="46"/>
      <c r="L15" s="45"/>
      <c r="M15" s="23">
        <f t="shared" si="5"/>
        <v>98</v>
      </c>
      <c r="N15" s="23">
        <v>97</v>
      </c>
      <c r="O15" s="23"/>
      <c r="P15" s="23">
        <v>1</v>
      </c>
      <c r="Q15" s="23"/>
      <c r="R15" s="45"/>
      <c r="S15" s="45"/>
      <c r="T15" s="23"/>
      <c r="U15" s="23"/>
      <c r="V15" s="302"/>
      <c r="W15" s="23">
        <f t="shared" si="6"/>
        <v>150</v>
      </c>
      <c r="X15" s="45">
        <v>148</v>
      </c>
      <c r="Y15" s="45">
        <v>2</v>
      </c>
      <c r="Z15" s="23"/>
      <c r="AA15" s="23"/>
      <c r="AB15" s="23"/>
      <c r="AC15" s="23">
        <f t="shared" si="11"/>
        <v>125</v>
      </c>
      <c r="AD15" s="45">
        <f>97+26</f>
        <v>123</v>
      </c>
      <c r="AE15" s="45">
        <v>2</v>
      </c>
      <c r="AF15" s="23"/>
      <c r="AG15" s="23"/>
      <c r="AH15" s="302"/>
      <c r="AI15" s="23">
        <f t="shared" si="7"/>
        <v>150</v>
      </c>
      <c r="AJ15" s="45">
        <v>148</v>
      </c>
      <c r="AK15" s="45">
        <v>2</v>
      </c>
      <c r="AL15" s="23">
        <f t="shared" si="8"/>
        <v>0</v>
      </c>
      <c r="AM15" s="23">
        <f t="shared" si="9"/>
        <v>0</v>
      </c>
      <c r="AN15" s="23">
        <f t="shared" si="10"/>
        <v>0</v>
      </c>
      <c r="AO15" s="188"/>
    </row>
    <row r="16" spans="1:43" s="154" customFormat="1" ht="32.25" customHeight="1" x14ac:dyDescent="0.25">
      <c r="A16" s="151">
        <v>4</v>
      </c>
      <c r="B16" s="152" t="s">
        <v>195</v>
      </c>
      <c r="C16" s="155" t="s">
        <v>68</v>
      </c>
      <c r="D16" s="155" t="s">
        <v>183</v>
      </c>
      <c r="E16" s="156" t="s">
        <v>206</v>
      </c>
      <c r="F16" s="48">
        <f t="shared" si="4"/>
        <v>133</v>
      </c>
      <c r="G16" s="48">
        <v>130</v>
      </c>
      <c r="H16" s="48"/>
      <c r="I16" s="23">
        <v>3</v>
      </c>
      <c r="J16" s="48">
        <f t="shared" ref="J16:J24" si="12">SUM(K16:L16)</f>
        <v>0</v>
      </c>
      <c r="K16" s="165"/>
      <c r="L16" s="46"/>
      <c r="M16" s="48">
        <f t="shared" si="5"/>
        <v>125</v>
      </c>
      <c r="N16" s="48">
        <v>122</v>
      </c>
      <c r="O16" s="48"/>
      <c r="P16" s="48">
        <v>3</v>
      </c>
      <c r="Q16" s="48">
        <f t="shared" ref="Q16:Q24" si="13">SUM(R16:S16)</f>
        <v>0</v>
      </c>
      <c r="R16" s="46"/>
      <c r="S16" s="46"/>
      <c r="T16" s="48">
        <f t="shared" ref="T16:T29" si="14">SUM(U16:V16)</f>
        <v>140</v>
      </c>
      <c r="U16" s="48">
        <f>130+7</f>
        <v>137</v>
      </c>
      <c r="V16" s="23">
        <v>3</v>
      </c>
      <c r="W16" s="48">
        <f t="shared" si="6"/>
        <v>6</v>
      </c>
      <c r="X16" s="23">
        <v>6</v>
      </c>
      <c r="Y16" s="47"/>
      <c r="Z16" s="48">
        <f t="shared" ref="Z16:Z24" si="15">SUM(AA16:AB16)</f>
        <v>139</v>
      </c>
      <c r="AA16" s="48">
        <v>136</v>
      </c>
      <c r="AB16" s="48">
        <v>3</v>
      </c>
      <c r="AC16" s="48">
        <v>5</v>
      </c>
      <c r="AD16" s="46">
        <v>5</v>
      </c>
      <c r="AE16" s="46"/>
      <c r="AF16" s="48"/>
      <c r="AG16" s="48"/>
      <c r="AH16" s="23"/>
      <c r="AI16" s="48">
        <f t="shared" ref="AI16:AI24" si="16">SUM(AJ16:AK16)</f>
        <v>163</v>
      </c>
      <c r="AJ16" s="23">
        <v>160</v>
      </c>
      <c r="AK16" s="47">
        <v>3</v>
      </c>
      <c r="AL16" s="23">
        <f t="shared" si="8"/>
        <v>157</v>
      </c>
      <c r="AM16" s="23">
        <f t="shared" si="9"/>
        <v>154</v>
      </c>
      <c r="AN16" s="23">
        <f t="shared" si="10"/>
        <v>3</v>
      </c>
      <c r="AO16" s="188"/>
    </row>
    <row r="17" spans="1:41" s="168" customFormat="1" ht="33" customHeight="1" x14ac:dyDescent="0.25">
      <c r="A17" s="151">
        <v>5</v>
      </c>
      <c r="B17" s="152" t="s">
        <v>196</v>
      </c>
      <c r="C17" s="155" t="s">
        <v>68</v>
      </c>
      <c r="D17" s="155" t="s">
        <v>183</v>
      </c>
      <c r="E17" s="156" t="s">
        <v>206</v>
      </c>
      <c r="F17" s="48">
        <f t="shared" si="4"/>
        <v>176</v>
      </c>
      <c r="G17" s="48">
        <v>174</v>
      </c>
      <c r="H17" s="48"/>
      <c r="I17" s="23">
        <v>2</v>
      </c>
      <c r="J17" s="48">
        <f t="shared" si="12"/>
        <v>0</v>
      </c>
      <c r="K17" s="46"/>
      <c r="L17" s="165"/>
      <c r="M17" s="48">
        <f t="shared" si="5"/>
        <v>170</v>
      </c>
      <c r="N17" s="48">
        <v>168</v>
      </c>
      <c r="O17" s="48"/>
      <c r="P17" s="48">
        <v>2</v>
      </c>
      <c r="Q17" s="48">
        <f t="shared" si="13"/>
        <v>0</v>
      </c>
      <c r="R17" s="165"/>
      <c r="S17" s="165"/>
      <c r="T17" s="48">
        <f t="shared" si="14"/>
        <v>191</v>
      </c>
      <c r="U17" s="48">
        <f>174+3+12</f>
        <v>189</v>
      </c>
      <c r="V17" s="23">
        <v>2</v>
      </c>
      <c r="W17" s="48">
        <f t="shared" si="6"/>
        <v>12</v>
      </c>
      <c r="X17" s="166">
        <v>12</v>
      </c>
      <c r="Y17" s="167"/>
      <c r="Z17" s="48">
        <f t="shared" si="15"/>
        <v>191</v>
      </c>
      <c r="AA17" s="48">
        <v>189</v>
      </c>
      <c r="AB17" s="48">
        <v>2</v>
      </c>
      <c r="AC17" s="48">
        <f t="shared" ref="AC17:AC24" si="17">SUM(AD17:AE17)</f>
        <v>7</v>
      </c>
      <c r="AD17" s="165">
        <v>7</v>
      </c>
      <c r="AE17" s="165"/>
      <c r="AF17" s="48"/>
      <c r="AG17" s="48"/>
      <c r="AH17" s="23"/>
      <c r="AI17" s="48">
        <f t="shared" si="16"/>
        <v>212</v>
      </c>
      <c r="AJ17" s="166">
        <v>210</v>
      </c>
      <c r="AK17" s="167">
        <v>2</v>
      </c>
      <c r="AL17" s="23">
        <f t="shared" si="8"/>
        <v>200</v>
      </c>
      <c r="AM17" s="23">
        <f t="shared" si="9"/>
        <v>198</v>
      </c>
      <c r="AN17" s="23">
        <f t="shared" si="10"/>
        <v>2</v>
      </c>
      <c r="AO17" s="191"/>
    </row>
    <row r="18" spans="1:41" s="154" customFormat="1" ht="37.5" customHeight="1" x14ac:dyDescent="0.25">
      <c r="A18" s="151">
        <v>6</v>
      </c>
      <c r="B18" s="152" t="s">
        <v>197</v>
      </c>
      <c r="C18" s="155" t="s">
        <v>73</v>
      </c>
      <c r="D18" s="155" t="s">
        <v>183</v>
      </c>
      <c r="E18" s="156" t="s">
        <v>206</v>
      </c>
      <c r="F18" s="48">
        <f t="shared" si="4"/>
        <v>132</v>
      </c>
      <c r="G18" s="48">
        <v>130</v>
      </c>
      <c r="H18" s="48"/>
      <c r="I18" s="23">
        <v>2</v>
      </c>
      <c r="J18" s="48">
        <f t="shared" si="12"/>
        <v>0</v>
      </c>
      <c r="K18" s="46"/>
      <c r="L18" s="46"/>
      <c r="M18" s="48">
        <f t="shared" si="5"/>
        <v>132</v>
      </c>
      <c r="N18" s="48">
        <v>131</v>
      </c>
      <c r="O18" s="48"/>
      <c r="P18" s="48">
        <v>1</v>
      </c>
      <c r="Q18" s="48">
        <f t="shared" si="13"/>
        <v>0</v>
      </c>
      <c r="R18" s="46"/>
      <c r="S18" s="46"/>
      <c r="T18" s="48">
        <f t="shared" si="14"/>
        <v>148</v>
      </c>
      <c r="U18" s="48">
        <f>130+16</f>
        <v>146</v>
      </c>
      <c r="V18" s="23">
        <v>2</v>
      </c>
      <c r="W18" s="48">
        <f t="shared" si="6"/>
        <v>5</v>
      </c>
      <c r="X18" s="23">
        <v>5</v>
      </c>
      <c r="Y18" s="47"/>
      <c r="Z18" s="48">
        <f t="shared" si="15"/>
        <v>150</v>
      </c>
      <c r="AA18" s="48">
        <v>149</v>
      </c>
      <c r="AB18" s="48">
        <v>1</v>
      </c>
      <c r="AC18" s="48">
        <f t="shared" si="17"/>
        <v>2</v>
      </c>
      <c r="AD18" s="46">
        <v>2</v>
      </c>
      <c r="AE18" s="46"/>
      <c r="AF18" s="48"/>
      <c r="AG18" s="48"/>
      <c r="AH18" s="23"/>
      <c r="AI18" s="48">
        <f t="shared" si="16"/>
        <v>188</v>
      </c>
      <c r="AJ18" s="23">
        <v>186</v>
      </c>
      <c r="AK18" s="47">
        <v>2</v>
      </c>
      <c r="AL18" s="23">
        <f t="shared" si="8"/>
        <v>183</v>
      </c>
      <c r="AM18" s="23">
        <f t="shared" si="9"/>
        <v>181</v>
      </c>
      <c r="AN18" s="23">
        <f t="shared" si="10"/>
        <v>2</v>
      </c>
      <c r="AO18" s="188"/>
    </row>
    <row r="19" spans="1:41" s="154" customFormat="1" ht="35.25" customHeight="1" x14ac:dyDescent="0.25">
      <c r="A19" s="151">
        <v>7</v>
      </c>
      <c r="B19" s="152" t="s">
        <v>199</v>
      </c>
      <c r="C19" s="155" t="s">
        <v>73</v>
      </c>
      <c r="D19" s="155" t="s">
        <v>183</v>
      </c>
      <c r="E19" s="156" t="s">
        <v>206</v>
      </c>
      <c r="F19" s="48">
        <f t="shared" si="4"/>
        <v>119</v>
      </c>
      <c r="G19" s="48">
        <v>117</v>
      </c>
      <c r="H19" s="48"/>
      <c r="I19" s="153">
        <v>2</v>
      </c>
      <c r="J19" s="48">
        <f t="shared" si="12"/>
        <v>0</v>
      </c>
      <c r="K19" s="46"/>
      <c r="L19" s="46"/>
      <c r="M19" s="48">
        <f t="shared" si="5"/>
        <v>109</v>
      </c>
      <c r="N19" s="48">
        <v>107</v>
      </c>
      <c r="O19" s="48"/>
      <c r="P19" s="48">
        <v>2</v>
      </c>
      <c r="Q19" s="48">
        <f t="shared" si="13"/>
        <v>0</v>
      </c>
      <c r="R19" s="46"/>
      <c r="S19" s="46"/>
      <c r="T19" s="48">
        <f t="shared" si="14"/>
        <v>122</v>
      </c>
      <c r="U19" s="48">
        <f>117+3</f>
        <v>120</v>
      </c>
      <c r="V19" s="153">
        <v>2</v>
      </c>
      <c r="W19" s="48">
        <f t="shared" si="6"/>
        <v>10</v>
      </c>
      <c r="X19" s="23">
        <v>10</v>
      </c>
      <c r="Y19" s="47"/>
      <c r="Z19" s="48">
        <f t="shared" si="15"/>
        <v>111</v>
      </c>
      <c r="AA19" s="48">
        <v>109</v>
      </c>
      <c r="AB19" s="48">
        <v>2</v>
      </c>
      <c r="AC19" s="48">
        <f t="shared" si="17"/>
        <v>7</v>
      </c>
      <c r="AD19" s="46">
        <v>7</v>
      </c>
      <c r="AE19" s="46"/>
      <c r="AF19" s="48"/>
      <c r="AG19" s="48"/>
      <c r="AH19" s="153"/>
      <c r="AI19" s="48">
        <f t="shared" si="16"/>
        <v>150</v>
      </c>
      <c r="AJ19" s="23">
        <v>148</v>
      </c>
      <c r="AK19" s="47">
        <v>2</v>
      </c>
      <c r="AL19" s="23">
        <f t="shared" si="8"/>
        <v>140</v>
      </c>
      <c r="AM19" s="23">
        <f t="shared" si="9"/>
        <v>138</v>
      </c>
      <c r="AN19" s="23">
        <f t="shared" si="10"/>
        <v>2</v>
      </c>
      <c r="AO19" s="188"/>
    </row>
    <row r="20" spans="1:41" s="154" customFormat="1" ht="35.25" customHeight="1" x14ac:dyDescent="0.25">
      <c r="A20" s="151">
        <v>8</v>
      </c>
      <c r="B20" s="152" t="s">
        <v>201</v>
      </c>
      <c r="C20" s="155" t="s">
        <v>73</v>
      </c>
      <c r="D20" s="155" t="s">
        <v>183</v>
      </c>
      <c r="E20" s="156" t="s">
        <v>206</v>
      </c>
      <c r="F20" s="48">
        <f t="shared" si="4"/>
        <v>93</v>
      </c>
      <c r="G20" s="48">
        <v>92</v>
      </c>
      <c r="H20" s="48"/>
      <c r="I20" s="23">
        <v>1</v>
      </c>
      <c r="J20" s="48">
        <f t="shared" si="12"/>
        <v>0</v>
      </c>
      <c r="K20" s="46"/>
      <c r="L20" s="46"/>
      <c r="M20" s="48">
        <f t="shared" si="5"/>
        <v>93</v>
      </c>
      <c r="N20" s="48">
        <v>92</v>
      </c>
      <c r="O20" s="48"/>
      <c r="P20" s="48">
        <v>1</v>
      </c>
      <c r="Q20" s="48">
        <f t="shared" si="13"/>
        <v>0</v>
      </c>
      <c r="R20" s="46"/>
      <c r="S20" s="46"/>
      <c r="T20" s="48">
        <f t="shared" si="14"/>
        <v>105</v>
      </c>
      <c r="U20" s="48">
        <f>92+12</f>
        <v>104</v>
      </c>
      <c r="V20" s="23">
        <v>1</v>
      </c>
      <c r="W20" s="48">
        <f t="shared" si="6"/>
        <v>10</v>
      </c>
      <c r="X20" s="23">
        <v>10</v>
      </c>
      <c r="Y20" s="47"/>
      <c r="Z20" s="48">
        <f t="shared" si="15"/>
        <v>107</v>
      </c>
      <c r="AA20" s="48">
        <v>106</v>
      </c>
      <c r="AB20" s="48">
        <v>1</v>
      </c>
      <c r="AC20" s="48">
        <f t="shared" si="17"/>
        <v>3</v>
      </c>
      <c r="AD20" s="46">
        <v>3</v>
      </c>
      <c r="AE20" s="46"/>
      <c r="AF20" s="48"/>
      <c r="AG20" s="48"/>
      <c r="AH20" s="23"/>
      <c r="AI20" s="48">
        <f t="shared" si="16"/>
        <v>175</v>
      </c>
      <c r="AJ20" s="23">
        <v>174</v>
      </c>
      <c r="AK20" s="47">
        <v>1</v>
      </c>
      <c r="AL20" s="23">
        <f t="shared" si="8"/>
        <v>165</v>
      </c>
      <c r="AM20" s="23">
        <f t="shared" si="9"/>
        <v>164</v>
      </c>
      <c r="AN20" s="23">
        <f t="shared" si="10"/>
        <v>1</v>
      </c>
      <c r="AO20" s="188"/>
    </row>
    <row r="21" spans="1:41" s="154" customFormat="1" ht="30" customHeight="1" x14ac:dyDescent="0.25">
      <c r="A21" s="151">
        <v>9</v>
      </c>
      <c r="B21" s="152" t="s">
        <v>202</v>
      </c>
      <c r="C21" s="155" t="s">
        <v>73</v>
      </c>
      <c r="D21" s="155" t="s">
        <v>183</v>
      </c>
      <c r="E21" s="156" t="s">
        <v>206</v>
      </c>
      <c r="F21" s="48">
        <f t="shared" si="4"/>
        <v>156</v>
      </c>
      <c r="G21" s="48">
        <v>154</v>
      </c>
      <c r="H21" s="48"/>
      <c r="I21" s="23">
        <v>2</v>
      </c>
      <c r="J21" s="48">
        <f t="shared" si="12"/>
        <v>0</v>
      </c>
      <c r="K21" s="46"/>
      <c r="L21" s="46"/>
      <c r="M21" s="48">
        <f t="shared" si="5"/>
        <v>141</v>
      </c>
      <c r="N21" s="48">
        <v>139</v>
      </c>
      <c r="O21" s="48"/>
      <c r="P21" s="48">
        <v>2</v>
      </c>
      <c r="Q21" s="48">
        <f t="shared" si="13"/>
        <v>0</v>
      </c>
      <c r="R21" s="46"/>
      <c r="S21" s="46"/>
      <c r="T21" s="48">
        <f t="shared" si="14"/>
        <v>174</v>
      </c>
      <c r="U21" s="48">
        <f>154+18</f>
        <v>172</v>
      </c>
      <c r="V21" s="23">
        <v>2</v>
      </c>
      <c r="W21" s="48">
        <f t="shared" si="6"/>
        <v>7</v>
      </c>
      <c r="X21" s="23">
        <v>7</v>
      </c>
      <c r="Y21" s="47"/>
      <c r="Z21" s="48">
        <f t="shared" si="15"/>
        <v>153</v>
      </c>
      <c r="AA21" s="48">
        <v>151</v>
      </c>
      <c r="AB21" s="48">
        <v>2</v>
      </c>
      <c r="AC21" s="48">
        <f t="shared" si="17"/>
        <v>3</v>
      </c>
      <c r="AD21" s="46">
        <v>3</v>
      </c>
      <c r="AE21" s="46"/>
      <c r="AF21" s="48"/>
      <c r="AG21" s="48"/>
      <c r="AH21" s="23"/>
      <c r="AI21" s="48">
        <f>SUM(AJ21:AK21)</f>
        <v>187</v>
      </c>
      <c r="AJ21" s="23">
        <v>185</v>
      </c>
      <c r="AK21" s="47">
        <v>2</v>
      </c>
      <c r="AL21" s="23">
        <f t="shared" si="8"/>
        <v>180</v>
      </c>
      <c r="AM21" s="23">
        <f t="shared" si="9"/>
        <v>178</v>
      </c>
      <c r="AN21" s="23">
        <f t="shared" si="10"/>
        <v>2</v>
      </c>
      <c r="AO21" s="188"/>
    </row>
    <row r="22" spans="1:41" s="154" customFormat="1" ht="30" customHeight="1" x14ac:dyDescent="0.25">
      <c r="A22" s="151">
        <v>10</v>
      </c>
      <c r="B22" s="157" t="s">
        <v>722</v>
      </c>
      <c r="C22" s="155" t="s">
        <v>73</v>
      </c>
      <c r="D22" s="155" t="s">
        <v>183</v>
      </c>
      <c r="E22" s="156" t="s">
        <v>206</v>
      </c>
      <c r="F22" s="48">
        <f t="shared" si="4"/>
        <v>169</v>
      </c>
      <c r="G22" s="48">
        <v>166</v>
      </c>
      <c r="H22" s="48"/>
      <c r="I22" s="195">
        <v>3</v>
      </c>
      <c r="J22" s="48">
        <f t="shared" si="12"/>
        <v>0</v>
      </c>
      <c r="K22" s="46"/>
      <c r="L22" s="46"/>
      <c r="M22" s="48">
        <f t="shared" si="5"/>
        <v>167</v>
      </c>
      <c r="N22" s="48">
        <v>164</v>
      </c>
      <c r="O22" s="48"/>
      <c r="P22" s="48">
        <v>3</v>
      </c>
      <c r="Q22" s="48">
        <f t="shared" si="13"/>
        <v>0</v>
      </c>
      <c r="R22" s="46"/>
      <c r="S22" s="46"/>
      <c r="T22" s="48">
        <f t="shared" si="14"/>
        <v>186</v>
      </c>
      <c r="U22" s="48">
        <f>166+17</f>
        <v>183</v>
      </c>
      <c r="V22" s="195">
        <v>3</v>
      </c>
      <c r="W22" s="48">
        <f t="shared" si="6"/>
        <v>20</v>
      </c>
      <c r="X22" s="23">
        <v>20</v>
      </c>
      <c r="Y22" s="47"/>
      <c r="Z22" s="48">
        <f t="shared" si="15"/>
        <v>187</v>
      </c>
      <c r="AA22" s="48">
        <v>184</v>
      </c>
      <c r="AB22" s="48">
        <v>3</v>
      </c>
      <c r="AC22" s="48">
        <f t="shared" si="17"/>
        <v>11</v>
      </c>
      <c r="AD22" s="46">
        <v>11</v>
      </c>
      <c r="AE22" s="46"/>
      <c r="AF22" s="48"/>
      <c r="AG22" s="48"/>
      <c r="AH22" s="195"/>
      <c r="AI22" s="48">
        <f t="shared" si="16"/>
        <v>312</v>
      </c>
      <c r="AJ22" s="23">
        <v>309</v>
      </c>
      <c r="AK22" s="47">
        <v>3</v>
      </c>
      <c r="AL22" s="23">
        <f t="shared" si="8"/>
        <v>292</v>
      </c>
      <c r="AM22" s="23">
        <f t="shared" si="9"/>
        <v>289</v>
      </c>
      <c r="AN22" s="23">
        <f t="shared" si="10"/>
        <v>3</v>
      </c>
      <c r="AO22" s="188"/>
    </row>
    <row r="23" spans="1:41" s="154" customFormat="1" ht="30" customHeight="1" x14ac:dyDescent="0.25">
      <c r="A23" s="151">
        <v>11</v>
      </c>
      <c r="B23" s="152" t="s">
        <v>203</v>
      </c>
      <c r="C23" s="155" t="s">
        <v>73</v>
      </c>
      <c r="D23" s="155" t="s">
        <v>183</v>
      </c>
      <c r="E23" s="156" t="s">
        <v>206</v>
      </c>
      <c r="F23" s="48">
        <f t="shared" si="4"/>
        <v>119</v>
      </c>
      <c r="G23" s="48">
        <v>117</v>
      </c>
      <c r="H23" s="48"/>
      <c r="I23" s="23">
        <v>2</v>
      </c>
      <c r="J23" s="48">
        <f t="shared" si="12"/>
        <v>0</v>
      </c>
      <c r="K23" s="46"/>
      <c r="L23" s="46"/>
      <c r="M23" s="48">
        <f t="shared" si="5"/>
        <v>104</v>
      </c>
      <c r="N23" s="48">
        <v>102</v>
      </c>
      <c r="O23" s="48"/>
      <c r="P23" s="48">
        <v>2</v>
      </c>
      <c r="Q23" s="48">
        <f t="shared" si="13"/>
        <v>0</v>
      </c>
      <c r="R23" s="46"/>
      <c r="S23" s="46"/>
      <c r="T23" s="48">
        <f t="shared" si="14"/>
        <v>123</v>
      </c>
      <c r="U23" s="48">
        <f>117+4</f>
        <v>121</v>
      </c>
      <c r="V23" s="23">
        <v>2</v>
      </c>
      <c r="W23" s="48">
        <f t="shared" si="6"/>
        <v>5</v>
      </c>
      <c r="X23" s="23">
        <v>5</v>
      </c>
      <c r="Y23" s="47"/>
      <c r="Z23" s="48">
        <f t="shared" si="15"/>
        <v>108</v>
      </c>
      <c r="AA23" s="48">
        <v>104</v>
      </c>
      <c r="AB23" s="48">
        <v>4</v>
      </c>
      <c r="AC23" s="48">
        <f t="shared" si="17"/>
        <v>3</v>
      </c>
      <c r="AD23" s="46">
        <v>3</v>
      </c>
      <c r="AE23" s="46"/>
      <c r="AF23" s="48"/>
      <c r="AG23" s="48"/>
      <c r="AH23" s="23"/>
      <c r="AI23" s="48">
        <f t="shared" si="16"/>
        <v>163</v>
      </c>
      <c r="AJ23" s="23">
        <v>161</v>
      </c>
      <c r="AK23" s="47">
        <v>2</v>
      </c>
      <c r="AL23" s="23">
        <f t="shared" si="8"/>
        <v>158</v>
      </c>
      <c r="AM23" s="23">
        <f t="shared" si="9"/>
        <v>156</v>
      </c>
      <c r="AN23" s="23">
        <f t="shared" si="10"/>
        <v>2</v>
      </c>
      <c r="AO23" s="188"/>
    </row>
    <row r="24" spans="1:41" s="154" customFormat="1" ht="30" customHeight="1" x14ac:dyDescent="0.25">
      <c r="A24" s="151">
        <v>12</v>
      </c>
      <c r="B24" s="152" t="s">
        <v>205</v>
      </c>
      <c r="C24" s="198" t="s">
        <v>73</v>
      </c>
      <c r="D24" s="198" t="s">
        <v>183</v>
      </c>
      <c r="E24" s="199" t="s">
        <v>206</v>
      </c>
      <c r="F24" s="48">
        <f t="shared" si="4"/>
        <v>140</v>
      </c>
      <c r="G24" s="48">
        <v>138</v>
      </c>
      <c r="H24" s="48"/>
      <c r="I24" s="23">
        <v>2</v>
      </c>
      <c r="J24" s="48">
        <f t="shared" si="12"/>
        <v>0</v>
      </c>
      <c r="K24" s="48"/>
      <c r="L24" s="46"/>
      <c r="M24" s="48">
        <f t="shared" si="5"/>
        <v>136</v>
      </c>
      <c r="N24" s="48">
        <v>134</v>
      </c>
      <c r="O24" s="48"/>
      <c r="P24" s="48">
        <v>2</v>
      </c>
      <c r="Q24" s="48">
        <f t="shared" si="13"/>
        <v>0</v>
      </c>
      <c r="R24" s="46"/>
      <c r="S24" s="46"/>
      <c r="T24" s="48">
        <f t="shared" si="14"/>
        <v>144</v>
      </c>
      <c r="U24" s="48">
        <f>138+4</f>
        <v>142</v>
      </c>
      <c r="V24" s="23">
        <v>2</v>
      </c>
      <c r="W24" s="48">
        <f t="shared" si="6"/>
        <v>20</v>
      </c>
      <c r="X24" s="23">
        <v>20</v>
      </c>
      <c r="Y24" s="47"/>
      <c r="Z24" s="48">
        <f t="shared" si="15"/>
        <v>162</v>
      </c>
      <c r="AA24" s="48">
        <v>160</v>
      </c>
      <c r="AB24" s="48">
        <v>2</v>
      </c>
      <c r="AC24" s="48">
        <f t="shared" si="17"/>
        <v>20</v>
      </c>
      <c r="AD24" s="46">
        <v>20</v>
      </c>
      <c r="AE24" s="46"/>
      <c r="AF24" s="48"/>
      <c r="AG24" s="48"/>
      <c r="AH24" s="23"/>
      <c r="AI24" s="48">
        <f t="shared" si="16"/>
        <v>313</v>
      </c>
      <c r="AJ24" s="23">
        <v>311</v>
      </c>
      <c r="AK24" s="47">
        <v>2</v>
      </c>
      <c r="AL24" s="23">
        <f t="shared" si="8"/>
        <v>293</v>
      </c>
      <c r="AM24" s="23">
        <f t="shared" si="9"/>
        <v>291</v>
      </c>
      <c r="AN24" s="23">
        <f t="shared" si="10"/>
        <v>2</v>
      </c>
      <c r="AO24" s="188"/>
    </row>
    <row r="25" spans="1:41" ht="45" x14ac:dyDescent="0.25">
      <c r="A25" s="151">
        <v>13</v>
      </c>
      <c r="B25" s="174" t="s">
        <v>767</v>
      </c>
      <c r="C25" s="45" t="s">
        <v>68</v>
      </c>
      <c r="D25" s="45" t="s">
        <v>768</v>
      </c>
      <c r="E25" s="45" t="s">
        <v>769</v>
      </c>
      <c r="F25" s="23">
        <f t="shared" si="4"/>
        <v>0</v>
      </c>
      <c r="G25" s="23">
        <v>0</v>
      </c>
      <c r="H25" s="23"/>
      <c r="I25" s="45"/>
      <c r="J25" s="23">
        <f t="shared" ref="J25:J53" si="18">SUM(K25:L25)</f>
        <v>10</v>
      </c>
      <c r="K25" s="303">
        <v>9</v>
      </c>
      <c r="L25" s="45">
        <v>1</v>
      </c>
      <c r="M25" s="23">
        <f t="shared" si="5"/>
        <v>9</v>
      </c>
      <c r="N25" s="23">
        <v>0</v>
      </c>
      <c r="O25" s="23"/>
      <c r="P25" s="23">
        <v>9</v>
      </c>
      <c r="Q25" s="23">
        <f t="shared" ref="Q25:Q53" si="19">SUM(R25:S25)</f>
        <v>8</v>
      </c>
      <c r="R25" s="45">
        <v>7</v>
      </c>
      <c r="S25" s="45">
        <v>1</v>
      </c>
      <c r="T25" s="23">
        <f t="shared" si="14"/>
        <v>0</v>
      </c>
      <c r="U25" s="23">
        <f t="shared" ref="U25:U36" si="20">SUM(V25:V25)</f>
        <v>0</v>
      </c>
      <c r="V25" s="46"/>
      <c r="W25" s="23">
        <f t="shared" si="6"/>
        <v>10</v>
      </c>
      <c r="X25" s="46">
        <v>9</v>
      </c>
      <c r="Y25" s="46">
        <v>1</v>
      </c>
      <c r="Z25" s="23"/>
      <c r="AA25" s="23"/>
      <c r="AB25" s="23"/>
      <c r="AC25" s="23">
        <f t="shared" ref="AC25:AC37" si="21">SUM(AD25:AE25)</f>
        <v>8</v>
      </c>
      <c r="AD25" s="45">
        <v>7</v>
      </c>
      <c r="AE25" s="45">
        <v>1</v>
      </c>
      <c r="AF25" s="23"/>
      <c r="AG25" s="23"/>
      <c r="AH25" s="46"/>
      <c r="AI25" s="23">
        <f t="shared" ref="AI25:AI37" si="22">SUM(AJ25:AK25)</f>
        <v>10</v>
      </c>
      <c r="AJ25" s="46">
        <v>9</v>
      </c>
      <c r="AK25" s="46">
        <v>1</v>
      </c>
      <c r="AL25" s="23">
        <f t="shared" si="8"/>
        <v>0</v>
      </c>
      <c r="AM25" s="23">
        <f t="shared" si="9"/>
        <v>0</v>
      </c>
      <c r="AN25" s="23">
        <f t="shared" si="10"/>
        <v>0</v>
      </c>
      <c r="AO25" s="188"/>
    </row>
    <row r="26" spans="1:41" ht="45" x14ac:dyDescent="0.25">
      <c r="A26" s="151">
        <v>14</v>
      </c>
      <c r="B26" s="174" t="s">
        <v>770</v>
      </c>
      <c r="C26" s="23" t="s">
        <v>68</v>
      </c>
      <c r="D26" s="23" t="s">
        <v>128</v>
      </c>
      <c r="E26" s="23" t="s">
        <v>769</v>
      </c>
      <c r="F26" s="23">
        <f t="shared" si="4"/>
        <v>0</v>
      </c>
      <c r="G26" s="23">
        <v>0</v>
      </c>
      <c r="H26" s="23"/>
      <c r="I26" s="23"/>
      <c r="J26" s="23">
        <f t="shared" si="18"/>
        <v>13</v>
      </c>
      <c r="K26" s="46">
        <v>12</v>
      </c>
      <c r="L26" s="23">
        <v>1</v>
      </c>
      <c r="M26" s="23"/>
      <c r="N26" s="23"/>
      <c r="O26" s="23"/>
      <c r="P26" s="23"/>
      <c r="Q26" s="23">
        <f t="shared" si="19"/>
        <v>9</v>
      </c>
      <c r="R26" s="23">
        <v>9</v>
      </c>
      <c r="S26" s="23"/>
      <c r="T26" s="23">
        <f t="shared" si="14"/>
        <v>0</v>
      </c>
      <c r="U26" s="23">
        <f t="shared" si="20"/>
        <v>0</v>
      </c>
      <c r="V26" s="46"/>
      <c r="W26" s="23">
        <f t="shared" si="6"/>
        <v>14</v>
      </c>
      <c r="X26" s="46">
        <v>13</v>
      </c>
      <c r="Y26" s="46">
        <v>1</v>
      </c>
      <c r="Z26" s="23"/>
      <c r="AA26" s="23"/>
      <c r="AB26" s="23"/>
      <c r="AC26" s="23">
        <f t="shared" si="21"/>
        <v>9</v>
      </c>
      <c r="AD26" s="23">
        <v>9</v>
      </c>
      <c r="AE26" s="23"/>
      <c r="AF26" s="23"/>
      <c r="AG26" s="23"/>
      <c r="AH26" s="46"/>
      <c r="AI26" s="23">
        <f t="shared" si="22"/>
        <v>14</v>
      </c>
      <c r="AJ26" s="46">
        <v>13</v>
      </c>
      <c r="AK26" s="46">
        <v>1</v>
      </c>
      <c r="AL26" s="23">
        <f t="shared" si="8"/>
        <v>0</v>
      </c>
      <c r="AM26" s="23">
        <f t="shared" si="9"/>
        <v>0</v>
      </c>
      <c r="AN26" s="23">
        <f t="shared" si="10"/>
        <v>0</v>
      </c>
      <c r="AO26" s="188"/>
    </row>
    <row r="27" spans="1:41" ht="60" x14ac:dyDescent="0.25">
      <c r="A27" s="151">
        <v>15</v>
      </c>
      <c r="B27" s="174" t="s">
        <v>771</v>
      </c>
      <c r="C27" s="23" t="s">
        <v>68</v>
      </c>
      <c r="D27" s="23" t="s">
        <v>772</v>
      </c>
      <c r="E27" s="23" t="s">
        <v>769</v>
      </c>
      <c r="F27" s="23">
        <f t="shared" si="4"/>
        <v>0</v>
      </c>
      <c r="G27" s="23">
        <v>0</v>
      </c>
      <c r="H27" s="23"/>
      <c r="I27" s="23"/>
      <c r="J27" s="23">
        <f t="shared" si="18"/>
        <v>12</v>
      </c>
      <c r="K27" s="46">
        <v>11</v>
      </c>
      <c r="L27" s="46">
        <v>1</v>
      </c>
      <c r="M27" s="23">
        <f t="shared" si="5"/>
        <v>0</v>
      </c>
      <c r="N27" s="23">
        <v>0</v>
      </c>
      <c r="O27" s="23"/>
      <c r="P27" s="23"/>
      <c r="Q27" s="23">
        <f t="shared" si="19"/>
        <v>9</v>
      </c>
      <c r="R27" s="46">
        <v>8</v>
      </c>
      <c r="S27" s="46">
        <v>1</v>
      </c>
      <c r="T27" s="23">
        <f t="shared" si="14"/>
        <v>0</v>
      </c>
      <c r="U27" s="23">
        <f t="shared" si="20"/>
        <v>0</v>
      </c>
      <c r="V27" s="23"/>
      <c r="W27" s="23">
        <f t="shared" si="6"/>
        <v>12</v>
      </c>
      <c r="X27" s="23">
        <v>11</v>
      </c>
      <c r="Y27" s="23">
        <v>1</v>
      </c>
      <c r="Z27" s="23"/>
      <c r="AA27" s="23"/>
      <c r="AB27" s="23"/>
      <c r="AC27" s="23">
        <f t="shared" si="21"/>
        <v>12</v>
      </c>
      <c r="AD27" s="46">
        <v>11</v>
      </c>
      <c r="AE27" s="46">
        <v>1</v>
      </c>
      <c r="AF27" s="23"/>
      <c r="AG27" s="23"/>
      <c r="AH27" s="23"/>
      <c r="AI27" s="23">
        <f t="shared" si="22"/>
        <v>12</v>
      </c>
      <c r="AJ27" s="23">
        <v>11</v>
      </c>
      <c r="AK27" s="23">
        <v>1</v>
      </c>
      <c r="AL27" s="23">
        <f t="shared" si="8"/>
        <v>0</v>
      </c>
      <c r="AM27" s="23">
        <f t="shared" si="9"/>
        <v>0</v>
      </c>
      <c r="AN27" s="23">
        <f t="shared" si="10"/>
        <v>0</v>
      </c>
      <c r="AO27" s="188"/>
    </row>
    <row r="28" spans="1:41" ht="60" x14ac:dyDescent="0.25">
      <c r="A28" s="151">
        <v>16</v>
      </c>
      <c r="B28" s="174" t="s">
        <v>773</v>
      </c>
      <c r="C28" s="23" t="s">
        <v>68</v>
      </c>
      <c r="D28" s="23" t="s">
        <v>772</v>
      </c>
      <c r="E28" s="23" t="s">
        <v>769</v>
      </c>
      <c r="F28" s="23">
        <f t="shared" si="4"/>
        <v>0</v>
      </c>
      <c r="G28" s="23">
        <v>0</v>
      </c>
      <c r="H28" s="23"/>
      <c r="I28" s="23"/>
      <c r="J28" s="23">
        <f t="shared" si="18"/>
        <v>7</v>
      </c>
      <c r="K28" s="46">
        <v>6</v>
      </c>
      <c r="L28" s="46">
        <v>1</v>
      </c>
      <c r="M28" s="23">
        <f t="shared" si="5"/>
        <v>0</v>
      </c>
      <c r="N28" s="23">
        <v>0</v>
      </c>
      <c r="O28" s="23"/>
      <c r="P28" s="23"/>
      <c r="Q28" s="23">
        <f t="shared" si="19"/>
        <v>5</v>
      </c>
      <c r="R28" s="46">
        <v>4</v>
      </c>
      <c r="S28" s="46">
        <v>1</v>
      </c>
      <c r="T28" s="23">
        <f t="shared" si="14"/>
        <v>0</v>
      </c>
      <c r="U28" s="23">
        <f t="shared" si="20"/>
        <v>0</v>
      </c>
      <c r="V28" s="23"/>
      <c r="W28" s="23">
        <f t="shared" si="6"/>
        <v>7</v>
      </c>
      <c r="X28" s="23">
        <v>6</v>
      </c>
      <c r="Y28" s="23">
        <v>1</v>
      </c>
      <c r="Z28" s="23"/>
      <c r="AA28" s="23"/>
      <c r="AB28" s="23"/>
      <c r="AC28" s="23">
        <f t="shared" si="21"/>
        <v>5</v>
      </c>
      <c r="AD28" s="46">
        <v>4</v>
      </c>
      <c r="AE28" s="46">
        <v>1</v>
      </c>
      <c r="AF28" s="23"/>
      <c r="AG28" s="23"/>
      <c r="AH28" s="23"/>
      <c r="AI28" s="23">
        <f t="shared" si="22"/>
        <v>7</v>
      </c>
      <c r="AJ28" s="23">
        <v>6</v>
      </c>
      <c r="AK28" s="23">
        <v>1</v>
      </c>
      <c r="AL28" s="23">
        <f t="shared" si="8"/>
        <v>0</v>
      </c>
      <c r="AM28" s="23">
        <f t="shared" si="9"/>
        <v>0</v>
      </c>
      <c r="AN28" s="23">
        <f t="shared" si="10"/>
        <v>0</v>
      </c>
      <c r="AO28" s="188"/>
    </row>
    <row r="29" spans="1:41" ht="60" x14ac:dyDescent="0.25">
      <c r="A29" s="151">
        <v>17</v>
      </c>
      <c r="B29" s="392" t="s">
        <v>814</v>
      </c>
      <c r="C29" s="23" t="s">
        <v>68</v>
      </c>
      <c r="D29" s="23" t="s">
        <v>772</v>
      </c>
      <c r="E29" s="23" t="s">
        <v>769</v>
      </c>
      <c r="F29" s="23">
        <f t="shared" si="4"/>
        <v>4</v>
      </c>
      <c r="G29" s="23">
        <v>4</v>
      </c>
      <c r="H29" s="23"/>
      <c r="I29" s="23"/>
      <c r="J29" s="23">
        <f t="shared" si="18"/>
        <v>0</v>
      </c>
      <c r="K29" s="23"/>
      <c r="L29" s="46"/>
      <c r="M29" s="23">
        <f t="shared" si="5"/>
        <v>4</v>
      </c>
      <c r="N29" s="23">
        <v>4</v>
      </c>
      <c r="O29" s="23"/>
      <c r="P29" s="23"/>
      <c r="Q29" s="23">
        <f t="shared" si="19"/>
        <v>0</v>
      </c>
      <c r="R29" s="46"/>
      <c r="S29" s="46"/>
      <c r="T29" s="23">
        <f t="shared" si="14"/>
        <v>0</v>
      </c>
      <c r="U29" s="23">
        <f t="shared" si="20"/>
        <v>0</v>
      </c>
      <c r="V29" s="23"/>
      <c r="W29" s="23">
        <f t="shared" si="6"/>
        <v>4</v>
      </c>
      <c r="X29" s="23">
        <v>4</v>
      </c>
      <c r="Y29" s="23"/>
      <c r="Z29" s="23"/>
      <c r="AA29" s="23"/>
      <c r="AB29" s="23"/>
      <c r="AC29" s="23">
        <f t="shared" si="21"/>
        <v>4</v>
      </c>
      <c r="AD29" s="46">
        <v>4</v>
      </c>
      <c r="AE29" s="46"/>
      <c r="AF29" s="23"/>
      <c r="AG29" s="23"/>
      <c r="AH29" s="23"/>
      <c r="AI29" s="23">
        <f t="shared" si="22"/>
        <v>4</v>
      </c>
      <c r="AJ29" s="23">
        <v>4</v>
      </c>
      <c r="AK29" s="23"/>
      <c r="AL29" s="23">
        <f t="shared" si="8"/>
        <v>0</v>
      </c>
      <c r="AM29" s="23">
        <f t="shared" si="9"/>
        <v>0</v>
      </c>
      <c r="AN29" s="23">
        <f t="shared" si="10"/>
        <v>0</v>
      </c>
      <c r="AO29" s="188"/>
    </row>
    <row r="30" spans="1:41" ht="45" x14ac:dyDescent="0.25">
      <c r="A30" s="151">
        <v>18</v>
      </c>
      <c r="B30" s="24" t="s">
        <v>774</v>
      </c>
      <c r="C30" s="45" t="s">
        <v>68</v>
      </c>
      <c r="D30" s="45" t="s">
        <v>68</v>
      </c>
      <c r="E30" s="45" t="s">
        <v>769</v>
      </c>
      <c r="F30" s="23"/>
      <c r="G30" s="23"/>
      <c r="H30" s="23"/>
      <c r="I30" s="45"/>
      <c r="J30" s="23">
        <f t="shared" si="18"/>
        <v>7</v>
      </c>
      <c r="K30" s="45">
        <v>7</v>
      </c>
      <c r="L30" s="45"/>
      <c r="M30" s="23"/>
      <c r="N30" s="23"/>
      <c r="O30" s="23"/>
      <c r="P30" s="23"/>
      <c r="Q30" s="23">
        <f t="shared" si="19"/>
        <v>7</v>
      </c>
      <c r="R30" s="45">
        <v>7</v>
      </c>
      <c r="S30" s="45"/>
      <c r="T30" s="23"/>
      <c r="U30" s="23"/>
      <c r="V30" s="45"/>
      <c r="W30" s="23">
        <f t="shared" si="6"/>
        <v>35</v>
      </c>
      <c r="X30" s="45">
        <v>35</v>
      </c>
      <c r="Y30" s="45"/>
      <c r="Z30" s="23"/>
      <c r="AA30" s="23"/>
      <c r="AB30" s="23"/>
      <c r="AC30" s="23">
        <f t="shared" si="21"/>
        <v>5</v>
      </c>
      <c r="AD30" s="45">
        <v>5</v>
      </c>
      <c r="AE30" s="45"/>
      <c r="AF30" s="23"/>
      <c r="AG30" s="23"/>
      <c r="AH30" s="45"/>
      <c r="AI30" s="23">
        <f t="shared" si="22"/>
        <v>35</v>
      </c>
      <c r="AJ30" s="45">
        <v>35</v>
      </c>
      <c r="AK30" s="45"/>
      <c r="AL30" s="23">
        <f t="shared" si="8"/>
        <v>0</v>
      </c>
      <c r="AM30" s="23">
        <f t="shared" si="9"/>
        <v>0</v>
      </c>
      <c r="AN30" s="23">
        <f t="shared" si="10"/>
        <v>0</v>
      </c>
      <c r="AO30" s="184"/>
    </row>
    <row r="31" spans="1:41" ht="60" x14ac:dyDescent="0.25">
      <c r="A31" s="151">
        <v>19</v>
      </c>
      <c r="B31" s="24" t="s">
        <v>775</v>
      </c>
      <c r="C31" s="45"/>
      <c r="D31" s="45"/>
      <c r="E31" s="45"/>
      <c r="F31" s="23"/>
      <c r="G31" s="23"/>
      <c r="H31" s="23"/>
      <c r="I31" s="45"/>
      <c r="J31" s="23">
        <f t="shared" si="18"/>
        <v>19</v>
      </c>
      <c r="K31" s="45">
        <v>19</v>
      </c>
      <c r="L31" s="45"/>
      <c r="M31" s="23"/>
      <c r="N31" s="23"/>
      <c r="O31" s="23"/>
      <c r="P31" s="23"/>
      <c r="Q31" s="23">
        <f t="shared" si="19"/>
        <v>19</v>
      </c>
      <c r="R31" s="45">
        <v>19</v>
      </c>
      <c r="S31" s="45"/>
      <c r="T31" s="23"/>
      <c r="U31" s="23"/>
      <c r="V31" s="45"/>
      <c r="W31" s="23">
        <f t="shared" si="6"/>
        <v>36</v>
      </c>
      <c r="X31" s="45">
        <v>36</v>
      </c>
      <c r="Y31" s="45"/>
      <c r="Z31" s="23"/>
      <c r="AA31" s="23"/>
      <c r="AB31" s="23"/>
      <c r="AC31" s="23">
        <f t="shared" si="21"/>
        <v>16</v>
      </c>
      <c r="AD31" s="45">
        <v>16</v>
      </c>
      <c r="AE31" s="45"/>
      <c r="AF31" s="23"/>
      <c r="AG31" s="23"/>
      <c r="AH31" s="45"/>
      <c r="AI31" s="23">
        <f t="shared" si="22"/>
        <v>36</v>
      </c>
      <c r="AJ31" s="45">
        <v>36</v>
      </c>
      <c r="AK31" s="45"/>
      <c r="AL31" s="23">
        <f t="shared" si="8"/>
        <v>0</v>
      </c>
      <c r="AM31" s="23">
        <f t="shared" si="9"/>
        <v>0</v>
      </c>
      <c r="AN31" s="23">
        <f t="shared" si="10"/>
        <v>0</v>
      </c>
      <c r="AO31" s="184"/>
    </row>
    <row r="32" spans="1:41" ht="66.75" customHeight="1" x14ac:dyDescent="0.25">
      <c r="A32" s="151">
        <v>20</v>
      </c>
      <c r="B32" s="24" t="s">
        <v>776</v>
      </c>
      <c r="C32" s="45"/>
      <c r="D32" s="45"/>
      <c r="E32" s="45"/>
      <c r="F32" s="23"/>
      <c r="G32" s="23"/>
      <c r="H32" s="23"/>
      <c r="I32" s="45"/>
      <c r="J32" s="23">
        <f t="shared" si="18"/>
        <v>16</v>
      </c>
      <c r="K32" s="45">
        <v>16</v>
      </c>
      <c r="L32" s="45"/>
      <c r="M32" s="23"/>
      <c r="N32" s="23"/>
      <c r="O32" s="23"/>
      <c r="P32" s="23"/>
      <c r="Q32" s="23">
        <f t="shared" si="19"/>
        <v>12</v>
      </c>
      <c r="R32" s="45">
        <v>12</v>
      </c>
      <c r="S32" s="45"/>
      <c r="T32" s="23"/>
      <c r="U32" s="23"/>
      <c r="V32" s="45"/>
      <c r="W32" s="23">
        <f t="shared" si="6"/>
        <v>35</v>
      </c>
      <c r="X32" s="45">
        <v>35</v>
      </c>
      <c r="Y32" s="45"/>
      <c r="Z32" s="23"/>
      <c r="AA32" s="23"/>
      <c r="AB32" s="23"/>
      <c r="AC32" s="23">
        <f t="shared" si="21"/>
        <v>19</v>
      </c>
      <c r="AD32" s="45">
        <v>19</v>
      </c>
      <c r="AE32" s="45"/>
      <c r="AF32" s="23"/>
      <c r="AG32" s="23"/>
      <c r="AH32" s="45"/>
      <c r="AI32" s="23">
        <f t="shared" si="22"/>
        <v>35</v>
      </c>
      <c r="AJ32" s="45">
        <v>35</v>
      </c>
      <c r="AK32" s="45"/>
      <c r="AL32" s="23">
        <f t="shared" si="8"/>
        <v>0</v>
      </c>
      <c r="AM32" s="23">
        <f t="shared" si="9"/>
        <v>0</v>
      </c>
      <c r="AN32" s="23">
        <f t="shared" si="10"/>
        <v>0</v>
      </c>
      <c r="AO32" s="184"/>
    </row>
    <row r="33" spans="1:41" s="398" customFormat="1" ht="54" customHeight="1" x14ac:dyDescent="0.25">
      <c r="A33" s="393">
        <v>21</v>
      </c>
      <c r="B33" s="394" t="s">
        <v>777</v>
      </c>
      <c r="C33" s="395" t="s">
        <v>778</v>
      </c>
      <c r="D33" s="395"/>
      <c r="E33" s="395" t="s">
        <v>769</v>
      </c>
      <c r="F33" s="396"/>
      <c r="G33" s="396">
        <v>0</v>
      </c>
      <c r="H33" s="396"/>
      <c r="I33" s="395"/>
      <c r="J33" s="396">
        <f t="shared" si="18"/>
        <v>5</v>
      </c>
      <c r="K33" s="395">
        <v>5</v>
      </c>
      <c r="L33" s="395"/>
      <c r="M33" s="396"/>
      <c r="N33" s="396"/>
      <c r="O33" s="396"/>
      <c r="P33" s="396"/>
      <c r="Q33" s="396">
        <f t="shared" si="19"/>
        <v>5</v>
      </c>
      <c r="R33" s="395">
        <v>5</v>
      </c>
      <c r="S33" s="395"/>
      <c r="T33" s="396">
        <f t="shared" ref="T33:T46" si="23">SUM(U33:V33)</f>
        <v>0</v>
      </c>
      <c r="U33" s="396">
        <f t="shared" si="20"/>
        <v>0</v>
      </c>
      <c r="V33" s="395"/>
      <c r="W33" s="396">
        <f t="shared" si="6"/>
        <v>17</v>
      </c>
      <c r="X33" s="395">
        <v>17</v>
      </c>
      <c r="Y33" s="395"/>
      <c r="Z33" s="396"/>
      <c r="AA33" s="396"/>
      <c r="AB33" s="396"/>
      <c r="AC33" s="396">
        <f t="shared" si="21"/>
        <v>8</v>
      </c>
      <c r="AD33" s="395">
        <v>8</v>
      </c>
      <c r="AE33" s="395"/>
      <c r="AF33" s="396"/>
      <c r="AG33" s="396"/>
      <c r="AH33" s="395"/>
      <c r="AI33" s="396">
        <f t="shared" si="22"/>
        <v>17</v>
      </c>
      <c r="AJ33" s="395">
        <v>17</v>
      </c>
      <c r="AK33" s="395"/>
      <c r="AL33" s="396">
        <f t="shared" si="8"/>
        <v>0</v>
      </c>
      <c r="AM33" s="396">
        <f t="shared" si="9"/>
        <v>0</v>
      </c>
      <c r="AN33" s="396">
        <f t="shared" si="10"/>
        <v>0</v>
      </c>
      <c r="AO33" s="397"/>
    </row>
    <row r="34" spans="1:41" s="398" customFormat="1" ht="35.25" customHeight="1" x14ac:dyDescent="0.25">
      <c r="A34" s="393">
        <v>22</v>
      </c>
      <c r="B34" s="392" t="s">
        <v>779</v>
      </c>
      <c r="C34" s="396" t="s">
        <v>780</v>
      </c>
      <c r="D34" s="396" t="s">
        <v>781</v>
      </c>
      <c r="E34" s="396" t="s">
        <v>477</v>
      </c>
      <c r="F34" s="396">
        <f t="shared" si="4"/>
        <v>0</v>
      </c>
      <c r="G34" s="396">
        <v>0</v>
      </c>
      <c r="H34" s="396"/>
      <c r="I34" s="396"/>
      <c r="J34" s="396">
        <f t="shared" si="18"/>
        <v>3</v>
      </c>
      <c r="K34" s="396">
        <v>3</v>
      </c>
      <c r="L34" s="396"/>
      <c r="M34" s="396">
        <f t="shared" si="5"/>
        <v>0</v>
      </c>
      <c r="N34" s="396">
        <v>0</v>
      </c>
      <c r="O34" s="396"/>
      <c r="P34" s="396"/>
      <c r="Q34" s="396">
        <f t="shared" si="19"/>
        <v>3</v>
      </c>
      <c r="R34" s="396">
        <v>3</v>
      </c>
      <c r="S34" s="396"/>
      <c r="T34" s="396">
        <f t="shared" si="23"/>
        <v>0</v>
      </c>
      <c r="U34" s="396">
        <f t="shared" si="20"/>
        <v>0</v>
      </c>
      <c r="V34" s="399"/>
      <c r="W34" s="396">
        <f t="shared" si="6"/>
        <v>3</v>
      </c>
      <c r="X34" s="399">
        <v>3</v>
      </c>
      <c r="Y34" s="399"/>
      <c r="Z34" s="396">
        <f>SUM(AA34:AB34)</f>
        <v>0</v>
      </c>
      <c r="AA34" s="396">
        <v>0</v>
      </c>
      <c r="AB34" s="396"/>
      <c r="AC34" s="396">
        <f t="shared" si="21"/>
        <v>3</v>
      </c>
      <c r="AD34" s="396">
        <v>3</v>
      </c>
      <c r="AE34" s="396"/>
      <c r="AF34" s="396"/>
      <c r="AG34" s="396"/>
      <c r="AH34" s="399"/>
      <c r="AI34" s="396">
        <f t="shared" si="22"/>
        <v>3</v>
      </c>
      <c r="AJ34" s="399">
        <v>3</v>
      </c>
      <c r="AK34" s="399"/>
      <c r="AL34" s="396">
        <f t="shared" si="8"/>
        <v>0</v>
      </c>
      <c r="AM34" s="396">
        <f t="shared" si="9"/>
        <v>0</v>
      </c>
      <c r="AN34" s="396">
        <f t="shared" si="10"/>
        <v>0</v>
      </c>
      <c r="AO34" s="400"/>
    </row>
    <row r="35" spans="1:41" s="398" customFormat="1" ht="45" x14ac:dyDescent="0.25">
      <c r="A35" s="393">
        <v>23</v>
      </c>
      <c r="B35" s="392" t="s">
        <v>155</v>
      </c>
      <c r="C35" s="396"/>
      <c r="D35" s="396"/>
      <c r="E35" s="396" t="s">
        <v>154</v>
      </c>
      <c r="F35" s="396">
        <f t="shared" si="4"/>
        <v>5</v>
      </c>
      <c r="G35" s="396">
        <v>5</v>
      </c>
      <c r="H35" s="396"/>
      <c r="I35" s="396"/>
      <c r="J35" s="396">
        <f t="shared" si="18"/>
        <v>13</v>
      </c>
      <c r="K35" s="396">
        <v>13</v>
      </c>
      <c r="L35" s="396"/>
      <c r="M35" s="396">
        <f>SUM(N35:P35)</f>
        <v>5</v>
      </c>
      <c r="N35" s="396">
        <v>5</v>
      </c>
      <c r="O35" s="396"/>
      <c r="P35" s="396"/>
      <c r="Q35" s="396">
        <f t="shared" si="19"/>
        <v>13</v>
      </c>
      <c r="R35" s="396">
        <v>13</v>
      </c>
      <c r="S35" s="396"/>
      <c r="T35" s="396">
        <f t="shared" si="23"/>
        <v>0</v>
      </c>
      <c r="U35" s="396">
        <f t="shared" si="20"/>
        <v>0</v>
      </c>
      <c r="V35" s="396"/>
      <c r="W35" s="396">
        <f t="shared" si="6"/>
        <v>18</v>
      </c>
      <c r="X35" s="396">
        <v>18</v>
      </c>
      <c r="Y35" s="396"/>
      <c r="Z35" s="396">
        <f>SUM(AA35:AB35)</f>
        <v>5</v>
      </c>
      <c r="AA35" s="396">
        <v>5</v>
      </c>
      <c r="AB35" s="396"/>
      <c r="AC35" s="396">
        <f t="shared" si="21"/>
        <v>13</v>
      </c>
      <c r="AD35" s="396">
        <v>13</v>
      </c>
      <c r="AE35" s="396"/>
      <c r="AF35" s="396"/>
      <c r="AG35" s="396"/>
      <c r="AH35" s="396"/>
      <c r="AI35" s="396">
        <f t="shared" si="22"/>
        <v>18</v>
      </c>
      <c r="AJ35" s="396">
        <v>18</v>
      </c>
      <c r="AK35" s="396"/>
      <c r="AL35" s="396">
        <f t="shared" si="8"/>
        <v>0</v>
      </c>
      <c r="AM35" s="396">
        <f t="shared" si="9"/>
        <v>0</v>
      </c>
      <c r="AN35" s="396">
        <f t="shared" si="10"/>
        <v>0</v>
      </c>
      <c r="AO35" s="400"/>
    </row>
    <row r="36" spans="1:41" s="398" customFormat="1" ht="45" x14ac:dyDescent="0.25">
      <c r="A36" s="393">
        <v>24</v>
      </c>
      <c r="B36" s="392" t="s">
        <v>782</v>
      </c>
      <c r="C36" s="396"/>
      <c r="D36" s="396"/>
      <c r="E36" s="396" t="s">
        <v>783</v>
      </c>
      <c r="F36" s="396">
        <f t="shared" si="4"/>
        <v>0</v>
      </c>
      <c r="G36" s="396">
        <v>0</v>
      </c>
      <c r="H36" s="396"/>
      <c r="I36" s="396"/>
      <c r="J36" s="396">
        <f t="shared" si="18"/>
        <v>10</v>
      </c>
      <c r="K36" s="396">
        <v>10</v>
      </c>
      <c r="L36" s="396"/>
      <c r="M36" s="396">
        <f t="shared" ref="M36:M53" si="24">SUM(N36:P36)</f>
        <v>0</v>
      </c>
      <c r="N36" s="396">
        <v>0</v>
      </c>
      <c r="O36" s="396"/>
      <c r="P36" s="396"/>
      <c r="Q36" s="396">
        <f t="shared" si="19"/>
        <v>9</v>
      </c>
      <c r="R36" s="396">
        <v>9</v>
      </c>
      <c r="S36" s="396"/>
      <c r="T36" s="396">
        <f t="shared" si="23"/>
        <v>0</v>
      </c>
      <c r="U36" s="396">
        <f t="shared" si="20"/>
        <v>0</v>
      </c>
      <c r="V36" s="396"/>
      <c r="W36" s="396">
        <f t="shared" si="6"/>
        <v>10</v>
      </c>
      <c r="X36" s="396">
        <v>10</v>
      </c>
      <c r="Y36" s="396"/>
      <c r="Z36" s="396">
        <f>SUM(AA36:AB36)</f>
        <v>0</v>
      </c>
      <c r="AA36" s="396">
        <v>0</v>
      </c>
      <c r="AB36" s="396"/>
      <c r="AC36" s="396">
        <f t="shared" si="21"/>
        <v>8</v>
      </c>
      <c r="AD36" s="396">
        <v>8</v>
      </c>
      <c r="AE36" s="396"/>
      <c r="AF36" s="396"/>
      <c r="AG36" s="396"/>
      <c r="AH36" s="396"/>
      <c r="AI36" s="396">
        <f t="shared" si="22"/>
        <v>10</v>
      </c>
      <c r="AJ36" s="396">
        <v>10</v>
      </c>
      <c r="AK36" s="396"/>
      <c r="AL36" s="396">
        <f t="shared" si="8"/>
        <v>0</v>
      </c>
      <c r="AM36" s="396">
        <f t="shared" si="9"/>
        <v>0</v>
      </c>
      <c r="AN36" s="396">
        <f t="shared" si="10"/>
        <v>0</v>
      </c>
      <c r="AO36" s="400"/>
    </row>
    <row r="37" spans="1:41" s="398" customFormat="1" ht="45" x14ac:dyDescent="0.25">
      <c r="A37" s="393">
        <v>25</v>
      </c>
      <c r="B37" s="392" t="s">
        <v>784</v>
      </c>
      <c r="C37" s="396" t="s">
        <v>68</v>
      </c>
      <c r="D37" s="396" t="s">
        <v>785</v>
      </c>
      <c r="E37" s="396" t="s">
        <v>769</v>
      </c>
      <c r="F37" s="396"/>
      <c r="G37" s="396"/>
      <c r="H37" s="396"/>
      <c r="I37" s="396"/>
      <c r="J37" s="396">
        <f t="shared" si="18"/>
        <v>8</v>
      </c>
      <c r="K37" s="396">
        <v>8</v>
      </c>
      <c r="L37" s="396"/>
      <c r="M37" s="396"/>
      <c r="N37" s="396"/>
      <c r="O37" s="396"/>
      <c r="P37" s="396"/>
      <c r="Q37" s="396">
        <f t="shared" si="19"/>
        <v>8</v>
      </c>
      <c r="R37" s="396">
        <v>8</v>
      </c>
      <c r="S37" s="396"/>
      <c r="T37" s="396">
        <f t="shared" si="23"/>
        <v>0</v>
      </c>
      <c r="U37" s="396">
        <f>SUM(V37:V37)</f>
        <v>0</v>
      </c>
      <c r="V37" s="399"/>
      <c r="W37" s="396">
        <f t="shared" si="6"/>
        <v>8</v>
      </c>
      <c r="X37" s="399">
        <v>8</v>
      </c>
      <c r="Y37" s="399"/>
      <c r="Z37" s="396"/>
      <c r="AA37" s="396"/>
      <c r="AB37" s="396"/>
      <c r="AC37" s="396">
        <f t="shared" si="21"/>
        <v>8</v>
      </c>
      <c r="AD37" s="396">
        <v>8</v>
      </c>
      <c r="AE37" s="396"/>
      <c r="AF37" s="396"/>
      <c r="AG37" s="396"/>
      <c r="AH37" s="399"/>
      <c r="AI37" s="396">
        <f t="shared" si="22"/>
        <v>8</v>
      </c>
      <c r="AJ37" s="399">
        <v>8</v>
      </c>
      <c r="AK37" s="399"/>
      <c r="AL37" s="396">
        <f t="shared" si="8"/>
        <v>0</v>
      </c>
      <c r="AM37" s="396">
        <f t="shared" si="9"/>
        <v>0</v>
      </c>
      <c r="AN37" s="396">
        <f t="shared" si="10"/>
        <v>0</v>
      </c>
      <c r="AO37" s="400"/>
    </row>
    <row r="38" spans="1:41" s="398" customFormat="1" ht="45" x14ac:dyDescent="0.25">
      <c r="A38" s="393">
        <v>26</v>
      </c>
      <c r="B38" s="392" t="s">
        <v>786</v>
      </c>
      <c r="C38" s="396"/>
      <c r="D38" s="396"/>
      <c r="E38" s="396"/>
      <c r="F38" s="396">
        <f t="shared" si="4"/>
        <v>0</v>
      </c>
      <c r="G38" s="396"/>
      <c r="H38" s="396"/>
      <c r="I38" s="396"/>
      <c r="J38" s="396">
        <f t="shared" si="18"/>
        <v>7</v>
      </c>
      <c r="K38" s="396">
        <v>7</v>
      </c>
      <c r="L38" s="396"/>
      <c r="M38" s="396">
        <f t="shared" si="24"/>
        <v>0</v>
      </c>
      <c r="N38" s="396"/>
      <c r="O38" s="396"/>
      <c r="P38" s="396"/>
      <c r="Q38" s="396">
        <v>5</v>
      </c>
      <c r="R38" s="396">
        <v>5</v>
      </c>
      <c r="S38" s="396"/>
      <c r="T38" s="396">
        <f t="shared" si="23"/>
        <v>0</v>
      </c>
      <c r="U38" s="396"/>
      <c r="V38" s="399"/>
      <c r="W38" s="396">
        <v>5</v>
      </c>
      <c r="X38" s="399">
        <v>5</v>
      </c>
      <c r="Y38" s="399"/>
      <c r="Z38" s="396">
        <f t="shared" ref="Z38:Z46" si="25">SUM(AA38:AB38)</f>
        <v>0</v>
      </c>
      <c r="AA38" s="396"/>
      <c r="AB38" s="396"/>
      <c r="AC38" s="396">
        <v>4</v>
      </c>
      <c r="AD38" s="396">
        <v>4</v>
      </c>
      <c r="AE38" s="396"/>
      <c r="AF38" s="396"/>
      <c r="AG38" s="396"/>
      <c r="AH38" s="399"/>
      <c r="AI38" s="396">
        <v>4</v>
      </c>
      <c r="AJ38" s="399">
        <v>4</v>
      </c>
      <c r="AK38" s="399"/>
      <c r="AL38" s="396">
        <f t="shared" si="8"/>
        <v>-1</v>
      </c>
      <c r="AM38" s="396">
        <f t="shared" si="9"/>
        <v>-1</v>
      </c>
      <c r="AN38" s="396">
        <f t="shared" si="10"/>
        <v>0</v>
      </c>
      <c r="AO38" s="400"/>
    </row>
    <row r="39" spans="1:41" s="398" customFormat="1" ht="45" x14ac:dyDescent="0.25">
      <c r="A39" s="393">
        <v>27</v>
      </c>
      <c r="B39" s="392" t="s">
        <v>787</v>
      </c>
      <c r="C39" s="396"/>
      <c r="D39" s="396"/>
      <c r="E39" s="396"/>
      <c r="F39" s="396">
        <f t="shared" si="4"/>
        <v>0</v>
      </c>
      <c r="G39" s="396"/>
      <c r="H39" s="396"/>
      <c r="I39" s="396"/>
      <c r="J39" s="396">
        <f t="shared" si="18"/>
        <v>3</v>
      </c>
      <c r="K39" s="396">
        <v>3</v>
      </c>
      <c r="L39" s="396"/>
      <c r="M39" s="396">
        <f t="shared" si="24"/>
        <v>0</v>
      </c>
      <c r="N39" s="396"/>
      <c r="O39" s="396"/>
      <c r="P39" s="396"/>
      <c r="Q39" s="396">
        <f t="shared" si="19"/>
        <v>2</v>
      </c>
      <c r="R39" s="396">
        <v>2</v>
      </c>
      <c r="S39" s="396"/>
      <c r="T39" s="396">
        <f t="shared" si="23"/>
        <v>0</v>
      </c>
      <c r="U39" s="396"/>
      <c r="V39" s="399"/>
      <c r="W39" s="396">
        <f t="shared" si="6"/>
        <v>3</v>
      </c>
      <c r="X39" s="399">
        <v>3</v>
      </c>
      <c r="Y39" s="399"/>
      <c r="Z39" s="396">
        <f t="shared" si="25"/>
        <v>0</v>
      </c>
      <c r="AA39" s="396"/>
      <c r="AB39" s="396"/>
      <c r="AC39" s="396">
        <f t="shared" ref="AC39:AC54" si="26">SUM(AD39:AE39)</f>
        <v>2</v>
      </c>
      <c r="AD39" s="396">
        <v>2</v>
      </c>
      <c r="AE39" s="396"/>
      <c r="AF39" s="396"/>
      <c r="AG39" s="396"/>
      <c r="AH39" s="399"/>
      <c r="AI39" s="396">
        <f t="shared" ref="AI39:AI54" si="27">SUM(AJ39:AK39)</f>
        <v>3</v>
      </c>
      <c r="AJ39" s="399">
        <v>3</v>
      </c>
      <c r="AK39" s="399"/>
      <c r="AL39" s="396">
        <f t="shared" si="8"/>
        <v>0</v>
      </c>
      <c r="AM39" s="396">
        <f t="shared" si="9"/>
        <v>0</v>
      </c>
      <c r="AN39" s="396">
        <f t="shared" si="10"/>
        <v>0</v>
      </c>
      <c r="AO39" s="400"/>
    </row>
    <row r="40" spans="1:41" s="398" customFormat="1" ht="45" x14ac:dyDescent="0.25">
      <c r="A40" s="393">
        <v>28</v>
      </c>
      <c r="B40" s="392" t="s">
        <v>788</v>
      </c>
      <c r="C40" s="396"/>
      <c r="D40" s="396"/>
      <c r="E40" s="396"/>
      <c r="F40" s="396">
        <f t="shared" si="4"/>
        <v>0</v>
      </c>
      <c r="G40" s="396"/>
      <c r="H40" s="396"/>
      <c r="I40" s="396"/>
      <c r="J40" s="396">
        <f t="shared" si="18"/>
        <v>3</v>
      </c>
      <c r="K40" s="396">
        <v>3</v>
      </c>
      <c r="L40" s="396"/>
      <c r="M40" s="396">
        <f t="shared" si="24"/>
        <v>0</v>
      </c>
      <c r="N40" s="396"/>
      <c r="O40" s="396"/>
      <c r="P40" s="396"/>
      <c r="Q40" s="396">
        <f t="shared" si="19"/>
        <v>3</v>
      </c>
      <c r="R40" s="396">
        <v>3</v>
      </c>
      <c r="S40" s="396"/>
      <c r="T40" s="396">
        <f t="shared" si="23"/>
        <v>0</v>
      </c>
      <c r="U40" s="396"/>
      <c r="V40" s="399"/>
      <c r="W40" s="396">
        <f t="shared" si="6"/>
        <v>3</v>
      </c>
      <c r="X40" s="399">
        <v>3</v>
      </c>
      <c r="Y40" s="399"/>
      <c r="Z40" s="396">
        <f t="shared" si="25"/>
        <v>0</v>
      </c>
      <c r="AA40" s="396"/>
      <c r="AB40" s="396"/>
      <c r="AC40" s="396">
        <f t="shared" si="26"/>
        <v>2</v>
      </c>
      <c r="AD40" s="396">
        <v>2</v>
      </c>
      <c r="AE40" s="396"/>
      <c r="AF40" s="396"/>
      <c r="AG40" s="396"/>
      <c r="AH40" s="399"/>
      <c r="AI40" s="396">
        <f t="shared" si="27"/>
        <v>3</v>
      </c>
      <c r="AJ40" s="399">
        <v>3</v>
      </c>
      <c r="AK40" s="399"/>
      <c r="AL40" s="396">
        <f t="shared" si="8"/>
        <v>0</v>
      </c>
      <c r="AM40" s="396">
        <f t="shared" si="9"/>
        <v>0</v>
      </c>
      <c r="AN40" s="396">
        <f t="shared" si="10"/>
        <v>0</v>
      </c>
      <c r="AO40" s="400"/>
    </row>
    <row r="41" spans="1:41" s="398" customFormat="1" ht="30" x14ac:dyDescent="0.25">
      <c r="A41" s="393">
        <v>29</v>
      </c>
      <c r="B41" s="392" t="s">
        <v>789</v>
      </c>
      <c r="C41" s="396"/>
      <c r="D41" s="396"/>
      <c r="E41" s="396"/>
      <c r="F41" s="396">
        <f t="shared" si="4"/>
        <v>0</v>
      </c>
      <c r="G41" s="396"/>
      <c r="H41" s="396"/>
      <c r="I41" s="396"/>
      <c r="J41" s="396">
        <f t="shared" si="18"/>
        <v>4</v>
      </c>
      <c r="K41" s="396">
        <v>4</v>
      </c>
      <c r="L41" s="396"/>
      <c r="M41" s="396">
        <f t="shared" si="24"/>
        <v>0</v>
      </c>
      <c r="N41" s="396"/>
      <c r="O41" s="396"/>
      <c r="P41" s="396"/>
      <c r="Q41" s="396">
        <f t="shared" si="19"/>
        <v>4</v>
      </c>
      <c r="R41" s="396">
        <v>4</v>
      </c>
      <c r="S41" s="396"/>
      <c r="T41" s="396">
        <f t="shared" si="23"/>
        <v>0</v>
      </c>
      <c r="U41" s="396"/>
      <c r="V41" s="399"/>
      <c r="W41" s="396">
        <f t="shared" si="6"/>
        <v>4</v>
      </c>
      <c r="X41" s="399">
        <v>4</v>
      </c>
      <c r="Y41" s="399"/>
      <c r="Z41" s="396">
        <f t="shared" si="25"/>
        <v>0</v>
      </c>
      <c r="AA41" s="396"/>
      <c r="AB41" s="396"/>
      <c r="AC41" s="396">
        <f t="shared" si="26"/>
        <v>4</v>
      </c>
      <c r="AD41" s="396">
        <v>4</v>
      </c>
      <c r="AE41" s="396"/>
      <c r="AF41" s="396"/>
      <c r="AG41" s="396"/>
      <c r="AH41" s="399"/>
      <c r="AI41" s="396">
        <f t="shared" si="27"/>
        <v>4</v>
      </c>
      <c r="AJ41" s="399">
        <v>4</v>
      </c>
      <c r="AK41" s="399"/>
      <c r="AL41" s="396">
        <f t="shared" si="8"/>
        <v>0</v>
      </c>
      <c r="AM41" s="396">
        <f t="shared" si="9"/>
        <v>0</v>
      </c>
      <c r="AN41" s="396">
        <f t="shared" si="10"/>
        <v>0</v>
      </c>
      <c r="AO41" s="400"/>
    </row>
    <row r="42" spans="1:41" s="398" customFormat="1" ht="30" x14ac:dyDescent="0.25">
      <c r="A42" s="393">
        <v>30</v>
      </c>
      <c r="B42" s="392" t="s">
        <v>790</v>
      </c>
      <c r="C42" s="396"/>
      <c r="D42" s="396"/>
      <c r="E42" s="396"/>
      <c r="F42" s="396">
        <f t="shared" si="4"/>
        <v>0</v>
      </c>
      <c r="G42" s="396"/>
      <c r="H42" s="396"/>
      <c r="I42" s="396"/>
      <c r="J42" s="396">
        <f t="shared" si="18"/>
        <v>3</v>
      </c>
      <c r="K42" s="396">
        <v>3</v>
      </c>
      <c r="L42" s="396"/>
      <c r="M42" s="396">
        <f t="shared" si="24"/>
        <v>0</v>
      </c>
      <c r="N42" s="396"/>
      <c r="O42" s="396"/>
      <c r="P42" s="396"/>
      <c r="Q42" s="396">
        <f t="shared" si="19"/>
        <v>3</v>
      </c>
      <c r="R42" s="396">
        <v>3</v>
      </c>
      <c r="S42" s="396"/>
      <c r="T42" s="396">
        <f t="shared" si="23"/>
        <v>0</v>
      </c>
      <c r="U42" s="396"/>
      <c r="V42" s="399"/>
      <c r="W42" s="396">
        <f t="shared" si="6"/>
        <v>3</v>
      </c>
      <c r="X42" s="399">
        <v>3</v>
      </c>
      <c r="Y42" s="399"/>
      <c r="Z42" s="396">
        <f t="shared" si="25"/>
        <v>0</v>
      </c>
      <c r="AA42" s="396"/>
      <c r="AB42" s="396"/>
      <c r="AC42" s="396">
        <f t="shared" si="26"/>
        <v>2</v>
      </c>
      <c r="AD42" s="396">
        <v>2</v>
      </c>
      <c r="AE42" s="396"/>
      <c r="AF42" s="396"/>
      <c r="AG42" s="396"/>
      <c r="AH42" s="399"/>
      <c r="AI42" s="396">
        <f t="shared" si="27"/>
        <v>6</v>
      </c>
      <c r="AJ42" s="399">
        <v>6</v>
      </c>
      <c r="AK42" s="399"/>
      <c r="AL42" s="396">
        <f t="shared" si="8"/>
        <v>3</v>
      </c>
      <c r="AM42" s="396">
        <f t="shared" si="9"/>
        <v>3</v>
      </c>
      <c r="AN42" s="396">
        <f t="shared" si="10"/>
        <v>0</v>
      </c>
      <c r="AO42" s="400"/>
    </row>
    <row r="43" spans="1:41" s="398" customFormat="1" ht="30" x14ac:dyDescent="0.25">
      <c r="A43" s="393">
        <v>31</v>
      </c>
      <c r="B43" s="392" t="s">
        <v>791</v>
      </c>
      <c r="C43" s="396"/>
      <c r="D43" s="396"/>
      <c r="E43" s="396"/>
      <c r="F43" s="396">
        <f t="shared" si="4"/>
        <v>0</v>
      </c>
      <c r="G43" s="396"/>
      <c r="H43" s="396"/>
      <c r="I43" s="396"/>
      <c r="J43" s="396">
        <f t="shared" si="18"/>
        <v>3</v>
      </c>
      <c r="K43" s="396">
        <v>3</v>
      </c>
      <c r="L43" s="396"/>
      <c r="M43" s="396">
        <f t="shared" si="24"/>
        <v>0</v>
      </c>
      <c r="N43" s="396"/>
      <c r="O43" s="396"/>
      <c r="P43" s="396"/>
      <c r="Q43" s="396">
        <f t="shared" si="19"/>
        <v>3</v>
      </c>
      <c r="R43" s="396">
        <v>3</v>
      </c>
      <c r="S43" s="396"/>
      <c r="T43" s="396">
        <f t="shared" si="23"/>
        <v>0</v>
      </c>
      <c r="U43" s="396"/>
      <c r="V43" s="399"/>
      <c r="W43" s="396">
        <f t="shared" si="6"/>
        <v>3</v>
      </c>
      <c r="X43" s="399">
        <v>3</v>
      </c>
      <c r="Y43" s="399"/>
      <c r="Z43" s="396">
        <f t="shared" si="25"/>
        <v>0</v>
      </c>
      <c r="AA43" s="396"/>
      <c r="AB43" s="396"/>
      <c r="AC43" s="396">
        <f t="shared" si="26"/>
        <v>3</v>
      </c>
      <c r="AD43" s="396">
        <v>3</v>
      </c>
      <c r="AE43" s="396"/>
      <c r="AF43" s="396"/>
      <c r="AG43" s="396"/>
      <c r="AH43" s="399"/>
      <c r="AI43" s="396">
        <f t="shared" si="27"/>
        <v>3</v>
      </c>
      <c r="AJ43" s="399">
        <v>3</v>
      </c>
      <c r="AK43" s="399"/>
      <c r="AL43" s="396">
        <f t="shared" si="8"/>
        <v>0</v>
      </c>
      <c r="AM43" s="396">
        <f t="shared" si="9"/>
        <v>0</v>
      </c>
      <c r="AN43" s="396">
        <f t="shared" si="10"/>
        <v>0</v>
      </c>
      <c r="AO43" s="400"/>
    </row>
    <row r="44" spans="1:41" s="398" customFormat="1" ht="45" x14ac:dyDescent="0.25">
      <c r="A44" s="393">
        <v>32</v>
      </c>
      <c r="B44" s="392" t="s">
        <v>792</v>
      </c>
      <c r="C44" s="396"/>
      <c r="D44" s="396"/>
      <c r="E44" s="396"/>
      <c r="F44" s="396">
        <f t="shared" si="4"/>
        <v>0</v>
      </c>
      <c r="G44" s="396"/>
      <c r="H44" s="396"/>
      <c r="I44" s="396"/>
      <c r="J44" s="396">
        <f t="shared" si="18"/>
        <v>7</v>
      </c>
      <c r="K44" s="396">
        <v>7</v>
      </c>
      <c r="L44" s="396"/>
      <c r="M44" s="396">
        <f t="shared" si="24"/>
        <v>0</v>
      </c>
      <c r="N44" s="396"/>
      <c r="O44" s="396"/>
      <c r="P44" s="396"/>
      <c r="Q44" s="396">
        <f t="shared" si="19"/>
        <v>6</v>
      </c>
      <c r="R44" s="396">
        <v>6</v>
      </c>
      <c r="S44" s="396"/>
      <c r="T44" s="396">
        <f t="shared" si="23"/>
        <v>0</v>
      </c>
      <c r="U44" s="396"/>
      <c r="V44" s="399"/>
      <c r="W44" s="396">
        <f t="shared" si="6"/>
        <v>7</v>
      </c>
      <c r="X44" s="399">
        <v>7</v>
      </c>
      <c r="Y44" s="399"/>
      <c r="Z44" s="396">
        <f t="shared" si="25"/>
        <v>0</v>
      </c>
      <c r="AA44" s="396"/>
      <c r="AB44" s="396"/>
      <c r="AC44" s="396">
        <f t="shared" si="26"/>
        <v>4</v>
      </c>
      <c r="AD44" s="396">
        <v>4</v>
      </c>
      <c r="AE44" s="396"/>
      <c r="AF44" s="396"/>
      <c r="AG44" s="396"/>
      <c r="AH44" s="399"/>
      <c r="AI44" s="396">
        <f t="shared" si="27"/>
        <v>7</v>
      </c>
      <c r="AJ44" s="399">
        <v>7</v>
      </c>
      <c r="AK44" s="399"/>
      <c r="AL44" s="396">
        <f t="shared" si="8"/>
        <v>0</v>
      </c>
      <c r="AM44" s="396">
        <f t="shared" si="9"/>
        <v>0</v>
      </c>
      <c r="AN44" s="396">
        <f t="shared" si="10"/>
        <v>0</v>
      </c>
      <c r="AO44" s="400"/>
    </row>
    <row r="45" spans="1:41" s="398" customFormat="1" ht="30" x14ac:dyDescent="0.25">
      <c r="A45" s="393">
        <v>33</v>
      </c>
      <c r="B45" s="392" t="s">
        <v>793</v>
      </c>
      <c r="C45" s="396"/>
      <c r="D45" s="396"/>
      <c r="E45" s="396"/>
      <c r="F45" s="396">
        <f t="shared" si="4"/>
        <v>0</v>
      </c>
      <c r="G45" s="396"/>
      <c r="H45" s="396"/>
      <c r="I45" s="396"/>
      <c r="J45" s="396">
        <f t="shared" si="18"/>
        <v>3</v>
      </c>
      <c r="K45" s="396">
        <v>3</v>
      </c>
      <c r="L45" s="396"/>
      <c r="M45" s="396">
        <f t="shared" si="24"/>
        <v>0</v>
      </c>
      <c r="N45" s="396"/>
      <c r="O45" s="396"/>
      <c r="P45" s="396"/>
      <c r="Q45" s="396">
        <f t="shared" si="19"/>
        <v>3</v>
      </c>
      <c r="R45" s="396">
        <v>3</v>
      </c>
      <c r="S45" s="396"/>
      <c r="T45" s="396">
        <f t="shared" si="23"/>
        <v>0</v>
      </c>
      <c r="U45" s="396"/>
      <c r="V45" s="399"/>
      <c r="W45" s="396">
        <f t="shared" si="6"/>
        <v>3</v>
      </c>
      <c r="X45" s="399">
        <v>3</v>
      </c>
      <c r="Y45" s="399"/>
      <c r="Z45" s="396">
        <f t="shared" si="25"/>
        <v>0</v>
      </c>
      <c r="AA45" s="396"/>
      <c r="AB45" s="396"/>
      <c r="AC45" s="396">
        <f t="shared" si="26"/>
        <v>3</v>
      </c>
      <c r="AD45" s="396">
        <v>3</v>
      </c>
      <c r="AE45" s="396"/>
      <c r="AF45" s="396"/>
      <c r="AG45" s="396"/>
      <c r="AH45" s="399"/>
      <c r="AI45" s="396">
        <f t="shared" si="27"/>
        <v>3</v>
      </c>
      <c r="AJ45" s="399">
        <v>3</v>
      </c>
      <c r="AK45" s="399"/>
      <c r="AL45" s="396">
        <f t="shared" si="8"/>
        <v>0</v>
      </c>
      <c r="AM45" s="396">
        <f t="shared" si="9"/>
        <v>0</v>
      </c>
      <c r="AN45" s="396">
        <f t="shared" si="10"/>
        <v>0</v>
      </c>
      <c r="AO45" s="400"/>
    </row>
    <row r="46" spans="1:41" s="398" customFormat="1" ht="30" x14ac:dyDescent="0.25">
      <c r="A46" s="393">
        <v>34</v>
      </c>
      <c r="B46" s="392" t="s">
        <v>794</v>
      </c>
      <c r="C46" s="396"/>
      <c r="D46" s="396"/>
      <c r="E46" s="396"/>
      <c r="F46" s="396">
        <f t="shared" si="4"/>
        <v>0</v>
      </c>
      <c r="G46" s="396"/>
      <c r="H46" s="396"/>
      <c r="I46" s="396"/>
      <c r="J46" s="396">
        <f t="shared" si="18"/>
        <v>3</v>
      </c>
      <c r="K46" s="396">
        <v>3</v>
      </c>
      <c r="L46" s="396"/>
      <c r="M46" s="396">
        <f t="shared" si="24"/>
        <v>0</v>
      </c>
      <c r="N46" s="396"/>
      <c r="O46" s="396"/>
      <c r="P46" s="396"/>
      <c r="Q46" s="396">
        <f t="shared" si="19"/>
        <v>3</v>
      </c>
      <c r="R46" s="396">
        <v>3</v>
      </c>
      <c r="S46" s="396"/>
      <c r="T46" s="396">
        <f t="shared" si="23"/>
        <v>0</v>
      </c>
      <c r="U46" s="396"/>
      <c r="V46" s="399"/>
      <c r="W46" s="396">
        <f t="shared" si="6"/>
        <v>4</v>
      </c>
      <c r="X46" s="399">
        <v>4</v>
      </c>
      <c r="Y46" s="399"/>
      <c r="Z46" s="396">
        <f t="shared" si="25"/>
        <v>0</v>
      </c>
      <c r="AA46" s="396"/>
      <c r="AB46" s="396"/>
      <c r="AC46" s="396">
        <f t="shared" si="26"/>
        <v>4</v>
      </c>
      <c r="AD46" s="396">
        <v>4</v>
      </c>
      <c r="AE46" s="396"/>
      <c r="AF46" s="396"/>
      <c r="AG46" s="396"/>
      <c r="AH46" s="399"/>
      <c r="AI46" s="396">
        <f t="shared" si="27"/>
        <v>4</v>
      </c>
      <c r="AJ46" s="399">
        <v>4</v>
      </c>
      <c r="AK46" s="399"/>
      <c r="AL46" s="396">
        <f t="shared" si="8"/>
        <v>0</v>
      </c>
      <c r="AM46" s="396">
        <f t="shared" si="9"/>
        <v>0</v>
      </c>
      <c r="AN46" s="396">
        <f t="shared" si="10"/>
        <v>0</v>
      </c>
      <c r="AO46" s="400"/>
    </row>
    <row r="47" spans="1:41" s="398" customFormat="1" ht="30" x14ac:dyDescent="0.25">
      <c r="A47" s="393">
        <v>35</v>
      </c>
      <c r="B47" s="392" t="s">
        <v>795</v>
      </c>
      <c r="C47" s="396"/>
      <c r="D47" s="396"/>
      <c r="E47" s="396"/>
      <c r="F47" s="396">
        <f t="shared" si="4"/>
        <v>0</v>
      </c>
      <c r="G47" s="396"/>
      <c r="H47" s="396"/>
      <c r="I47" s="396"/>
      <c r="J47" s="396">
        <f t="shared" si="18"/>
        <v>3</v>
      </c>
      <c r="K47" s="396">
        <v>3</v>
      </c>
      <c r="L47" s="396"/>
      <c r="M47" s="396"/>
      <c r="N47" s="396"/>
      <c r="O47" s="396"/>
      <c r="P47" s="396"/>
      <c r="Q47" s="396">
        <f t="shared" si="19"/>
        <v>3</v>
      </c>
      <c r="R47" s="396">
        <v>3</v>
      </c>
      <c r="S47" s="396"/>
      <c r="T47" s="396"/>
      <c r="U47" s="396"/>
      <c r="V47" s="399"/>
      <c r="W47" s="396">
        <f t="shared" si="6"/>
        <v>3</v>
      </c>
      <c r="X47" s="399">
        <v>3</v>
      </c>
      <c r="Y47" s="399"/>
      <c r="Z47" s="396"/>
      <c r="AA47" s="396"/>
      <c r="AB47" s="396"/>
      <c r="AC47" s="396">
        <f t="shared" si="26"/>
        <v>3</v>
      </c>
      <c r="AD47" s="396">
        <v>3</v>
      </c>
      <c r="AE47" s="396"/>
      <c r="AF47" s="396"/>
      <c r="AG47" s="396"/>
      <c r="AH47" s="399"/>
      <c r="AI47" s="396">
        <f t="shared" si="27"/>
        <v>3</v>
      </c>
      <c r="AJ47" s="399">
        <v>3</v>
      </c>
      <c r="AK47" s="399"/>
      <c r="AL47" s="396">
        <f t="shared" si="8"/>
        <v>0</v>
      </c>
      <c r="AM47" s="396">
        <f t="shared" si="9"/>
        <v>0</v>
      </c>
      <c r="AN47" s="396">
        <f t="shared" si="10"/>
        <v>0</v>
      </c>
      <c r="AO47" s="400"/>
    </row>
    <row r="48" spans="1:41" s="398" customFormat="1" ht="30" x14ac:dyDescent="0.25">
      <c r="A48" s="393">
        <v>36</v>
      </c>
      <c r="B48" s="392" t="s">
        <v>796</v>
      </c>
      <c r="C48" s="396"/>
      <c r="D48" s="396"/>
      <c r="E48" s="396"/>
      <c r="F48" s="396">
        <f t="shared" si="4"/>
        <v>0</v>
      </c>
      <c r="G48" s="396"/>
      <c r="H48" s="396"/>
      <c r="I48" s="396"/>
      <c r="J48" s="396">
        <f t="shared" si="18"/>
        <v>3</v>
      </c>
      <c r="K48" s="396">
        <v>3</v>
      </c>
      <c r="L48" s="396"/>
      <c r="M48" s="396">
        <f t="shared" si="24"/>
        <v>0</v>
      </c>
      <c r="N48" s="396"/>
      <c r="O48" s="396"/>
      <c r="P48" s="396"/>
      <c r="Q48" s="396">
        <f t="shared" si="19"/>
        <v>3</v>
      </c>
      <c r="R48" s="396">
        <v>3</v>
      </c>
      <c r="S48" s="396"/>
      <c r="T48" s="396">
        <f t="shared" ref="T48:T53" si="28">SUM(U48:V48)</f>
        <v>0</v>
      </c>
      <c r="U48" s="396"/>
      <c r="V48" s="399"/>
      <c r="W48" s="396">
        <f t="shared" si="6"/>
        <v>3</v>
      </c>
      <c r="X48" s="399">
        <v>3</v>
      </c>
      <c r="Y48" s="399"/>
      <c r="Z48" s="396">
        <f t="shared" ref="Z48:Z53" si="29">SUM(AA48:AB48)</f>
        <v>0</v>
      </c>
      <c r="AA48" s="396"/>
      <c r="AB48" s="396"/>
      <c r="AC48" s="396">
        <f t="shared" si="26"/>
        <v>3</v>
      </c>
      <c r="AD48" s="396">
        <v>3</v>
      </c>
      <c r="AE48" s="396"/>
      <c r="AF48" s="396"/>
      <c r="AG48" s="396"/>
      <c r="AH48" s="399"/>
      <c r="AI48" s="396">
        <f t="shared" si="27"/>
        <v>3</v>
      </c>
      <c r="AJ48" s="399">
        <v>3</v>
      </c>
      <c r="AK48" s="399"/>
      <c r="AL48" s="396">
        <f t="shared" si="8"/>
        <v>0</v>
      </c>
      <c r="AM48" s="396">
        <f t="shared" si="9"/>
        <v>0</v>
      </c>
      <c r="AN48" s="396">
        <f t="shared" si="10"/>
        <v>0</v>
      </c>
      <c r="AO48" s="400"/>
    </row>
    <row r="49" spans="1:41" s="398" customFormat="1" ht="30" x14ac:dyDescent="0.25">
      <c r="A49" s="393">
        <v>37</v>
      </c>
      <c r="B49" s="392" t="s">
        <v>797</v>
      </c>
      <c r="C49" s="396"/>
      <c r="D49" s="396"/>
      <c r="E49" s="396"/>
      <c r="F49" s="396">
        <f t="shared" si="4"/>
        <v>0</v>
      </c>
      <c r="G49" s="396"/>
      <c r="H49" s="396"/>
      <c r="I49" s="396"/>
      <c r="J49" s="396">
        <f t="shared" si="18"/>
        <v>3</v>
      </c>
      <c r="K49" s="396">
        <v>3</v>
      </c>
      <c r="L49" s="396"/>
      <c r="M49" s="396">
        <f t="shared" si="24"/>
        <v>0</v>
      </c>
      <c r="N49" s="396"/>
      <c r="O49" s="396"/>
      <c r="P49" s="396"/>
      <c r="Q49" s="396">
        <f t="shared" si="19"/>
        <v>3</v>
      </c>
      <c r="R49" s="396">
        <v>3</v>
      </c>
      <c r="S49" s="396"/>
      <c r="T49" s="396">
        <f t="shared" si="28"/>
        <v>0</v>
      </c>
      <c r="U49" s="396"/>
      <c r="V49" s="399"/>
      <c r="W49" s="396">
        <f t="shared" si="6"/>
        <v>3</v>
      </c>
      <c r="X49" s="399">
        <v>3</v>
      </c>
      <c r="Y49" s="399"/>
      <c r="Z49" s="396">
        <f t="shared" si="29"/>
        <v>0</v>
      </c>
      <c r="AA49" s="396"/>
      <c r="AB49" s="396"/>
      <c r="AC49" s="396">
        <f t="shared" si="26"/>
        <v>3</v>
      </c>
      <c r="AD49" s="396">
        <v>3</v>
      </c>
      <c r="AE49" s="396"/>
      <c r="AF49" s="396"/>
      <c r="AG49" s="396"/>
      <c r="AH49" s="399"/>
      <c r="AI49" s="396">
        <f t="shared" si="27"/>
        <v>3</v>
      </c>
      <c r="AJ49" s="399">
        <v>3</v>
      </c>
      <c r="AK49" s="399"/>
      <c r="AL49" s="396">
        <f t="shared" si="8"/>
        <v>0</v>
      </c>
      <c r="AM49" s="396">
        <f t="shared" si="9"/>
        <v>0</v>
      </c>
      <c r="AN49" s="396">
        <f t="shared" si="10"/>
        <v>0</v>
      </c>
      <c r="AO49" s="400"/>
    </row>
    <row r="50" spans="1:41" s="398" customFormat="1" ht="30" x14ac:dyDescent="0.25">
      <c r="A50" s="393">
        <v>38</v>
      </c>
      <c r="B50" s="392" t="s">
        <v>798</v>
      </c>
      <c r="C50" s="396"/>
      <c r="D50" s="396"/>
      <c r="E50" s="396"/>
      <c r="F50" s="396">
        <f t="shared" si="4"/>
        <v>0</v>
      </c>
      <c r="G50" s="396"/>
      <c r="H50" s="396"/>
      <c r="I50" s="396"/>
      <c r="J50" s="396">
        <f t="shared" si="18"/>
        <v>3</v>
      </c>
      <c r="K50" s="396">
        <v>3</v>
      </c>
      <c r="L50" s="396"/>
      <c r="M50" s="396">
        <f t="shared" si="24"/>
        <v>0</v>
      </c>
      <c r="N50" s="396"/>
      <c r="O50" s="396"/>
      <c r="P50" s="396"/>
      <c r="Q50" s="396">
        <f t="shared" si="19"/>
        <v>3</v>
      </c>
      <c r="R50" s="396">
        <v>3</v>
      </c>
      <c r="S50" s="396"/>
      <c r="T50" s="396">
        <f t="shared" si="28"/>
        <v>0</v>
      </c>
      <c r="U50" s="396"/>
      <c r="V50" s="399"/>
      <c r="W50" s="396">
        <f t="shared" si="6"/>
        <v>3</v>
      </c>
      <c r="X50" s="399">
        <v>3</v>
      </c>
      <c r="Y50" s="399"/>
      <c r="Z50" s="396">
        <f t="shared" si="29"/>
        <v>0</v>
      </c>
      <c r="AA50" s="396"/>
      <c r="AB50" s="396"/>
      <c r="AC50" s="396">
        <f t="shared" si="26"/>
        <v>3</v>
      </c>
      <c r="AD50" s="396">
        <v>3</v>
      </c>
      <c r="AE50" s="396"/>
      <c r="AF50" s="396"/>
      <c r="AG50" s="396"/>
      <c r="AH50" s="399"/>
      <c r="AI50" s="396">
        <f t="shared" si="27"/>
        <v>3</v>
      </c>
      <c r="AJ50" s="399">
        <v>3</v>
      </c>
      <c r="AK50" s="399"/>
      <c r="AL50" s="396">
        <f t="shared" si="8"/>
        <v>0</v>
      </c>
      <c r="AM50" s="396">
        <f t="shared" si="9"/>
        <v>0</v>
      </c>
      <c r="AN50" s="396">
        <f t="shared" si="10"/>
        <v>0</v>
      </c>
      <c r="AO50" s="400"/>
    </row>
    <row r="51" spans="1:41" s="398" customFormat="1" ht="30" x14ac:dyDescent="0.25">
      <c r="A51" s="393">
        <v>39</v>
      </c>
      <c r="B51" s="392" t="s">
        <v>799</v>
      </c>
      <c r="C51" s="396"/>
      <c r="D51" s="396"/>
      <c r="E51" s="396"/>
      <c r="F51" s="396">
        <f t="shared" si="4"/>
        <v>0</v>
      </c>
      <c r="G51" s="396"/>
      <c r="H51" s="396"/>
      <c r="I51" s="396"/>
      <c r="J51" s="396">
        <f t="shared" si="18"/>
        <v>3</v>
      </c>
      <c r="K51" s="396">
        <v>3</v>
      </c>
      <c r="L51" s="396"/>
      <c r="M51" s="396">
        <f t="shared" si="24"/>
        <v>0</v>
      </c>
      <c r="N51" s="396"/>
      <c r="O51" s="396"/>
      <c r="P51" s="396"/>
      <c r="Q51" s="396">
        <f t="shared" si="19"/>
        <v>3</v>
      </c>
      <c r="R51" s="396">
        <v>3</v>
      </c>
      <c r="S51" s="396"/>
      <c r="T51" s="396">
        <f t="shared" si="28"/>
        <v>0</v>
      </c>
      <c r="U51" s="396"/>
      <c r="V51" s="399"/>
      <c r="W51" s="396">
        <f t="shared" si="6"/>
        <v>3</v>
      </c>
      <c r="X51" s="399">
        <v>3</v>
      </c>
      <c r="Y51" s="399"/>
      <c r="Z51" s="396">
        <f t="shared" si="29"/>
        <v>0</v>
      </c>
      <c r="AA51" s="396"/>
      <c r="AB51" s="396"/>
      <c r="AC51" s="396">
        <f t="shared" si="26"/>
        <v>3</v>
      </c>
      <c r="AD51" s="396">
        <v>3</v>
      </c>
      <c r="AE51" s="396"/>
      <c r="AF51" s="396"/>
      <c r="AG51" s="396"/>
      <c r="AH51" s="399"/>
      <c r="AI51" s="396">
        <f t="shared" si="27"/>
        <v>3</v>
      </c>
      <c r="AJ51" s="399">
        <v>3</v>
      </c>
      <c r="AK51" s="399"/>
      <c r="AL51" s="396">
        <f t="shared" si="8"/>
        <v>0</v>
      </c>
      <c r="AM51" s="396">
        <f t="shared" si="9"/>
        <v>0</v>
      </c>
      <c r="AN51" s="396">
        <f t="shared" si="10"/>
        <v>0</v>
      </c>
      <c r="AO51" s="400"/>
    </row>
    <row r="52" spans="1:41" s="398" customFormat="1" ht="30" x14ac:dyDescent="0.25">
      <c r="A52" s="393">
        <v>40</v>
      </c>
      <c r="B52" s="392" t="s">
        <v>800</v>
      </c>
      <c r="C52" s="396"/>
      <c r="D52" s="396"/>
      <c r="E52" s="396"/>
      <c r="F52" s="396">
        <f t="shared" si="4"/>
        <v>0</v>
      </c>
      <c r="G52" s="396"/>
      <c r="H52" s="396"/>
      <c r="I52" s="396"/>
      <c r="J52" s="396">
        <f t="shared" si="18"/>
        <v>3</v>
      </c>
      <c r="K52" s="396">
        <v>3</v>
      </c>
      <c r="L52" s="396"/>
      <c r="M52" s="396">
        <f t="shared" si="24"/>
        <v>0</v>
      </c>
      <c r="N52" s="396"/>
      <c r="O52" s="396"/>
      <c r="P52" s="396"/>
      <c r="Q52" s="396">
        <f t="shared" si="19"/>
        <v>3</v>
      </c>
      <c r="R52" s="396">
        <v>3</v>
      </c>
      <c r="S52" s="396"/>
      <c r="T52" s="396">
        <f t="shared" si="28"/>
        <v>0</v>
      </c>
      <c r="U52" s="396"/>
      <c r="V52" s="399"/>
      <c r="W52" s="396">
        <f t="shared" si="6"/>
        <v>3</v>
      </c>
      <c r="X52" s="399">
        <v>3</v>
      </c>
      <c r="Y52" s="399"/>
      <c r="Z52" s="396">
        <f t="shared" si="29"/>
        <v>0</v>
      </c>
      <c r="AA52" s="396"/>
      <c r="AB52" s="396"/>
      <c r="AC52" s="396">
        <f t="shared" si="26"/>
        <v>3</v>
      </c>
      <c r="AD52" s="396">
        <v>3</v>
      </c>
      <c r="AE52" s="396"/>
      <c r="AF52" s="396"/>
      <c r="AG52" s="396"/>
      <c r="AH52" s="399"/>
      <c r="AI52" s="396">
        <f t="shared" si="27"/>
        <v>8</v>
      </c>
      <c r="AJ52" s="399">
        <v>8</v>
      </c>
      <c r="AK52" s="399"/>
      <c r="AL52" s="396">
        <f t="shared" si="8"/>
        <v>5</v>
      </c>
      <c r="AM52" s="396">
        <f t="shared" si="9"/>
        <v>5</v>
      </c>
      <c r="AN52" s="396">
        <f t="shared" si="10"/>
        <v>0</v>
      </c>
      <c r="AO52" s="400"/>
    </row>
    <row r="53" spans="1:41" s="398" customFormat="1" ht="30" x14ac:dyDescent="0.25">
      <c r="A53" s="393">
        <v>41</v>
      </c>
      <c r="B53" s="392" t="s">
        <v>801</v>
      </c>
      <c r="C53" s="396"/>
      <c r="D53" s="396"/>
      <c r="E53" s="396"/>
      <c r="F53" s="396">
        <f t="shared" si="4"/>
        <v>0</v>
      </c>
      <c r="G53" s="396"/>
      <c r="H53" s="396"/>
      <c r="I53" s="396"/>
      <c r="J53" s="396">
        <f t="shared" si="18"/>
        <v>3</v>
      </c>
      <c r="K53" s="396">
        <v>3</v>
      </c>
      <c r="L53" s="396"/>
      <c r="M53" s="396">
        <f t="shared" si="24"/>
        <v>0</v>
      </c>
      <c r="N53" s="396"/>
      <c r="O53" s="396"/>
      <c r="P53" s="396"/>
      <c r="Q53" s="396">
        <f t="shared" si="19"/>
        <v>3</v>
      </c>
      <c r="R53" s="396">
        <v>3</v>
      </c>
      <c r="S53" s="396"/>
      <c r="T53" s="396">
        <f t="shared" si="28"/>
        <v>0</v>
      </c>
      <c r="U53" s="396"/>
      <c r="V53" s="399"/>
      <c r="W53" s="396">
        <f t="shared" si="6"/>
        <v>3</v>
      </c>
      <c r="X53" s="399">
        <v>3</v>
      </c>
      <c r="Y53" s="399"/>
      <c r="Z53" s="396">
        <f t="shared" si="29"/>
        <v>0</v>
      </c>
      <c r="AA53" s="396"/>
      <c r="AB53" s="396"/>
      <c r="AC53" s="396">
        <f t="shared" si="26"/>
        <v>3</v>
      </c>
      <c r="AD53" s="396">
        <v>3</v>
      </c>
      <c r="AE53" s="396"/>
      <c r="AF53" s="396"/>
      <c r="AG53" s="396"/>
      <c r="AH53" s="399"/>
      <c r="AI53" s="396">
        <f t="shared" si="27"/>
        <v>3</v>
      </c>
      <c r="AJ53" s="399">
        <v>3</v>
      </c>
      <c r="AK53" s="399"/>
      <c r="AL53" s="396">
        <f t="shared" si="8"/>
        <v>0</v>
      </c>
      <c r="AM53" s="396">
        <f t="shared" si="9"/>
        <v>0</v>
      </c>
      <c r="AN53" s="396">
        <f t="shared" si="10"/>
        <v>0</v>
      </c>
      <c r="AO53" s="400"/>
    </row>
    <row r="54" spans="1:41" s="398" customFormat="1" ht="15" x14ac:dyDescent="0.25">
      <c r="A54" s="401" t="s">
        <v>3</v>
      </c>
      <c r="B54" s="512" t="s">
        <v>802</v>
      </c>
      <c r="C54" s="513"/>
      <c r="D54" s="513"/>
      <c r="E54" s="513"/>
      <c r="F54" s="513"/>
      <c r="G54" s="513"/>
      <c r="H54" s="513"/>
      <c r="I54" s="513"/>
      <c r="J54" s="513"/>
      <c r="K54" s="513"/>
      <c r="L54" s="513"/>
      <c r="M54" s="513"/>
      <c r="N54" s="513"/>
      <c r="O54" s="513"/>
      <c r="P54" s="513"/>
      <c r="Q54" s="513"/>
      <c r="R54" s="513"/>
      <c r="S54" s="513"/>
      <c r="T54" s="514"/>
      <c r="U54" s="401"/>
      <c r="V54" s="401"/>
      <c r="W54" s="402">
        <f t="shared" si="6"/>
        <v>215</v>
      </c>
      <c r="X54" s="403">
        <v>212</v>
      </c>
      <c r="Y54" s="401">
        <v>3</v>
      </c>
      <c r="Z54" s="401"/>
      <c r="AA54" s="401"/>
      <c r="AB54" s="401"/>
      <c r="AC54" s="401">
        <f t="shared" si="26"/>
        <v>90</v>
      </c>
      <c r="AD54" s="401">
        <v>87</v>
      </c>
      <c r="AE54" s="401">
        <v>3</v>
      </c>
      <c r="AF54" s="401"/>
      <c r="AG54" s="401"/>
      <c r="AH54" s="401"/>
      <c r="AI54" s="402">
        <f t="shared" si="27"/>
        <v>320</v>
      </c>
      <c r="AJ54" s="403">
        <v>317</v>
      </c>
      <c r="AK54" s="401">
        <v>3</v>
      </c>
      <c r="AL54" s="396">
        <f t="shared" si="8"/>
        <v>105</v>
      </c>
      <c r="AM54" s="396">
        <f t="shared" si="9"/>
        <v>105</v>
      </c>
      <c r="AN54" s="396">
        <f t="shared" si="10"/>
        <v>0</v>
      </c>
      <c r="AO54" s="404"/>
    </row>
    <row r="55" spans="1:41" ht="16.5" x14ac:dyDescent="0.25">
      <c r="F55" s="306"/>
      <c r="G55" s="306"/>
      <c r="H55" s="306"/>
    </row>
    <row r="56" spans="1:41" x14ac:dyDescent="0.25">
      <c r="F56" s="308"/>
      <c r="G56" s="308"/>
      <c r="H56" s="308"/>
    </row>
    <row r="58" spans="1:41" x14ac:dyDescent="0.25">
      <c r="A58"/>
      <c r="B58"/>
      <c r="C58"/>
      <c r="D58"/>
      <c r="E58"/>
      <c r="F58" s="309"/>
      <c r="G58" s="309"/>
      <c r="H58" s="309"/>
      <c r="I58"/>
      <c r="J58"/>
      <c r="K58"/>
      <c r="L58"/>
      <c r="M58"/>
      <c r="N58"/>
      <c r="O58"/>
      <c r="P58"/>
      <c r="Q58"/>
      <c r="R58"/>
      <c r="S58"/>
      <c r="T58"/>
      <c r="U58"/>
      <c r="V58"/>
      <c r="W58"/>
      <c r="X58"/>
      <c r="Y58"/>
      <c r="Z58"/>
      <c r="AA58"/>
      <c r="AB58"/>
      <c r="AC58"/>
      <c r="AD58"/>
      <c r="AE58"/>
      <c r="AF58"/>
      <c r="AG58"/>
      <c r="AH58"/>
      <c r="AI58"/>
      <c r="AJ58"/>
      <c r="AK58"/>
      <c r="AL58"/>
      <c r="AM58"/>
      <c r="AN58"/>
      <c r="AO58"/>
    </row>
  </sheetData>
  <mergeCells count="30">
    <mergeCell ref="B54:T54"/>
    <mergeCell ref="A5:AN5"/>
    <mergeCell ref="A1:H1"/>
    <mergeCell ref="J1:AN1"/>
    <mergeCell ref="A2:H2"/>
    <mergeCell ref="J2:AN2"/>
    <mergeCell ref="A4:AN4"/>
    <mergeCell ref="M7:S7"/>
    <mergeCell ref="T7:Y7"/>
    <mergeCell ref="A7:A9"/>
    <mergeCell ref="B7:B9"/>
    <mergeCell ref="C7:C9"/>
    <mergeCell ref="D7:D9"/>
    <mergeCell ref="E7:E9"/>
    <mergeCell ref="AL7:AN7"/>
    <mergeCell ref="AO7:AO9"/>
    <mergeCell ref="W8:Y8"/>
    <mergeCell ref="F7:L7"/>
    <mergeCell ref="AL8:AN8"/>
    <mergeCell ref="Z7:AE7"/>
    <mergeCell ref="Z8:AB8"/>
    <mergeCell ref="AC8:AE8"/>
    <mergeCell ref="AF7:AK7"/>
    <mergeCell ref="AF8:AH8"/>
    <mergeCell ref="F8:I8"/>
    <mergeCell ref="J8:L8"/>
    <mergeCell ref="M8:P8"/>
    <mergeCell ref="Q8:S8"/>
    <mergeCell ref="T8:V8"/>
    <mergeCell ref="AI8:AK8"/>
  </mergeCells>
  <printOptions horizontalCentered="1"/>
  <pageMargins left="0.25" right="0" top="0.5" bottom="0.25" header="0.3" footer="0.3"/>
  <pageSetup paperSize="9" scale="85"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workbookViewId="0">
      <selection activeCell="G15" sqref="G15"/>
    </sheetView>
  </sheetViews>
  <sheetFormatPr defaultRowHeight="15" x14ac:dyDescent="0.25"/>
  <cols>
    <col min="1" max="1" width="4" customWidth="1"/>
    <col min="2" max="2" width="15.140625" customWidth="1"/>
    <col min="3" max="3" width="7.140625" style="269" customWidth="1"/>
    <col min="4" max="6" width="7.140625" customWidth="1"/>
    <col min="7" max="7" width="7.140625" style="269" customWidth="1"/>
    <col min="8" max="10" width="7.140625" customWidth="1"/>
    <col min="11" max="11" width="7.140625" style="269" customWidth="1"/>
    <col min="12" max="14" width="7.140625" customWidth="1"/>
  </cols>
  <sheetData>
    <row r="2" spans="1:14" ht="15.75" x14ac:dyDescent="0.25">
      <c r="A2" s="483" t="s">
        <v>728</v>
      </c>
      <c r="B2" s="483"/>
      <c r="C2" s="483"/>
      <c r="D2" s="483"/>
      <c r="E2" s="483"/>
      <c r="F2" s="483"/>
      <c r="G2" s="483"/>
      <c r="H2" s="483"/>
      <c r="I2" s="483"/>
      <c r="J2" s="483"/>
      <c r="K2" s="483"/>
      <c r="L2" s="483"/>
      <c r="M2" s="483"/>
      <c r="N2" s="483"/>
    </row>
    <row r="3" spans="1:14" ht="16.5" x14ac:dyDescent="0.25">
      <c r="A3" s="478" t="s">
        <v>724</v>
      </c>
      <c r="B3" s="479"/>
      <c r="C3" s="479"/>
      <c r="D3" s="479"/>
      <c r="E3" s="479"/>
      <c r="F3" s="479"/>
      <c r="G3" s="479"/>
      <c r="H3" s="479"/>
      <c r="I3" s="479"/>
      <c r="J3" s="479"/>
      <c r="K3" s="479"/>
      <c r="L3" s="479"/>
      <c r="M3" s="479"/>
      <c r="N3" s="479"/>
    </row>
    <row r="4" spans="1:14" ht="72.75" customHeight="1" x14ac:dyDescent="0.25">
      <c r="A4" s="477" t="s">
        <v>45</v>
      </c>
      <c r="B4" s="477" t="s">
        <v>48</v>
      </c>
      <c r="C4" s="477" t="s">
        <v>730</v>
      </c>
      <c r="D4" s="477"/>
      <c r="E4" s="477"/>
      <c r="F4" s="477"/>
      <c r="G4" s="477" t="s">
        <v>729</v>
      </c>
      <c r="H4" s="477"/>
      <c r="I4" s="477"/>
      <c r="J4" s="477"/>
      <c r="K4" s="477" t="s">
        <v>731</v>
      </c>
      <c r="L4" s="477"/>
      <c r="M4" s="477"/>
      <c r="N4" s="477"/>
    </row>
    <row r="5" spans="1:14" ht="15" customHeight="1" x14ac:dyDescent="0.25">
      <c r="A5" s="477"/>
      <c r="B5" s="477"/>
      <c r="C5" s="477" t="s">
        <v>624</v>
      </c>
      <c r="D5" s="477"/>
      <c r="E5" s="477"/>
      <c r="F5" s="477"/>
      <c r="G5" s="477" t="s">
        <v>624</v>
      </c>
      <c r="H5" s="477"/>
      <c r="I5" s="477"/>
      <c r="J5" s="477"/>
      <c r="K5" s="477" t="s">
        <v>624</v>
      </c>
      <c r="L5" s="477"/>
      <c r="M5" s="477"/>
      <c r="N5" s="477"/>
    </row>
    <row r="6" spans="1:14" ht="38.25" x14ac:dyDescent="0.25">
      <c r="A6" s="477"/>
      <c r="B6" s="477"/>
      <c r="C6" s="264" t="s">
        <v>10</v>
      </c>
      <c r="D6" s="264" t="s">
        <v>33</v>
      </c>
      <c r="E6" s="264" t="s">
        <v>631</v>
      </c>
      <c r="F6" s="264" t="s">
        <v>71</v>
      </c>
      <c r="G6" s="264" t="s">
        <v>10</v>
      </c>
      <c r="H6" s="264" t="s">
        <v>33</v>
      </c>
      <c r="I6" s="264" t="s">
        <v>631</v>
      </c>
      <c r="J6" s="264" t="s">
        <v>71</v>
      </c>
      <c r="K6" s="264" t="s">
        <v>10</v>
      </c>
      <c r="L6" s="264" t="s">
        <v>33</v>
      </c>
      <c r="M6" s="264" t="s">
        <v>631</v>
      </c>
      <c r="N6" s="264" t="s">
        <v>71</v>
      </c>
    </row>
    <row r="7" spans="1:14" x14ac:dyDescent="0.25">
      <c r="A7" s="93">
        <v>1</v>
      </c>
      <c r="B7" s="93">
        <v>2</v>
      </c>
      <c r="C7" s="268">
        <v>17</v>
      </c>
      <c r="D7" s="95">
        <v>18</v>
      </c>
      <c r="E7" s="95">
        <v>19</v>
      </c>
      <c r="F7" s="95">
        <v>20</v>
      </c>
      <c r="G7" s="268">
        <v>10</v>
      </c>
      <c r="H7" s="95">
        <v>11</v>
      </c>
      <c r="I7" s="95">
        <v>12</v>
      </c>
      <c r="J7" s="95">
        <v>13</v>
      </c>
      <c r="K7" s="268">
        <v>17</v>
      </c>
      <c r="L7" s="95">
        <v>18</v>
      </c>
      <c r="M7" s="95">
        <v>19</v>
      </c>
      <c r="N7" s="95">
        <v>20</v>
      </c>
    </row>
    <row r="8" spans="1:14" x14ac:dyDescent="0.25">
      <c r="A8" s="96"/>
      <c r="B8" s="97" t="s">
        <v>633</v>
      </c>
      <c r="C8" s="17">
        <f>C9+C26</f>
        <v>90</v>
      </c>
      <c r="D8" s="17">
        <f t="shared" ref="D8:F8" si="0">D9+D26</f>
        <v>71</v>
      </c>
      <c r="E8" s="17">
        <f t="shared" si="0"/>
        <v>11</v>
      </c>
      <c r="F8" s="17">
        <f t="shared" si="0"/>
        <v>8</v>
      </c>
      <c r="G8" s="17">
        <f t="shared" ref="G8:J8" si="1">G9+G26</f>
        <v>54</v>
      </c>
      <c r="H8" s="17">
        <f t="shared" si="1"/>
        <v>54</v>
      </c>
      <c r="I8" s="17">
        <f t="shared" si="1"/>
        <v>0</v>
      </c>
      <c r="J8" s="17">
        <f t="shared" si="1"/>
        <v>0</v>
      </c>
      <c r="K8" s="17">
        <f>K9+K26</f>
        <v>78</v>
      </c>
      <c r="L8" s="17">
        <f t="shared" ref="L8:N8" si="2">L9+L26</f>
        <v>72</v>
      </c>
      <c r="M8" s="17">
        <f t="shared" si="2"/>
        <v>0</v>
      </c>
      <c r="N8" s="17">
        <f t="shared" si="2"/>
        <v>6</v>
      </c>
    </row>
    <row r="9" spans="1:14" x14ac:dyDescent="0.25">
      <c r="A9" s="96" t="s">
        <v>1</v>
      </c>
      <c r="B9" s="97" t="s">
        <v>24</v>
      </c>
      <c r="C9" s="17">
        <f>SUM(C10:C25)</f>
        <v>90</v>
      </c>
      <c r="D9" s="17">
        <f t="shared" ref="D9:F9" si="3">SUM(D10:D25)</f>
        <v>71</v>
      </c>
      <c r="E9" s="17">
        <f t="shared" si="3"/>
        <v>11</v>
      </c>
      <c r="F9" s="17">
        <f t="shared" si="3"/>
        <v>8</v>
      </c>
      <c r="G9" s="17">
        <f t="shared" ref="G9:J9" si="4">SUM(G10:G25)</f>
        <v>54</v>
      </c>
      <c r="H9" s="17">
        <f t="shared" si="4"/>
        <v>54</v>
      </c>
      <c r="I9" s="17">
        <f t="shared" si="4"/>
        <v>0</v>
      </c>
      <c r="J9" s="17">
        <f t="shared" si="4"/>
        <v>0</v>
      </c>
      <c r="K9" s="17">
        <f t="shared" ref="K9:N9" si="5">SUM(K10:K25)</f>
        <v>78</v>
      </c>
      <c r="L9" s="17">
        <f t="shared" si="5"/>
        <v>72</v>
      </c>
      <c r="M9" s="17">
        <f t="shared" si="5"/>
        <v>0</v>
      </c>
      <c r="N9" s="17">
        <f t="shared" si="5"/>
        <v>6</v>
      </c>
    </row>
    <row r="10" spans="1:14" ht="47.25" customHeight="1" x14ac:dyDescent="0.25">
      <c r="A10" s="200">
        <v>1</v>
      </c>
      <c r="B10" s="201" t="s">
        <v>34</v>
      </c>
      <c r="C10" s="209">
        <f>D10+E10+F10</f>
        <v>1</v>
      </c>
      <c r="D10" s="208">
        <v>1</v>
      </c>
      <c r="E10" s="208"/>
      <c r="F10" s="208"/>
      <c r="G10" s="209">
        <f>H10+I10+J10</f>
        <v>0</v>
      </c>
      <c r="H10" s="208"/>
      <c r="I10" s="208"/>
      <c r="J10" s="208"/>
      <c r="K10" s="209">
        <f>L10+M10+N10</f>
        <v>0</v>
      </c>
      <c r="L10" s="208"/>
      <c r="M10" s="208"/>
      <c r="N10" s="208"/>
    </row>
    <row r="11" spans="1:14" ht="35.25" customHeight="1" x14ac:dyDescent="0.25">
      <c r="A11" s="200">
        <v>2</v>
      </c>
      <c r="B11" s="201" t="s">
        <v>35</v>
      </c>
      <c r="C11" s="209">
        <f t="shared" ref="C11:C25" si="6">D11+E11+F11</f>
        <v>2</v>
      </c>
      <c r="D11" s="208">
        <v>2</v>
      </c>
      <c r="E11" s="208"/>
      <c r="F11" s="208"/>
      <c r="G11" s="209">
        <f t="shared" ref="G11:G25" si="7">H11+I11+J11</f>
        <v>0</v>
      </c>
      <c r="H11" s="208"/>
      <c r="I11" s="208"/>
      <c r="J11" s="208"/>
      <c r="K11" s="209">
        <f t="shared" ref="K11:K25" si="8">L11+M11+N11</f>
        <v>0</v>
      </c>
      <c r="L11" s="208"/>
      <c r="M11" s="208"/>
      <c r="N11" s="208"/>
    </row>
    <row r="12" spans="1:14" ht="35.25" customHeight="1" x14ac:dyDescent="0.25">
      <c r="A12" s="200">
        <v>3</v>
      </c>
      <c r="B12" s="201" t="s">
        <v>36</v>
      </c>
      <c r="C12" s="209">
        <f t="shared" si="6"/>
        <v>11</v>
      </c>
      <c r="D12" s="208">
        <v>10</v>
      </c>
      <c r="E12" s="208"/>
      <c r="F12" s="208">
        <v>1</v>
      </c>
      <c r="G12" s="209">
        <f t="shared" si="7"/>
        <v>14</v>
      </c>
      <c r="H12" s="208">
        <v>14</v>
      </c>
      <c r="I12" s="208"/>
      <c r="J12" s="208"/>
      <c r="K12" s="209">
        <f t="shared" si="8"/>
        <v>17</v>
      </c>
      <c r="L12" s="208">
        <v>14</v>
      </c>
      <c r="M12" s="208">
        <v>0</v>
      </c>
      <c r="N12" s="208">
        <v>3</v>
      </c>
    </row>
    <row r="13" spans="1:14" ht="24" customHeight="1" x14ac:dyDescent="0.25">
      <c r="A13" s="200">
        <v>4</v>
      </c>
      <c r="B13" s="201" t="s">
        <v>638</v>
      </c>
      <c r="C13" s="209">
        <f t="shared" si="6"/>
        <v>10</v>
      </c>
      <c r="D13" s="208">
        <v>7</v>
      </c>
      <c r="E13" s="208"/>
      <c r="F13" s="208">
        <v>3</v>
      </c>
      <c r="G13" s="209">
        <f t="shared" si="7"/>
        <v>3</v>
      </c>
      <c r="H13" s="208">
        <v>3</v>
      </c>
      <c r="I13" s="208"/>
      <c r="J13" s="208"/>
      <c r="K13" s="209">
        <f t="shared" si="8"/>
        <v>6</v>
      </c>
      <c r="L13" s="208">
        <v>6</v>
      </c>
      <c r="M13" s="208"/>
      <c r="N13" s="208"/>
    </row>
    <row r="14" spans="1:14" ht="33" customHeight="1" x14ac:dyDescent="0.25">
      <c r="A14" s="200">
        <v>5</v>
      </c>
      <c r="B14" s="201" t="s">
        <v>639</v>
      </c>
      <c r="C14" s="209">
        <f t="shared" si="6"/>
        <v>12</v>
      </c>
      <c r="D14" s="208">
        <v>12</v>
      </c>
      <c r="E14" s="208"/>
      <c r="F14" s="208"/>
      <c r="G14" s="209">
        <f t="shared" si="7"/>
        <v>7</v>
      </c>
      <c r="H14" s="208">
        <v>7</v>
      </c>
      <c r="I14" s="208"/>
      <c r="J14" s="208"/>
      <c r="K14" s="209">
        <f t="shared" si="8"/>
        <v>15</v>
      </c>
      <c r="L14" s="208">
        <v>14</v>
      </c>
      <c r="M14" s="208"/>
      <c r="N14" s="208">
        <v>1</v>
      </c>
    </row>
    <row r="15" spans="1:14" ht="33" customHeight="1" x14ac:dyDescent="0.25">
      <c r="A15" s="200">
        <v>6</v>
      </c>
      <c r="B15" s="201" t="s">
        <v>640</v>
      </c>
      <c r="C15" s="209">
        <f t="shared" si="6"/>
        <v>9</v>
      </c>
      <c r="D15" s="208">
        <v>8</v>
      </c>
      <c r="E15" s="208"/>
      <c r="F15" s="208">
        <v>1</v>
      </c>
      <c r="G15" s="209">
        <f t="shared" si="7"/>
        <v>6</v>
      </c>
      <c r="H15" s="208">
        <v>6</v>
      </c>
      <c r="I15" s="208"/>
      <c r="J15" s="208"/>
      <c r="K15" s="209">
        <f t="shared" si="8"/>
        <v>3</v>
      </c>
      <c r="L15" s="208">
        <v>3</v>
      </c>
      <c r="M15" s="208"/>
      <c r="N15" s="208"/>
    </row>
    <row r="16" spans="1:14" ht="33" customHeight="1" x14ac:dyDescent="0.25">
      <c r="A16" s="200">
        <v>7</v>
      </c>
      <c r="B16" s="201" t="s">
        <v>641</v>
      </c>
      <c r="C16" s="209">
        <f t="shared" si="6"/>
        <v>2</v>
      </c>
      <c r="D16" s="208">
        <v>2</v>
      </c>
      <c r="E16" s="208"/>
      <c r="F16" s="208"/>
      <c r="G16" s="209">
        <f t="shared" si="7"/>
        <v>3</v>
      </c>
      <c r="H16" s="208">
        <v>3</v>
      </c>
      <c r="I16" s="208"/>
      <c r="J16" s="208"/>
      <c r="K16" s="209">
        <f t="shared" si="8"/>
        <v>2</v>
      </c>
      <c r="L16" s="208">
        <v>2</v>
      </c>
      <c r="M16" s="208"/>
      <c r="N16" s="208"/>
    </row>
    <row r="17" spans="1:14" ht="30" customHeight="1" x14ac:dyDescent="0.25">
      <c r="A17" s="200">
        <v>8</v>
      </c>
      <c r="B17" s="201" t="s">
        <v>37</v>
      </c>
      <c r="C17" s="209">
        <f t="shared" si="6"/>
        <v>6</v>
      </c>
      <c r="D17" s="208">
        <v>3</v>
      </c>
      <c r="E17" s="208">
        <v>3</v>
      </c>
      <c r="F17" s="208"/>
      <c r="G17" s="209">
        <f t="shared" si="7"/>
        <v>0</v>
      </c>
      <c r="H17" s="208"/>
      <c r="I17" s="208"/>
      <c r="J17" s="208"/>
      <c r="K17" s="209">
        <f t="shared" si="8"/>
        <v>4</v>
      </c>
      <c r="L17" s="208">
        <v>4</v>
      </c>
      <c r="M17" s="208"/>
      <c r="N17" s="208"/>
    </row>
    <row r="18" spans="1:14" ht="30" customHeight="1" x14ac:dyDescent="0.25">
      <c r="A18" s="200">
        <v>9</v>
      </c>
      <c r="B18" s="201" t="s">
        <v>38</v>
      </c>
      <c r="C18" s="209">
        <f t="shared" si="6"/>
        <v>5</v>
      </c>
      <c r="D18" s="208">
        <v>4</v>
      </c>
      <c r="E18" s="208"/>
      <c r="F18" s="208">
        <v>1</v>
      </c>
      <c r="G18" s="209">
        <f t="shared" si="7"/>
        <v>3</v>
      </c>
      <c r="H18" s="208">
        <v>3</v>
      </c>
      <c r="I18" s="208"/>
      <c r="J18" s="208"/>
      <c r="K18" s="209">
        <f t="shared" si="8"/>
        <v>5</v>
      </c>
      <c r="L18" s="208">
        <v>5</v>
      </c>
      <c r="M18" s="208"/>
      <c r="N18" s="208"/>
    </row>
    <row r="19" spans="1:14" ht="30" customHeight="1" x14ac:dyDescent="0.25">
      <c r="A19" s="200">
        <v>10</v>
      </c>
      <c r="B19" s="201" t="s">
        <v>39</v>
      </c>
      <c r="C19" s="209">
        <f t="shared" si="6"/>
        <v>2</v>
      </c>
      <c r="D19" s="208">
        <v>2</v>
      </c>
      <c r="E19" s="208"/>
      <c r="F19" s="208"/>
      <c r="G19" s="209">
        <f t="shared" si="7"/>
        <v>0</v>
      </c>
      <c r="H19" s="208"/>
      <c r="I19" s="208"/>
      <c r="J19" s="208"/>
      <c r="K19" s="209">
        <f t="shared" si="8"/>
        <v>2</v>
      </c>
      <c r="L19" s="208">
        <v>2</v>
      </c>
      <c r="M19" s="208"/>
      <c r="N19" s="208"/>
    </row>
    <row r="20" spans="1:14" ht="30" customHeight="1" x14ac:dyDescent="0.25">
      <c r="A20" s="200">
        <v>11</v>
      </c>
      <c r="B20" s="201" t="s">
        <v>642</v>
      </c>
      <c r="C20" s="209">
        <f t="shared" si="6"/>
        <v>20</v>
      </c>
      <c r="D20" s="208">
        <v>18</v>
      </c>
      <c r="E20" s="208"/>
      <c r="F20" s="208">
        <v>2</v>
      </c>
      <c r="G20" s="209">
        <f t="shared" si="7"/>
        <v>18</v>
      </c>
      <c r="H20" s="208">
        <v>18</v>
      </c>
      <c r="I20" s="208"/>
      <c r="J20" s="208"/>
      <c r="K20" s="209">
        <f t="shared" si="8"/>
        <v>13</v>
      </c>
      <c r="L20" s="208">
        <v>11</v>
      </c>
      <c r="M20" s="208"/>
      <c r="N20" s="208">
        <v>2</v>
      </c>
    </row>
    <row r="21" spans="1:14" ht="30" customHeight="1" x14ac:dyDescent="0.25">
      <c r="A21" s="200">
        <v>12</v>
      </c>
      <c r="B21" s="201" t="s">
        <v>40</v>
      </c>
      <c r="C21" s="209">
        <f t="shared" si="6"/>
        <v>2</v>
      </c>
      <c r="D21" s="208">
        <v>1</v>
      </c>
      <c r="E21" s="208">
        <v>1</v>
      </c>
      <c r="F21" s="208"/>
      <c r="G21" s="209">
        <f t="shared" si="7"/>
        <v>0</v>
      </c>
      <c r="H21" s="208"/>
      <c r="I21" s="208"/>
      <c r="J21" s="208"/>
      <c r="K21" s="209">
        <f t="shared" si="8"/>
        <v>3</v>
      </c>
      <c r="L21" s="208">
        <v>3</v>
      </c>
      <c r="M21" s="208"/>
      <c r="N21" s="208"/>
    </row>
    <row r="22" spans="1:14" ht="30" customHeight="1" x14ac:dyDescent="0.25">
      <c r="A22" s="200">
        <v>13</v>
      </c>
      <c r="B22" s="201" t="s">
        <v>41</v>
      </c>
      <c r="C22" s="209">
        <f t="shared" si="6"/>
        <v>2</v>
      </c>
      <c r="D22" s="208">
        <v>1</v>
      </c>
      <c r="E22" s="208">
        <v>1</v>
      </c>
      <c r="F22" s="208"/>
      <c r="G22" s="209">
        <f t="shared" si="7"/>
        <v>0</v>
      </c>
      <c r="H22" s="208"/>
      <c r="I22" s="208"/>
      <c r="J22" s="208"/>
      <c r="K22" s="209">
        <f t="shared" si="8"/>
        <v>2</v>
      </c>
      <c r="L22" s="208">
        <v>2</v>
      </c>
      <c r="M22" s="208"/>
      <c r="N22" s="208"/>
    </row>
    <row r="23" spans="1:14" ht="42.75" customHeight="1" x14ac:dyDescent="0.25">
      <c r="A23" s="200">
        <v>14</v>
      </c>
      <c r="B23" s="201" t="s">
        <v>42</v>
      </c>
      <c r="C23" s="209">
        <f t="shared" si="6"/>
        <v>2</v>
      </c>
      <c r="D23" s="208"/>
      <c r="E23" s="208">
        <v>2</v>
      </c>
      <c r="F23" s="208"/>
      <c r="G23" s="209">
        <f t="shared" si="7"/>
        <v>0</v>
      </c>
      <c r="H23" s="208"/>
      <c r="I23" s="208"/>
      <c r="J23" s="208"/>
      <c r="K23" s="209">
        <f t="shared" si="8"/>
        <v>2</v>
      </c>
      <c r="L23" s="208">
        <v>2</v>
      </c>
      <c r="M23" s="208"/>
      <c r="N23" s="208"/>
    </row>
    <row r="24" spans="1:14" ht="42.75" customHeight="1" x14ac:dyDescent="0.25">
      <c r="A24" s="200">
        <v>15</v>
      </c>
      <c r="B24" s="201" t="s">
        <v>43</v>
      </c>
      <c r="C24" s="209">
        <f t="shared" si="6"/>
        <v>2</v>
      </c>
      <c r="D24" s="208"/>
      <c r="E24" s="208">
        <v>2</v>
      </c>
      <c r="F24" s="208"/>
      <c r="G24" s="209">
        <f t="shared" si="7"/>
        <v>0</v>
      </c>
      <c r="H24" s="208"/>
      <c r="I24" s="208"/>
      <c r="J24" s="208"/>
      <c r="K24" s="209">
        <f t="shared" si="8"/>
        <v>2</v>
      </c>
      <c r="L24" s="208">
        <v>2</v>
      </c>
      <c r="M24" s="208"/>
      <c r="N24" s="208"/>
    </row>
    <row r="25" spans="1:14" ht="42.75" customHeight="1" x14ac:dyDescent="0.25">
      <c r="A25" s="200">
        <v>16</v>
      </c>
      <c r="B25" s="201" t="s">
        <v>44</v>
      </c>
      <c r="C25" s="209">
        <f t="shared" si="6"/>
        <v>2</v>
      </c>
      <c r="D25" s="208"/>
      <c r="E25" s="208">
        <v>2</v>
      </c>
      <c r="F25" s="208"/>
      <c r="G25" s="209">
        <f t="shared" si="7"/>
        <v>0</v>
      </c>
      <c r="H25" s="208"/>
      <c r="I25" s="208"/>
      <c r="J25" s="208"/>
      <c r="K25" s="209">
        <f t="shared" si="8"/>
        <v>2</v>
      </c>
      <c r="L25" s="208">
        <v>2</v>
      </c>
      <c r="M25" s="208"/>
      <c r="N25" s="208"/>
    </row>
  </sheetData>
  <mergeCells count="10">
    <mergeCell ref="A2:N2"/>
    <mergeCell ref="A3:N3"/>
    <mergeCell ref="A4:A6"/>
    <mergeCell ref="B4:B6"/>
    <mergeCell ref="C5:F5"/>
    <mergeCell ref="G5:J5"/>
    <mergeCell ref="C4:F4"/>
    <mergeCell ref="G4:J4"/>
    <mergeCell ref="K4:N4"/>
    <mergeCell ref="K5:N5"/>
  </mergeCells>
  <printOptions horizontalCentered="1"/>
  <pageMargins left="0.25" right="0" top="0.5" bottom="0.5" header="0.3" footer="0.3"/>
  <pageSetup paperSize="9" scale="9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election activeCell="T25" sqref="T25"/>
    </sheetView>
  </sheetViews>
  <sheetFormatPr defaultRowHeight="15" x14ac:dyDescent="0.25"/>
  <cols>
    <col min="1" max="1" width="6.140625" style="424" customWidth="1"/>
    <col min="2" max="2" width="25.5703125" style="413" customWidth="1"/>
    <col min="3" max="3" width="8.140625" style="425" hidden="1" customWidth="1"/>
    <col min="4" max="4" width="6" style="426" hidden="1" customWidth="1"/>
    <col min="5" max="5" width="5.28515625" style="426" hidden="1" customWidth="1"/>
    <col min="6" max="6" width="5" style="426" hidden="1" customWidth="1"/>
    <col min="7" max="7" width="5.7109375" style="426" hidden="1" customWidth="1"/>
    <col min="8" max="8" width="5.28515625" style="426" hidden="1" customWidth="1"/>
    <col min="9" max="9" width="5.42578125" style="426" hidden="1" customWidth="1"/>
    <col min="10" max="10" width="9.7109375" style="426" customWidth="1"/>
    <col min="11" max="11" width="9.140625" style="426" customWidth="1"/>
    <col min="12" max="12" width="7.42578125" style="426" customWidth="1"/>
    <col min="13" max="13" width="7.28515625" style="426" customWidth="1"/>
    <col min="14" max="14" width="7" style="426" customWidth="1"/>
    <col min="15" max="15" width="6.5703125" style="427" customWidth="1"/>
    <col min="16" max="16" width="8.42578125" style="427" customWidth="1"/>
    <col min="17" max="17" width="7.28515625" style="414" customWidth="1"/>
    <col min="18" max="18" width="7.28515625" style="440" customWidth="1"/>
  </cols>
  <sheetData>
    <row r="1" spans="1:18" ht="15.75" x14ac:dyDescent="0.25">
      <c r="A1" s="449" t="s">
        <v>844</v>
      </c>
      <c r="B1" s="449"/>
    </row>
    <row r="2" spans="1:18" ht="15.75" x14ac:dyDescent="0.25">
      <c r="A2" s="449" t="s">
        <v>596</v>
      </c>
      <c r="B2" s="449"/>
    </row>
    <row r="4" spans="1:18" ht="15" customHeight="1" x14ac:dyDescent="0.25">
      <c r="A4" s="494" t="s">
        <v>829</v>
      </c>
      <c r="B4" s="494"/>
      <c r="C4" s="494"/>
      <c r="D4" s="494"/>
      <c r="E4" s="494"/>
      <c r="F4" s="494"/>
      <c r="G4" s="494"/>
      <c r="H4" s="494"/>
      <c r="I4" s="494"/>
      <c r="J4" s="494"/>
      <c r="K4" s="494"/>
      <c r="L4" s="494"/>
      <c r="M4" s="494"/>
      <c r="N4" s="494"/>
      <c r="O4" s="494"/>
      <c r="P4" s="494"/>
    </row>
    <row r="5" spans="1:18" ht="9" customHeight="1" x14ac:dyDescent="0.25">
      <c r="A5" s="495"/>
      <c r="B5" s="495"/>
      <c r="C5" s="495"/>
      <c r="D5" s="495"/>
      <c r="E5" s="495"/>
      <c r="F5" s="495"/>
      <c r="G5" s="495"/>
      <c r="H5" s="495"/>
      <c r="I5" s="495"/>
      <c r="J5" s="495"/>
      <c r="K5" s="495"/>
      <c r="L5" s="495"/>
      <c r="M5" s="495"/>
      <c r="N5" s="495"/>
      <c r="O5" s="495"/>
      <c r="P5" s="495"/>
    </row>
    <row r="6" spans="1:18" ht="15" hidden="1" customHeight="1" x14ac:dyDescent="0.25">
      <c r="A6" s="415"/>
      <c r="B6" s="411"/>
      <c r="C6" s="411"/>
      <c r="D6" s="416"/>
      <c r="E6" s="417"/>
      <c r="F6" s="417"/>
      <c r="G6" s="417"/>
      <c r="H6" s="417"/>
      <c r="I6" s="417"/>
      <c r="J6" s="417"/>
      <c r="K6" s="417"/>
      <c r="L6" s="417"/>
      <c r="M6" s="417"/>
      <c r="N6" s="417"/>
      <c r="O6" s="418"/>
      <c r="P6" s="418"/>
    </row>
    <row r="7" spans="1:18" ht="27.75" customHeight="1" x14ac:dyDescent="0.25">
      <c r="A7" s="496" t="s">
        <v>0</v>
      </c>
      <c r="B7" s="497" t="s">
        <v>16</v>
      </c>
      <c r="C7" s="498" t="s">
        <v>7</v>
      </c>
      <c r="D7" s="499" t="s">
        <v>53</v>
      </c>
      <c r="E7" s="499"/>
      <c r="F7" s="499"/>
      <c r="G7" s="499" t="s">
        <v>54</v>
      </c>
      <c r="H7" s="499"/>
      <c r="I7" s="499"/>
      <c r="J7" s="499" t="s">
        <v>748</v>
      </c>
      <c r="K7" s="499"/>
      <c r="L7" s="499"/>
      <c r="M7" s="499"/>
      <c r="N7" s="492" t="s">
        <v>823</v>
      </c>
      <c r="O7" s="492" t="s">
        <v>55</v>
      </c>
      <c r="P7" s="492" t="s">
        <v>845</v>
      </c>
      <c r="Q7" s="492" t="s">
        <v>846</v>
      </c>
      <c r="R7" s="490" t="s">
        <v>847</v>
      </c>
    </row>
    <row r="8" spans="1:18" ht="90" customHeight="1" x14ac:dyDescent="0.25">
      <c r="A8" s="496"/>
      <c r="B8" s="497"/>
      <c r="C8" s="498"/>
      <c r="D8" s="303" t="s">
        <v>18</v>
      </c>
      <c r="E8" s="303" t="s">
        <v>27</v>
      </c>
      <c r="F8" s="303" t="s">
        <v>17</v>
      </c>
      <c r="G8" s="303" t="s">
        <v>18</v>
      </c>
      <c r="H8" s="303" t="s">
        <v>27</v>
      </c>
      <c r="I8" s="303" t="s">
        <v>23</v>
      </c>
      <c r="J8" s="303" t="s">
        <v>744</v>
      </c>
      <c r="K8" s="303" t="s">
        <v>745</v>
      </c>
      <c r="L8" s="303" t="s">
        <v>746</v>
      </c>
      <c r="M8" s="303" t="s">
        <v>747</v>
      </c>
      <c r="N8" s="493"/>
      <c r="O8" s="493"/>
      <c r="P8" s="493"/>
      <c r="Q8" s="493"/>
      <c r="R8" s="491"/>
    </row>
    <row r="9" spans="1:18" ht="26.25" customHeight="1" x14ac:dyDescent="0.25">
      <c r="A9" s="436" t="s">
        <v>1</v>
      </c>
      <c r="B9" s="437" t="s">
        <v>830</v>
      </c>
      <c r="C9" s="438"/>
      <c r="D9" s="303"/>
      <c r="E9" s="303"/>
      <c r="F9" s="303"/>
      <c r="G9" s="303"/>
      <c r="H9" s="303"/>
      <c r="I9" s="303"/>
      <c r="J9" s="303"/>
      <c r="K9" s="303"/>
      <c r="L9" s="303"/>
      <c r="M9" s="303"/>
      <c r="N9" s="439">
        <f>SUM(N10:N28)</f>
        <v>1367</v>
      </c>
      <c r="O9" s="439">
        <f>SUM(O10:O28)</f>
        <v>1184</v>
      </c>
      <c r="P9" s="439">
        <f>SUM(P10:P28)</f>
        <v>132</v>
      </c>
      <c r="Q9" s="439">
        <f>SUM(Q10:Q28)</f>
        <v>106</v>
      </c>
      <c r="R9" s="439">
        <f t="shared" ref="R9:R48" si="0">P9-Q9</f>
        <v>26</v>
      </c>
    </row>
    <row r="10" spans="1:18" s="430" customFormat="1" ht="34.5" customHeight="1" x14ac:dyDescent="0.25">
      <c r="A10" s="438">
        <v>1</v>
      </c>
      <c r="B10" s="428" t="s">
        <v>831</v>
      </c>
      <c r="C10" s="438"/>
      <c r="D10" s="303"/>
      <c r="E10" s="303"/>
      <c r="F10" s="303"/>
      <c r="G10" s="303"/>
      <c r="H10" s="303"/>
      <c r="I10" s="303"/>
      <c r="J10" s="303"/>
      <c r="K10" s="303"/>
      <c r="L10" s="303"/>
      <c r="M10" s="303"/>
      <c r="N10" s="303">
        <v>85</v>
      </c>
      <c r="O10" s="303">
        <v>84</v>
      </c>
      <c r="P10" s="303">
        <v>3</v>
      </c>
      <c r="Q10" s="429">
        <f>N10-O10</f>
        <v>1</v>
      </c>
      <c r="R10" s="439">
        <f t="shared" si="0"/>
        <v>2</v>
      </c>
    </row>
    <row r="11" spans="1:18" s="430" customFormat="1" ht="34.5" customHeight="1" x14ac:dyDescent="0.25">
      <c r="A11" s="438">
        <v>2</v>
      </c>
      <c r="B11" s="428" t="s">
        <v>72</v>
      </c>
      <c r="C11" s="438"/>
      <c r="D11" s="303"/>
      <c r="E11" s="303"/>
      <c r="F11" s="303"/>
      <c r="G11" s="303"/>
      <c r="H11" s="303"/>
      <c r="I11" s="303"/>
      <c r="J11" s="303"/>
      <c r="K11" s="303"/>
      <c r="L11" s="303"/>
      <c r="M11" s="303"/>
      <c r="N11" s="303">
        <v>50</v>
      </c>
      <c r="O11" s="303">
        <v>47</v>
      </c>
      <c r="P11" s="303">
        <v>6</v>
      </c>
      <c r="Q11" s="429">
        <f t="shared" ref="Q11:Q48" si="1">N11-O11</f>
        <v>3</v>
      </c>
      <c r="R11" s="439">
        <f t="shared" si="0"/>
        <v>3</v>
      </c>
    </row>
    <row r="12" spans="1:18" s="430" customFormat="1" ht="34.5" customHeight="1" x14ac:dyDescent="0.25">
      <c r="A12" s="438">
        <v>3</v>
      </c>
      <c r="B12" s="428" t="s">
        <v>106</v>
      </c>
      <c r="C12" s="438"/>
      <c r="D12" s="303"/>
      <c r="E12" s="303"/>
      <c r="F12" s="303"/>
      <c r="G12" s="303"/>
      <c r="H12" s="303"/>
      <c r="I12" s="303"/>
      <c r="J12" s="303"/>
      <c r="K12" s="303"/>
      <c r="L12" s="303"/>
      <c r="M12" s="303"/>
      <c r="N12" s="303">
        <v>69</v>
      </c>
      <c r="O12" s="303">
        <v>66</v>
      </c>
      <c r="P12" s="303">
        <v>6</v>
      </c>
      <c r="Q12" s="429">
        <f t="shared" si="1"/>
        <v>3</v>
      </c>
      <c r="R12" s="439">
        <f t="shared" si="0"/>
        <v>3</v>
      </c>
    </row>
    <row r="13" spans="1:18" s="430" customFormat="1" ht="34.5" customHeight="1" x14ac:dyDescent="0.25">
      <c r="A13" s="438">
        <v>4</v>
      </c>
      <c r="B13" s="428" t="s">
        <v>833</v>
      </c>
      <c r="C13" s="438"/>
      <c r="D13" s="303"/>
      <c r="E13" s="303"/>
      <c r="F13" s="303"/>
      <c r="G13" s="303"/>
      <c r="H13" s="303"/>
      <c r="I13" s="303"/>
      <c r="J13" s="303"/>
      <c r="K13" s="303"/>
      <c r="L13" s="303"/>
      <c r="M13" s="303"/>
      <c r="N13" s="303">
        <v>434</v>
      </c>
      <c r="O13" s="303">
        <v>397</v>
      </c>
      <c r="P13" s="303">
        <v>44</v>
      </c>
      <c r="Q13" s="429">
        <f t="shared" si="1"/>
        <v>37</v>
      </c>
      <c r="R13" s="439">
        <f t="shared" si="0"/>
        <v>7</v>
      </c>
    </row>
    <row r="14" spans="1:18" s="430" customFormat="1" ht="34.5" customHeight="1" x14ac:dyDescent="0.25">
      <c r="A14" s="438">
        <v>5</v>
      </c>
      <c r="B14" s="428" t="s">
        <v>183</v>
      </c>
      <c r="C14" s="438"/>
      <c r="D14" s="303"/>
      <c r="E14" s="303"/>
      <c r="F14" s="303"/>
      <c r="G14" s="303"/>
      <c r="H14" s="303"/>
      <c r="I14" s="303"/>
      <c r="J14" s="303"/>
      <c r="K14" s="303"/>
      <c r="L14" s="303"/>
      <c r="M14" s="303"/>
      <c r="N14" s="303">
        <v>66</v>
      </c>
      <c r="O14" s="303">
        <v>61</v>
      </c>
      <c r="P14" s="303">
        <v>7</v>
      </c>
      <c r="Q14" s="429">
        <f t="shared" si="1"/>
        <v>5</v>
      </c>
      <c r="R14" s="439">
        <f t="shared" si="0"/>
        <v>2</v>
      </c>
    </row>
    <row r="15" spans="1:18" s="430" customFormat="1" ht="34.5" customHeight="1" x14ac:dyDescent="0.25">
      <c r="A15" s="438">
        <v>6</v>
      </c>
      <c r="B15" s="431" t="s">
        <v>834</v>
      </c>
      <c r="C15" s="438"/>
      <c r="D15" s="303"/>
      <c r="E15" s="303"/>
      <c r="F15" s="303"/>
      <c r="G15" s="303"/>
      <c r="H15" s="303"/>
      <c r="I15" s="303"/>
      <c r="J15" s="303"/>
      <c r="K15" s="303"/>
      <c r="L15" s="303"/>
      <c r="M15" s="303"/>
      <c r="N15" s="303">
        <v>54</v>
      </c>
      <c r="O15" s="303">
        <v>50</v>
      </c>
      <c r="P15" s="303">
        <v>6</v>
      </c>
      <c r="Q15" s="429">
        <f t="shared" si="1"/>
        <v>4</v>
      </c>
      <c r="R15" s="439">
        <f t="shared" si="0"/>
        <v>2</v>
      </c>
    </row>
    <row r="16" spans="1:18" s="430" customFormat="1" ht="34.5" customHeight="1" x14ac:dyDescent="0.25">
      <c r="A16" s="438">
        <v>7</v>
      </c>
      <c r="B16" s="428" t="s">
        <v>128</v>
      </c>
      <c r="C16" s="438"/>
      <c r="D16" s="303"/>
      <c r="E16" s="303"/>
      <c r="F16" s="303"/>
      <c r="G16" s="303"/>
      <c r="H16" s="303"/>
      <c r="I16" s="303"/>
      <c r="J16" s="303"/>
      <c r="K16" s="303"/>
      <c r="L16" s="303"/>
      <c r="M16" s="303"/>
      <c r="N16" s="303">
        <v>41</v>
      </c>
      <c r="O16" s="303">
        <v>41</v>
      </c>
      <c r="P16" s="303">
        <v>2</v>
      </c>
      <c r="Q16" s="429">
        <f t="shared" si="1"/>
        <v>0</v>
      </c>
      <c r="R16" s="439">
        <f t="shared" si="0"/>
        <v>2</v>
      </c>
    </row>
    <row r="17" spans="1:18" s="430" customFormat="1" ht="34.5" customHeight="1" x14ac:dyDescent="0.25">
      <c r="A17" s="438">
        <v>8</v>
      </c>
      <c r="B17" s="428" t="s">
        <v>358</v>
      </c>
      <c r="C17" s="438"/>
      <c r="D17" s="303"/>
      <c r="E17" s="303"/>
      <c r="F17" s="303"/>
      <c r="G17" s="303"/>
      <c r="H17" s="303"/>
      <c r="I17" s="303"/>
      <c r="J17" s="303"/>
      <c r="K17" s="303"/>
      <c r="L17" s="303"/>
      <c r="M17" s="303"/>
      <c r="N17" s="303">
        <v>64</v>
      </c>
      <c r="O17" s="303">
        <v>55</v>
      </c>
      <c r="P17" s="303">
        <v>8</v>
      </c>
      <c r="Q17" s="429">
        <f t="shared" si="1"/>
        <v>9</v>
      </c>
      <c r="R17" s="439">
        <f t="shared" si="0"/>
        <v>-1</v>
      </c>
    </row>
    <row r="18" spans="1:18" s="430" customFormat="1" ht="34.5" customHeight="1" x14ac:dyDescent="0.25">
      <c r="A18" s="438">
        <v>9</v>
      </c>
      <c r="B18" s="428" t="s">
        <v>364</v>
      </c>
      <c r="C18" s="438"/>
      <c r="D18" s="303"/>
      <c r="E18" s="303"/>
      <c r="F18" s="303"/>
      <c r="G18" s="303"/>
      <c r="H18" s="303"/>
      <c r="I18" s="303"/>
      <c r="J18" s="303"/>
      <c r="K18" s="303"/>
      <c r="L18" s="303"/>
      <c r="M18" s="303"/>
      <c r="N18" s="303">
        <v>45</v>
      </c>
      <c r="O18" s="303">
        <v>40</v>
      </c>
      <c r="P18" s="303">
        <v>6</v>
      </c>
      <c r="Q18" s="429">
        <f t="shared" si="1"/>
        <v>5</v>
      </c>
      <c r="R18" s="439">
        <f t="shared" si="0"/>
        <v>1</v>
      </c>
    </row>
    <row r="19" spans="1:18" s="430" customFormat="1" ht="34.5" customHeight="1" x14ac:dyDescent="0.25">
      <c r="A19" s="438">
        <v>10</v>
      </c>
      <c r="B19" s="428" t="s">
        <v>361</v>
      </c>
      <c r="C19" s="438"/>
      <c r="D19" s="303"/>
      <c r="E19" s="303"/>
      <c r="F19" s="303"/>
      <c r="G19" s="303"/>
      <c r="H19" s="303"/>
      <c r="I19" s="303"/>
      <c r="J19" s="303"/>
      <c r="K19" s="303"/>
      <c r="L19" s="303"/>
      <c r="M19" s="303"/>
      <c r="N19" s="303">
        <v>43</v>
      </c>
      <c r="O19" s="303">
        <v>40</v>
      </c>
      <c r="P19" s="303">
        <v>5</v>
      </c>
      <c r="Q19" s="429">
        <f t="shared" si="1"/>
        <v>3</v>
      </c>
      <c r="R19" s="439">
        <f t="shared" si="0"/>
        <v>2</v>
      </c>
    </row>
    <row r="20" spans="1:18" s="430" customFormat="1" ht="34.5" customHeight="1" x14ac:dyDescent="0.25">
      <c r="A20" s="438">
        <v>11</v>
      </c>
      <c r="B20" s="428" t="s">
        <v>224</v>
      </c>
      <c r="C20" s="438"/>
      <c r="D20" s="303"/>
      <c r="E20" s="303"/>
      <c r="F20" s="303"/>
      <c r="G20" s="303"/>
      <c r="H20" s="303"/>
      <c r="I20" s="303"/>
      <c r="J20" s="303"/>
      <c r="K20" s="303"/>
      <c r="L20" s="303"/>
      <c r="M20" s="303"/>
      <c r="N20" s="303">
        <v>44</v>
      </c>
      <c r="O20" s="303">
        <v>41</v>
      </c>
      <c r="P20" s="303">
        <v>5</v>
      </c>
      <c r="Q20" s="429">
        <f t="shared" si="1"/>
        <v>3</v>
      </c>
      <c r="R20" s="439">
        <f t="shared" si="0"/>
        <v>2</v>
      </c>
    </row>
    <row r="21" spans="1:18" s="430" customFormat="1" ht="34.5" customHeight="1" x14ac:dyDescent="0.25">
      <c r="A21" s="438">
        <v>12</v>
      </c>
      <c r="B21" s="428" t="s">
        <v>835</v>
      </c>
      <c r="C21" s="438"/>
      <c r="D21" s="303"/>
      <c r="E21" s="303"/>
      <c r="F21" s="303"/>
      <c r="G21" s="303"/>
      <c r="H21" s="303"/>
      <c r="I21" s="303"/>
      <c r="J21" s="303"/>
      <c r="K21" s="303"/>
      <c r="L21" s="303"/>
      <c r="M21" s="303"/>
      <c r="N21" s="303">
        <v>51</v>
      </c>
      <c r="O21" s="303">
        <v>51</v>
      </c>
      <c r="P21" s="303">
        <v>5</v>
      </c>
      <c r="Q21" s="429">
        <f t="shared" si="1"/>
        <v>0</v>
      </c>
      <c r="R21" s="439">
        <f t="shared" si="0"/>
        <v>5</v>
      </c>
    </row>
    <row r="22" spans="1:18" s="430" customFormat="1" ht="34.5" customHeight="1" x14ac:dyDescent="0.25">
      <c r="A22" s="438">
        <v>13</v>
      </c>
      <c r="B22" s="428" t="s">
        <v>153</v>
      </c>
      <c r="C22" s="438"/>
      <c r="D22" s="303"/>
      <c r="E22" s="303"/>
      <c r="F22" s="303"/>
      <c r="G22" s="303"/>
      <c r="H22" s="303"/>
      <c r="I22" s="303"/>
      <c r="J22" s="303"/>
      <c r="K22" s="303"/>
      <c r="L22" s="303"/>
      <c r="M22" s="303"/>
      <c r="N22" s="303">
        <v>68</v>
      </c>
      <c r="O22" s="303">
        <v>66</v>
      </c>
      <c r="P22" s="303">
        <v>4</v>
      </c>
      <c r="Q22" s="429">
        <f t="shared" si="1"/>
        <v>2</v>
      </c>
      <c r="R22" s="439">
        <f t="shared" si="0"/>
        <v>2</v>
      </c>
    </row>
    <row r="23" spans="1:18" s="430" customFormat="1" ht="34.5" customHeight="1" x14ac:dyDescent="0.25">
      <c r="A23" s="438">
        <v>14</v>
      </c>
      <c r="B23" s="428" t="s">
        <v>157</v>
      </c>
      <c r="C23" s="438"/>
      <c r="D23" s="303"/>
      <c r="E23" s="303"/>
      <c r="F23" s="303"/>
      <c r="G23" s="303"/>
      <c r="H23" s="303"/>
      <c r="I23" s="303"/>
      <c r="J23" s="303"/>
      <c r="K23" s="303"/>
      <c r="L23" s="303"/>
      <c r="M23" s="303"/>
      <c r="N23" s="303">
        <v>41</v>
      </c>
      <c r="O23" s="303">
        <v>39</v>
      </c>
      <c r="P23" s="303">
        <v>3</v>
      </c>
      <c r="Q23" s="429">
        <f t="shared" si="1"/>
        <v>2</v>
      </c>
      <c r="R23" s="439">
        <f t="shared" si="0"/>
        <v>1</v>
      </c>
    </row>
    <row r="24" spans="1:18" s="430" customFormat="1" ht="34.5" customHeight="1" x14ac:dyDescent="0.25">
      <c r="A24" s="438">
        <v>15</v>
      </c>
      <c r="B24" s="428" t="s">
        <v>836</v>
      </c>
      <c r="C24" s="438"/>
      <c r="D24" s="303"/>
      <c r="E24" s="303"/>
      <c r="F24" s="303"/>
      <c r="G24" s="303"/>
      <c r="H24" s="303"/>
      <c r="I24" s="303"/>
      <c r="J24" s="303"/>
      <c r="K24" s="303"/>
      <c r="L24" s="303"/>
      <c r="M24" s="303"/>
      <c r="N24" s="303">
        <v>72</v>
      </c>
      <c r="O24" s="303">
        <v>50</v>
      </c>
      <c r="P24" s="303">
        <v>8</v>
      </c>
      <c r="Q24" s="429">
        <f t="shared" si="1"/>
        <v>22</v>
      </c>
      <c r="R24" s="439">
        <f t="shared" si="0"/>
        <v>-14</v>
      </c>
    </row>
    <row r="25" spans="1:18" s="430" customFormat="1" ht="34.5" customHeight="1" x14ac:dyDescent="0.25">
      <c r="A25" s="438">
        <v>16</v>
      </c>
      <c r="B25" s="428" t="s">
        <v>139</v>
      </c>
      <c r="C25" s="438"/>
      <c r="D25" s="303"/>
      <c r="E25" s="303"/>
      <c r="F25" s="303"/>
      <c r="G25" s="303"/>
      <c r="H25" s="303"/>
      <c r="I25" s="303"/>
      <c r="J25" s="303"/>
      <c r="K25" s="303"/>
      <c r="L25" s="303"/>
      <c r="M25" s="303"/>
      <c r="N25" s="303">
        <v>34</v>
      </c>
      <c r="O25" s="303"/>
      <c r="P25" s="303">
        <v>3</v>
      </c>
      <c r="Q25" s="429"/>
      <c r="R25" s="439">
        <f t="shared" si="0"/>
        <v>3</v>
      </c>
    </row>
    <row r="26" spans="1:18" s="430" customFormat="1" ht="34.5" customHeight="1" x14ac:dyDescent="0.25">
      <c r="A26" s="438">
        <v>17</v>
      </c>
      <c r="B26" s="428" t="s">
        <v>130</v>
      </c>
      <c r="C26" s="438"/>
      <c r="D26" s="303"/>
      <c r="E26" s="303"/>
      <c r="F26" s="303"/>
      <c r="G26" s="303"/>
      <c r="H26" s="303"/>
      <c r="I26" s="303"/>
      <c r="J26" s="303"/>
      <c r="K26" s="303"/>
      <c r="L26" s="303"/>
      <c r="M26" s="303"/>
      <c r="N26" s="303">
        <v>23</v>
      </c>
      <c r="O26" s="303"/>
      <c r="P26" s="303">
        <v>2</v>
      </c>
      <c r="Q26" s="429"/>
      <c r="R26" s="439">
        <f t="shared" si="0"/>
        <v>2</v>
      </c>
    </row>
    <row r="27" spans="1:18" s="430" customFormat="1" ht="34.5" customHeight="1" x14ac:dyDescent="0.25">
      <c r="A27" s="438">
        <v>18</v>
      </c>
      <c r="B27" s="428" t="s">
        <v>99</v>
      </c>
      <c r="C27" s="438"/>
      <c r="D27" s="303"/>
      <c r="E27" s="303"/>
      <c r="F27" s="303"/>
      <c r="G27" s="303"/>
      <c r="H27" s="303"/>
      <c r="I27" s="303"/>
      <c r="J27" s="303"/>
      <c r="K27" s="303"/>
      <c r="L27" s="303"/>
      <c r="M27" s="303"/>
      <c r="N27" s="303">
        <v>20</v>
      </c>
      <c r="O27" s="303"/>
      <c r="P27" s="303">
        <v>1</v>
      </c>
      <c r="Q27" s="429"/>
      <c r="R27" s="439">
        <f t="shared" si="0"/>
        <v>1</v>
      </c>
    </row>
    <row r="28" spans="1:18" s="430" customFormat="1" ht="34.5" customHeight="1" x14ac:dyDescent="0.25">
      <c r="A28" s="438">
        <v>19</v>
      </c>
      <c r="B28" s="428" t="s">
        <v>837</v>
      </c>
      <c r="C28" s="438"/>
      <c r="D28" s="303"/>
      <c r="E28" s="303"/>
      <c r="F28" s="303"/>
      <c r="G28" s="303"/>
      <c r="H28" s="303"/>
      <c r="I28" s="303"/>
      <c r="J28" s="303"/>
      <c r="K28" s="303"/>
      <c r="L28" s="303"/>
      <c r="M28" s="303"/>
      <c r="N28" s="303">
        <v>63</v>
      </c>
      <c r="O28" s="303">
        <v>56</v>
      </c>
      <c r="P28" s="303">
        <v>8</v>
      </c>
      <c r="Q28" s="429">
        <f t="shared" si="1"/>
        <v>7</v>
      </c>
      <c r="R28" s="439">
        <f t="shared" si="0"/>
        <v>1</v>
      </c>
    </row>
    <row r="29" spans="1:18" s="430" customFormat="1" ht="34.5" customHeight="1" x14ac:dyDescent="0.25">
      <c r="A29" s="436" t="s">
        <v>3</v>
      </c>
      <c r="B29" s="437" t="s">
        <v>843</v>
      </c>
      <c r="C29" s="438"/>
      <c r="D29" s="303"/>
      <c r="E29" s="303"/>
      <c r="F29" s="303"/>
      <c r="G29" s="303"/>
      <c r="H29" s="303"/>
      <c r="I29" s="303"/>
      <c r="J29" s="303"/>
      <c r="K29" s="303"/>
      <c r="L29" s="303"/>
      <c r="M29" s="303"/>
      <c r="N29" s="439"/>
      <c r="O29" s="439"/>
      <c r="P29" s="439">
        <f>SUM(P30:P34)</f>
        <v>67</v>
      </c>
      <c r="Q29" s="439">
        <f>SUM(Q30:Q34)</f>
        <v>50</v>
      </c>
      <c r="R29" s="439">
        <f t="shared" si="0"/>
        <v>17</v>
      </c>
    </row>
    <row r="30" spans="1:18" ht="30" customHeight="1" x14ac:dyDescent="0.25">
      <c r="A30" s="438">
        <v>1</v>
      </c>
      <c r="B30" s="428" t="s">
        <v>838</v>
      </c>
      <c r="C30" s="438"/>
      <c r="D30" s="303"/>
      <c r="E30" s="303"/>
      <c r="F30" s="303"/>
      <c r="G30" s="303"/>
      <c r="H30" s="303"/>
      <c r="I30" s="303"/>
      <c r="J30" s="303"/>
      <c r="K30" s="303"/>
      <c r="L30" s="303"/>
      <c r="M30" s="303"/>
      <c r="N30" s="303">
        <v>264</v>
      </c>
      <c r="O30" s="303">
        <v>246</v>
      </c>
      <c r="P30" s="303">
        <v>28</v>
      </c>
      <c r="Q30" s="429">
        <f t="shared" si="1"/>
        <v>18</v>
      </c>
      <c r="R30" s="439">
        <f t="shared" si="0"/>
        <v>10</v>
      </c>
    </row>
    <row r="31" spans="1:18" s="430" customFormat="1" ht="30" customHeight="1" x14ac:dyDescent="0.25">
      <c r="A31" s="438">
        <v>2</v>
      </c>
      <c r="B31" s="428" t="s">
        <v>839</v>
      </c>
      <c r="C31" s="438"/>
      <c r="D31" s="303"/>
      <c r="E31" s="303"/>
      <c r="F31" s="303"/>
      <c r="G31" s="303"/>
      <c r="H31" s="303"/>
      <c r="I31" s="303"/>
      <c r="J31" s="303"/>
      <c r="K31" s="303"/>
      <c r="L31" s="303"/>
      <c r="M31" s="303"/>
      <c r="N31" s="303">
        <v>71</v>
      </c>
      <c r="O31" s="303">
        <v>62</v>
      </c>
      <c r="P31" s="303">
        <v>11</v>
      </c>
      <c r="Q31" s="429">
        <f t="shared" si="1"/>
        <v>9</v>
      </c>
      <c r="R31" s="439">
        <f t="shared" si="0"/>
        <v>2</v>
      </c>
    </row>
    <row r="32" spans="1:18" s="430" customFormat="1" ht="30" customHeight="1" x14ac:dyDescent="0.25">
      <c r="A32" s="438">
        <v>3</v>
      </c>
      <c r="B32" s="428" t="s">
        <v>840</v>
      </c>
      <c r="C32" s="438"/>
      <c r="D32" s="303"/>
      <c r="E32" s="303"/>
      <c r="F32" s="303"/>
      <c r="G32" s="303"/>
      <c r="H32" s="303"/>
      <c r="I32" s="303"/>
      <c r="J32" s="303"/>
      <c r="K32" s="303"/>
      <c r="L32" s="303"/>
      <c r="M32" s="303"/>
      <c r="N32" s="303">
        <v>87</v>
      </c>
      <c r="O32" s="303">
        <v>78</v>
      </c>
      <c r="P32" s="303">
        <v>11</v>
      </c>
      <c r="Q32" s="429">
        <f t="shared" si="1"/>
        <v>9</v>
      </c>
      <c r="R32" s="439">
        <f t="shared" si="0"/>
        <v>2</v>
      </c>
    </row>
    <row r="33" spans="1:18" s="430" customFormat="1" ht="30" customHeight="1" x14ac:dyDescent="0.25">
      <c r="A33" s="438">
        <v>4</v>
      </c>
      <c r="B33" s="428" t="s">
        <v>841</v>
      </c>
      <c r="C33" s="438"/>
      <c r="D33" s="303"/>
      <c r="E33" s="303"/>
      <c r="F33" s="303"/>
      <c r="G33" s="303"/>
      <c r="H33" s="303"/>
      <c r="I33" s="303"/>
      <c r="J33" s="303"/>
      <c r="K33" s="303"/>
      <c r="L33" s="303"/>
      <c r="M33" s="303"/>
      <c r="N33" s="303">
        <v>51</v>
      </c>
      <c r="O33" s="303">
        <v>47</v>
      </c>
      <c r="P33" s="303">
        <v>7</v>
      </c>
      <c r="Q33" s="429">
        <f>N33-O33</f>
        <v>4</v>
      </c>
      <c r="R33" s="439">
        <f t="shared" si="0"/>
        <v>3</v>
      </c>
    </row>
    <row r="34" spans="1:18" s="430" customFormat="1" ht="30" customHeight="1" x14ac:dyDescent="0.25">
      <c r="A34" s="438">
        <v>5</v>
      </c>
      <c r="B34" s="428" t="s">
        <v>842</v>
      </c>
      <c r="C34" s="438"/>
      <c r="D34" s="303"/>
      <c r="E34" s="303"/>
      <c r="F34" s="303"/>
      <c r="G34" s="303"/>
      <c r="H34" s="303"/>
      <c r="I34" s="303"/>
      <c r="J34" s="303"/>
      <c r="K34" s="303"/>
      <c r="L34" s="303"/>
      <c r="M34" s="303"/>
      <c r="N34" s="303">
        <v>95</v>
      </c>
      <c r="O34" s="303">
        <v>85</v>
      </c>
      <c r="P34" s="303">
        <v>10</v>
      </c>
      <c r="Q34" s="429">
        <f>N34-O34</f>
        <v>10</v>
      </c>
      <c r="R34" s="439">
        <f t="shared" si="0"/>
        <v>0</v>
      </c>
    </row>
    <row r="35" spans="1:18" s="430" customFormat="1" ht="30" customHeight="1" x14ac:dyDescent="0.25">
      <c r="A35" s="439" t="s">
        <v>4</v>
      </c>
      <c r="B35" s="419" t="s">
        <v>26</v>
      </c>
      <c r="C35" s="439"/>
      <c r="D35" s="439">
        <f t="shared" ref="D35:M35" si="2">D40+D47+D37+D44+D38+D41+D48+D42+D43+D36+D46+D39+D45</f>
        <v>1089</v>
      </c>
      <c r="E35" s="439">
        <f t="shared" si="2"/>
        <v>1040</v>
      </c>
      <c r="F35" s="439">
        <f t="shared" si="2"/>
        <v>49</v>
      </c>
      <c r="G35" s="439">
        <f t="shared" si="2"/>
        <v>981</v>
      </c>
      <c r="H35" s="439">
        <f t="shared" si="2"/>
        <v>935</v>
      </c>
      <c r="I35" s="439">
        <f t="shared" si="2"/>
        <v>46</v>
      </c>
      <c r="J35" s="439">
        <f t="shared" si="2"/>
        <v>5990.66</v>
      </c>
      <c r="K35" s="439">
        <f t="shared" si="2"/>
        <v>1279052</v>
      </c>
      <c r="L35" s="439">
        <f t="shared" si="2"/>
        <v>262</v>
      </c>
      <c r="M35" s="439">
        <f t="shared" si="2"/>
        <v>216</v>
      </c>
      <c r="N35" s="439"/>
      <c r="O35" s="439"/>
      <c r="P35" s="432">
        <f>SUM(P36:P48)</f>
        <v>113</v>
      </c>
      <c r="Q35" s="432">
        <f>SUM(Q36:Q48)</f>
        <v>77</v>
      </c>
      <c r="R35" s="439">
        <f t="shared" si="0"/>
        <v>36</v>
      </c>
    </row>
    <row r="36" spans="1:18" ht="24" customHeight="1" x14ac:dyDescent="0.25">
      <c r="A36" s="303">
        <v>1</v>
      </c>
      <c r="B36" s="433" t="s">
        <v>474</v>
      </c>
      <c r="C36" s="303"/>
      <c r="D36" s="303">
        <v>94</v>
      </c>
      <c r="E36" s="303">
        <v>90</v>
      </c>
      <c r="F36" s="303">
        <v>4</v>
      </c>
      <c r="G36" s="303">
        <v>82</v>
      </c>
      <c r="H36" s="303">
        <v>78</v>
      </c>
      <c r="I36" s="303">
        <v>4</v>
      </c>
      <c r="J36" s="303">
        <v>1096.79</v>
      </c>
      <c r="K36" s="303">
        <v>115193</v>
      </c>
      <c r="L36" s="303">
        <v>32</v>
      </c>
      <c r="M36" s="303">
        <v>25</v>
      </c>
      <c r="N36" s="303">
        <v>95</v>
      </c>
      <c r="O36" s="303">
        <v>89</v>
      </c>
      <c r="P36" s="303">
        <v>8</v>
      </c>
      <c r="Q36" s="429">
        <f t="shared" si="1"/>
        <v>6</v>
      </c>
      <c r="R36" s="439">
        <f t="shared" si="0"/>
        <v>2</v>
      </c>
    </row>
    <row r="37" spans="1:18" s="274" customFormat="1" ht="27" customHeight="1" x14ac:dyDescent="0.25">
      <c r="A37" s="303">
        <v>2</v>
      </c>
      <c r="B37" s="433" t="s">
        <v>387</v>
      </c>
      <c r="C37" s="303" t="s">
        <v>68</v>
      </c>
      <c r="D37" s="303">
        <v>92</v>
      </c>
      <c r="E37" s="303">
        <v>88</v>
      </c>
      <c r="F37" s="303">
        <v>4</v>
      </c>
      <c r="G37" s="303">
        <v>84</v>
      </c>
      <c r="H37" s="303">
        <v>81</v>
      </c>
      <c r="I37" s="303">
        <v>3</v>
      </c>
      <c r="J37" s="303">
        <v>636.47</v>
      </c>
      <c r="K37" s="303">
        <v>144680</v>
      </c>
      <c r="L37" s="303">
        <v>27</v>
      </c>
      <c r="M37" s="303">
        <v>23</v>
      </c>
      <c r="N37" s="303">
        <v>96</v>
      </c>
      <c r="O37" s="303">
        <v>86</v>
      </c>
      <c r="P37" s="303">
        <v>15</v>
      </c>
      <c r="Q37" s="429">
        <f t="shared" si="1"/>
        <v>10</v>
      </c>
      <c r="R37" s="439">
        <f t="shared" si="0"/>
        <v>5</v>
      </c>
    </row>
    <row r="38" spans="1:18" s="274" customFormat="1" ht="27" customHeight="1" x14ac:dyDescent="0.25">
      <c r="A38" s="303">
        <v>3</v>
      </c>
      <c r="B38" s="434" t="s">
        <v>459</v>
      </c>
      <c r="C38" s="420"/>
      <c r="D38" s="303">
        <v>98</v>
      </c>
      <c r="E38" s="420">
        <v>95</v>
      </c>
      <c r="F38" s="420">
        <v>3</v>
      </c>
      <c r="G38" s="303">
        <v>83</v>
      </c>
      <c r="H38" s="420">
        <v>80</v>
      </c>
      <c r="I38" s="420">
        <v>3</v>
      </c>
      <c r="J38" s="420">
        <v>353.91</v>
      </c>
      <c r="K38" s="420">
        <v>137428</v>
      </c>
      <c r="L38" s="420">
        <v>31</v>
      </c>
      <c r="M38" s="420">
        <v>22</v>
      </c>
      <c r="N38" s="420">
        <v>105</v>
      </c>
      <c r="O38" s="303">
        <v>92</v>
      </c>
      <c r="P38" s="303">
        <v>19</v>
      </c>
      <c r="Q38" s="429">
        <f t="shared" si="1"/>
        <v>13</v>
      </c>
      <c r="R38" s="439">
        <f t="shared" si="0"/>
        <v>6</v>
      </c>
    </row>
    <row r="39" spans="1:18" s="274" customFormat="1" ht="27" customHeight="1" x14ac:dyDescent="0.25">
      <c r="A39" s="303">
        <v>4</v>
      </c>
      <c r="B39" s="435" t="s">
        <v>471</v>
      </c>
      <c r="C39" s="303"/>
      <c r="D39" s="303">
        <v>90</v>
      </c>
      <c r="E39" s="303">
        <v>86</v>
      </c>
      <c r="F39" s="303">
        <v>4</v>
      </c>
      <c r="G39" s="303">
        <v>75</v>
      </c>
      <c r="H39" s="303">
        <v>71</v>
      </c>
      <c r="I39" s="303">
        <v>4</v>
      </c>
      <c r="J39" s="303">
        <v>1262.94</v>
      </c>
      <c r="K39" s="303">
        <v>99633</v>
      </c>
      <c r="L39" s="303">
        <v>22</v>
      </c>
      <c r="M39" s="303">
        <v>21</v>
      </c>
      <c r="N39" s="303">
        <v>91</v>
      </c>
      <c r="O39" s="303">
        <v>86</v>
      </c>
      <c r="P39" s="303">
        <v>5</v>
      </c>
      <c r="Q39" s="429">
        <f t="shared" si="1"/>
        <v>5</v>
      </c>
      <c r="R39" s="439"/>
    </row>
    <row r="40" spans="1:18" s="274" customFormat="1" ht="27" customHeight="1" x14ac:dyDescent="0.25">
      <c r="A40" s="303">
        <v>5</v>
      </c>
      <c r="B40" s="433" t="s">
        <v>467</v>
      </c>
      <c r="C40" s="303"/>
      <c r="D40" s="303">
        <v>72</v>
      </c>
      <c r="E40" s="303">
        <v>69</v>
      </c>
      <c r="F40" s="303">
        <v>3</v>
      </c>
      <c r="G40" s="303">
        <v>54</v>
      </c>
      <c r="H40" s="303">
        <v>51</v>
      </c>
      <c r="I40" s="303">
        <v>3</v>
      </c>
      <c r="J40" s="303">
        <v>759.65</v>
      </c>
      <c r="K40" s="303">
        <v>121666</v>
      </c>
      <c r="L40" s="303">
        <v>21</v>
      </c>
      <c r="M40" s="303">
        <v>20</v>
      </c>
      <c r="N40" s="303"/>
      <c r="O40" s="303">
        <v>69</v>
      </c>
      <c r="P40" s="303"/>
      <c r="Q40" s="429"/>
      <c r="R40" s="439"/>
    </row>
    <row r="41" spans="1:18" s="274" customFormat="1" ht="27" customHeight="1" x14ac:dyDescent="0.25">
      <c r="A41" s="303">
        <v>6</v>
      </c>
      <c r="B41" s="433" t="s">
        <v>493</v>
      </c>
      <c r="C41" s="303"/>
      <c r="D41" s="303">
        <v>91</v>
      </c>
      <c r="E41" s="303">
        <v>86</v>
      </c>
      <c r="F41" s="303">
        <v>5</v>
      </c>
      <c r="G41" s="303">
        <v>87</v>
      </c>
      <c r="H41" s="303">
        <v>83</v>
      </c>
      <c r="I41" s="303">
        <v>4</v>
      </c>
      <c r="J41" s="303">
        <v>302.13</v>
      </c>
      <c r="K41" s="303">
        <v>126973</v>
      </c>
      <c r="L41" s="303">
        <v>23</v>
      </c>
      <c r="M41" s="303">
        <v>18</v>
      </c>
      <c r="N41" s="303">
        <v>94</v>
      </c>
      <c r="O41" s="303">
        <v>87</v>
      </c>
      <c r="P41" s="303">
        <v>11</v>
      </c>
      <c r="Q41" s="429">
        <f t="shared" si="1"/>
        <v>7</v>
      </c>
      <c r="R41" s="439">
        <f t="shared" si="0"/>
        <v>4</v>
      </c>
    </row>
    <row r="42" spans="1:18" s="274" customFormat="1" ht="27" customHeight="1" x14ac:dyDescent="0.25">
      <c r="A42" s="303">
        <v>7</v>
      </c>
      <c r="B42" s="433" t="s">
        <v>472</v>
      </c>
      <c r="C42" s="303"/>
      <c r="D42" s="303">
        <v>79</v>
      </c>
      <c r="E42" s="303">
        <v>76</v>
      </c>
      <c r="F42" s="303">
        <v>3</v>
      </c>
      <c r="G42" s="303">
        <v>74</v>
      </c>
      <c r="H42" s="303">
        <v>71</v>
      </c>
      <c r="I42" s="303">
        <v>3</v>
      </c>
      <c r="J42" s="303">
        <v>222.46</v>
      </c>
      <c r="K42" s="303">
        <v>100403</v>
      </c>
      <c r="L42" s="303">
        <v>19</v>
      </c>
      <c r="M42" s="303">
        <v>17</v>
      </c>
      <c r="N42" s="303">
        <v>83</v>
      </c>
      <c r="O42" s="303">
        <v>75</v>
      </c>
      <c r="P42" s="303">
        <v>11</v>
      </c>
      <c r="Q42" s="429">
        <f t="shared" si="1"/>
        <v>8</v>
      </c>
      <c r="R42" s="439">
        <f t="shared" si="0"/>
        <v>3</v>
      </c>
    </row>
    <row r="43" spans="1:18" s="274" customFormat="1" ht="27" customHeight="1" x14ac:dyDescent="0.25">
      <c r="A43" s="303">
        <v>8</v>
      </c>
      <c r="B43" s="433" t="s">
        <v>473</v>
      </c>
      <c r="C43" s="303"/>
      <c r="D43" s="303">
        <v>83</v>
      </c>
      <c r="E43" s="303">
        <v>80</v>
      </c>
      <c r="F43" s="303">
        <v>3</v>
      </c>
      <c r="G43" s="303">
        <v>79</v>
      </c>
      <c r="H43" s="303">
        <v>76</v>
      </c>
      <c r="I43" s="303">
        <v>3</v>
      </c>
      <c r="J43" s="303">
        <v>203.49</v>
      </c>
      <c r="K43" s="303">
        <v>102753</v>
      </c>
      <c r="L43" s="303">
        <v>28</v>
      </c>
      <c r="M43" s="303">
        <v>16</v>
      </c>
      <c r="N43" s="303">
        <v>87</v>
      </c>
      <c r="O43" s="303">
        <v>78</v>
      </c>
      <c r="P43" s="303">
        <v>9</v>
      </c>
      <c r="Q43" s="429">
        <f t="shared" si="1"/>
        <v>9</v>
      </c>
      <c r="R43" s="439"/>
    </row>
    <row r="44" spans="1:18" s="274" customFormat="1" ht="27" customHeight="1" x14ac:dyDescent="0.25">
      <c r="A44" s="303">
        <v>9</v>
      </c>
      <c r="B44" s="434" t="s">
        <v>432</v>
      </c>
      <c r="C44" s="420"/>
      <c r="D44" s="303">
        <v>99</v>
      </c>
      <c r="E44" s="420">
        <v>95</v>
      </c>
      <c r="F44" s="420">
        <v>4</v>
      </c>
      <c r="G44" s="303">
        <v>92</v>
      </c>
      <c r="H44" s="420">
        <v>89</v>
      </c>
      <c r="I44" s="420">
        <v>3</v>
      </c>
      <c r="J44" s="420">
        <v>56.55</v>
      </c>
      <c r="K44" s="420">
        <v>101883</v>
      </c>
      <c r="L44" s="420">
        <v>16</v>
      </c>
      <c r="M44" s="420">
        <v>15</v>
      </c>
      <c r="N44" s="420">
        <v>100</v>
      </c>
      <c r="O44" s="303">
        <v>93</v>
      </c>
      <c r="P44" s="303">
        <v>16</v>
      </c>
      <c r="Q44" s="429">
        <f t="shared" si="1"/>
        <v>7</v>
      </c>
      <c r="R44" s="439">
        <f t="shared" si="0"/>
        <v>9</v>
      </c>
    </row>
    <row r="45" spans="1:18" s="274" customFormat="1" ht="27" customHeight="1" x14ac:dyDescent="0.25">
      <c r="A45" s="303">
        <v>10</v>
      </c>
      <c r="B45" s="433" t="s">
        <v>404</v>
      </c>
      <c r="C45" s="303"/>
      <c r="D45" s="303">
        <v>78</v>
      </c>
      <c r="E45" s="303">
        <v>74</v>
      </c>
      <c r="F45" s="303">
        <v>4</v>
      </c>
      <c r="G45" s="303">
        <v>77</v>
      </c>
      <c r="H45" s="303">
        <v>73</v>
      </c>
      <c r="I45" s="303">
        <v>4</v>
      </c>
      <c r="J45" s="303">
        <v>117.43</v>
      </c>
      <c r="K45" s="303">
        <v>83145</v>
      </c>
      <c r="L45" s="303">
        <v>13</v>
      </c>
      <c r="M45" s="303">
        <v>12</v>
      </c>
      <c r="N45" s="303">
        <v>77</v>
      </c>
      <c r="O45" s="303">
        <v>73</v>
      </c>
      <c r="P45" s="303">
        <v>8</v>
      </c>
      <c r="Q45" s="429">
        <f t="shared" si="1"/>
        <v>4</v>
      </c>
      <c r="R45" s="439">
        <f t="shared" si="0"/>
        <v>4</v>
      </c>
    </row>
    <row r="46" spans="1:18" s="274" customFormat="1" ht="27" customHeight="1" x14ac:dyDescent="0.25">
      <c r="A46" s="303">
        <v>11</v>
      </c>
      <c r="B46" s="433" t="s">
        <v>475</v>
      </c>
      <c r="C46" s="303"/>
      <c r="D46" s="303">
        <v>75</v>
      </c>
      <c r="E46" s="303">
        <v>70</v>
      </c>
      <c r="F46" s="303">
        <v>5</v>
      </c>
      <c r="G46" s="303">
        <v>68</v>
      </c>
      <c r="H46" s="303">
        <v>63</v>
      </c>
      <c r="I46" s="303">
        <v>5</v>
      </c>
      <c r="J46" s="303">
        <v>637.66</v>
      </c>
      <c r="K46" s="303">
        <v>28841</v>
      </c>
      <c r="L46" s="303">
        <v>12</v>
      </c>
      <c r="M46" s="303">
        <v>10</v>
      </c>
      <c r="N46" s="303">
        <v>73</v>
      </c>
      <c r="O46" s="303">
        <v>70</v>
      </c>
      <c r="P46" s="303">
        <v>4</v>
      </c>
      <c r="Q46" s="429">
        <f t="shared" si="1"/>
        <v>3</v>
      </c>
      <c r="R46" s="439">
        <f t="shared" si="0"/>
        <v>1</v>
      </c>
    </row>
    <row r="47" spans="1:18" s="274" customFormat="1" ht="27" customHeight="1" x14ac:dyDescent="0.25">
      <c r="A47" s="303">
        <v>12</v>
      </c>
      <c r="B47" s="433" t="s">
        <v>451</v>
      </c>
      <c r="C47" s="303"/>
      <c r="D47" s="303">
        <v>71</v>
      </c>
      <c r="E47" s="303">
        <v>68</v>
      </c>
      <c r="F47" s="303">
        <v>3</v>
      </c>
      <c r="G47" s="303">
        <v>62</v>
      </c>
      <c r="H47" s="303">
        <v>59</v>
      </c>
      <c r="I47" s="303">
        <v>3</v>
      </c>
      <c r="J47" s="303">
        <v>282.20999999999998</v>
      </c>
      <c r="K47" s="303">
        <v>79511</v>
      </c>
      <c r="L47" s="303">
        <v>12</v>
      </c>
      <c r="M47" s="303">
        <v>11</v>
      </c>
      <c r="N47" s="303"/>
      <c r="O47" s="303">
        <v>69</v>
      </c>
      <c r="P47" s="303"/>
      <c r="Q47" s="429"/>
      <c r="R47" s="439"/>
    </row>
    <row r="48" spans="1:18" s="274" customFormat="1" ht="22.5" customHeight="1" x14ac:dyDescent="0.25">
      <c r="A48" s="303">
        <v>13</v>
      </c>
      <c r="B48" s="435" t="s">
        <v>735</v>
      </c>
      <c r="C48" s="303"/>
      <c r="D48" s="303">
        <v>67</v>
      </c>
      <c r="E48" s="303">
        <v>63</v>
      </c>
      <c r="F48" s="303">
        <v>4</v>
      </c>
      <c r="G48" s="303">
        <v>64</v>
      </c>
      <c r="H48" s="303">
        <v>60</v>
      </c>
      <c r="I48" s="303">
        <v>4</v>
      </c>
      <c r="J48" s="303">
        <v>58.97</v>
      </c>
      <c r="K48" s="303">
        <v>36943</v>
      </c>
      <c r="L48" s="303">
        <v>6</v>
      </c>
      <c r="M48" s="303">
        <v>6</v>
      </c>
      <c r="N48" s="303">
        <v>67</v>
      </c>
      <c r="O48" s="303">
        <v>62</v>
      </c>
      <c r="P48" s="303">
        <v>7</v>
      </c>
      <c r="Q48" s="429">
        <f t="shared" si="1"/>
        <v>5</v>
      </c>
      <c r="R48" s="439">
        <f t="shared" si="0"/>
        <v>2</v>
      </c>
    </row>
    <row r="49" spans="1:18" s="274" customFormat="1" ht="27" customHeight="1" x14ac:dyDescent="0.25">
      <c r="A49" s="421"/>
      <c r="B49" s="412"/>
      <c r="C49" s="412"/>
      <c r="D49" s="422"/>
      <c r="E49" s="422"/>
      <c r="F49" s="422"/>
      <c r="G49" s="422"/>
      <c r="H49" s="422"/>
      <c r="I49" s="422"/>
      <c r="J49" s="422"/>
      <c r="K49" s="422"/>
      <c r="L49" s="422"/>
      <c r="M49" s="422"/>
      <c r="N49" s="422"/>
      <c r="O49" s="423"/>
      <c r="P49" s="423"/>
      <c r="Q49" s="414"/>
      <c r="R49" s="440"/>
    </row>
  </sheetData>
  <mergeCells count="15">
    <mergeCell ref="R7:R8"/>
    <mergeCell ref="Q7:Q8"/>
    <mergeCell ref="A1:B1"/>
    <mergeCell ref="A2:B2"/>
    <mergeCell ref="A4:P4"/>
    <mergeCell ref="A5:P5"/>
    <mergeCell ref="A7:A8"/>
    <mergeCell ref="B7:B8"/>
    <mergeCell ref="C7:C8"/>
    <mergeCell ref="D7:F7"/>
    <mergeCell ref="G7:I7"/>
    <mergeCell ref="J7:M7"/>
    <mergeCell ref="N7:N8"/>
    <mergeCell ref="O7:O8"/>
    <mergeCell ref="P7:P8"/>
  </mergeCells>
  <printOptions horizontalCentered="1"/>
  <pageMargins left="0.5" right="0.25" top="0.5" bottom="0.25" header="0.3" footer="0.3"/>
  <pageSetup paperSize="9" scale="9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workbookViewId="0">
      <selection activeCell="N10" sqref="N10"/>
    </sheetView>
  </sheetViews>
  <sheetFormatPr defaultRowHeight="15.75" x14ac:dyDescent="0.25"/>
  <cols>
    <col min="1" max="1" width="4.42578125" style="20" customWidth="1"/>
    <col min="2" max="2" width="20.7109375" style="31" customWidth="1"/>
    <col min="3" max="3" width="8.140625" style="2" hidden="1" customWidth="1"/>
    <col min="4" max="4" width="6" style="43" hidden="1" customWidth="1"/>
    <col min="5" max="5" width="5.28515625" style="43" hidden="1" customWidth="1"/>
    <col min="6" max="6" width="5" style="43" hidden="1" customWidth="1"/>
    <col min="7" max="7" width="5.7109375" style="43" hidden="1" customWidth="1"/>
    <col min="8" max="8" width="5.28515625" style="43" hidden="1" customWidth="1"/>
    <col min="9" max="9" width="5.42578125" style="43" hidden="1" customWidth="1"/>
    <col min="10" max="12" width="11.85546875" style="43" customWidth="1"/>
    <col min="13" max="16" width="10.140625" style="43" customWidth="1"/>
    <col min="17" max="17" width="9.140625" style="55" customWidth="1"/>
    <col min="18" max="19" width="9.140625" style="43" customWidth="1"/>
    <col min="20" max="20" width="9.140625" style="55" customWidth="1"/>
    <col min="21" max="21" width="9.140625" style="43" customWidth="1"/>
    <col min="22" max="22" width="10.42578125" style="43" customWidth="1"/>
    <col min="23" max="23" width="7.42578125" style="55" customWidth="1"/>
    <col min="24" max="24" width="6.28515625" style="43" customWidth="1"/>
    <col min="25" max="26" width="5.85546875" style="43" customWidth="1"/>
    <col min="27" max="27" width="6.85546875" style="43" customWidth="1"/>
    <col min="28" max="28" width="5.42578125" style="33" customWidth="1"/>
    <col min="29" max="29" width="6.85546875" style="33" customWidth="1"/>
  </cols>
  <sheetData>
    <row r="1" spans="1:29" x14ac:dyDescent="0.25">
      <c r="A1" s="448" t="s">
        <v>828</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row>
    <row r="2" spans="1:29" ht="9" customHeight="1" x14ac:dyDescent="0.25">
      <c r="A2" s="458"/>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row>
    <row r="3" spans="1:29" hidden="1" x14ac:dyDescent="0.25">
      <c r="A3" s="5"/>
      <c r="B3" s="29"/>
      <c r="C3" s="26"/>
      <c r="D3" s="37"/>
      <c r="E3" s="38"/>
      <c r="F3" s="38"/>
      <c r="G3" s="38"/>
      <c r="H3" s="38"/>
      <c r="I3" s="38"/>
      <c r="J3" s="38"/>
      <c r="K3" s="38"/>
      <c r="L3" s="38"/>
      <c r="M3" s="38"/>
      <c r="N3" s="38"/>
      <c r="O3" s="38"/>
      <c r="P3" s="38"/>
      <c r="Q3" s="272"/>
      <c r="R3" s="38"/>
      <c r="S3" s="38"/>
      <c r="T3" s="272"/>
      <c r="U3" s="38"/>
      <c r="V3" s="38"/>
      <c r="W3" s="272"/>
      <c r="X3" s="38"/>
      <c r="Y3" s="38"/>
      <c r="Z3" s="38"/>
      <c r="AA3" s="38"/>
      <c r="AB3" s="38"/>
      <c r="AC3" s="38"/>
    </row>
    <row r="4" spans="1:29" ht="40.5" customHeight="1" x14ac:dyDescent="0.25">
      <c r="A4" s="452" t="s">
        <v>0</v>
      </c>
      <c r="B4" s="453" t="s">
        <v>16</v>
      </c>
      <c r="C4" s="455" t="s">
        <v>7</v>
      </c>
      <c r="D4" s="457" t="s">
        <v>53</v>
      </c>
      <c r="E4" s="457"/>
      <c r="F4" s="457"/>
      <c r="G4" s="441" t="s">
        <v>54</v>
      </c>
      <c r="H4" s="442"/>
      <c r="I4" s="443"/>
      <c r="J4" s="441" t="s">
        <v>748</v>
      </c>
      <c r="K4" s="442"/>
      <c r="L4" s="442"/>
      <c r="M4" s="443"/>
      <c r="N4" s="441" t="s">
        <v>823</v>
      </c>
      <c r="O4" s="442"/>
      <c r="P4" s="443"/>
      <c r="Q4" s="441" t="s">
        <v>55</v>
      </c>
      <c r="R4" s="442"/>
      <c r="S4" s="443"/>
      <c r="T4" s="441" t="s">
        <v>732</v>
      </c>
      <c r="U4" s="442"/>
      <c r="V4" s="443"/>
      <c r="W4" s="441" t="s">
        <v>749</v>
      </c>
      <c r="X4" s="442"/>
      <c r="Y4" s="443"/>
      <c r="Z4" s="441" t="s">
        <v>734</v>
      </c>
      <c r="AA4" s="442"/>
      <c r="AB4" s="443"/>
      <c r="AC4" s="502" t="s">
        <v>46</v>
      </c>
    </row>
    <row r="5" spans="1:29" ht="72" customHeight="1" x14ac:dyDescent="0.25">
      <c r="A5" s="452"/>
      <c r="B5" s="454"/>
      <c r="C5" s="456"/>
      <c r="D5" s="444" t="s">
        <v>18</v>
      </c>
      <c r="E5" s="444" t="s">
        <v>27</v>
      </c>
      <c r="F5" s="446" t="s">
        <v>17</v>
      </c>
      <c r="G5" s="444" t="s">
        <v>18</v>
      </c>
      <c r="H5" s="444" t="s">
        <v>27</v>
      </c>
      <c r="I5" s="446" t="s">
        <v>23</v>
      </c>
      <c r="J5" s="446" t="s">
        <v>744</v>
      </c>
      <c r="K5" s="446" t="s">
        <v>745</v>
      </c>
      <c r="L5" s="446" t="s">
        <v>746</v>
      </c>
      <c r="M5" s="446" t="s">
        <v>747</v>
      </c>
      <c r="N5" s="502" t="s">
        <v>10</v>
      </c>
      <c r="O5" s="444" t="s">
        <v>27</v>
      </c>
      <c r="P5" s="446" t="s">
        <v>23</v>
      </c>
      <c r="Q5" s="502" t="s">
        <v>10</v>
      </c>
      <c r="R5" s="444" t="s">
        <v>27</v>
      </c>
      <c r="S5" s="446" t="s">
        <v>23</v>
      </c>
      <c r="T5" s="502" t="s">
        <v>18</v>
      </c>
      <c r="U5" s="444" t="s">
        <v>27</v>
      </c>
      <c r="V5" s="446" t="s">
        <v>23</v>
      </c>
      <c r="W5" s="502" t="s">
        <v>10</v>
      </c>
      <c r="X5" s="444" t="s">
        <v>27</v>
      </c>
      <c r="Y5" s="446" t="s">
        <v>23</v>
      </c>
      <c r="Z5" s="444" t="s">
        <v>10</v>
      </c>
      <c r="AA5" s="444" t="s">
        <v>27</v>
      </c>
      <c r="AB5" s="446" t="s">
        <v>23</v>
      </c>
      <c r="AC5" s="503"/>
    </row>
    <row r="6" spans="1:29" ht="15" x14ac:dyDescent="0.25">
      <c r="A6" s="452"/>
      <c r="B6" s="454"/>
      <c r="C6" s="456"/>
      <c r="D6" s="445"/>
      <c r="E6" s="445"/>
      <c r="F6" s="447"/>
      <c r="G6" s="445"/>
      <c r="H6" s="445"/>
      <c r="I6" s="447"/>
      <c r="J6" s="447"/>
      <c r="K6" s="447"/>
      <c r="L6" s="447"/>
      <c r="M6" s="447"/>
      <c r="N6" s="503"/>
      <c r="O6" s="445"/>
      <c r="P6" s="447"/>
      <c r="Q6" s="503"/>
      <c r="R6" s="445"/>
      <c r="S6" s="447"/>
      <c r="T6" s="503"/>
      <c r="U6" s="445"/>
      <c r="V6" s="447"/>
      <c r="W6" s="503"/>
      <c r="X6" s="445"/>
      <c r="Y6" s="447"/>
      <c r="Z6" s="445"/>
      <c r="AA6" s="445"/>
      <c r="AB6" s="447"/>
      <c r="AC6" s="503"/>
    </row>
    <row r="7" spans="1:29" ht="15" x14ac:dyDescent="0.25">
      <c r="A7" s="452"/>
      <c r="B7" s="454"/>
      <c r="C7" s="456"/>
      <c r="D7" s="445"/>
      <c r="E7" s="445"/>
      <c r="F7" s="447"/>
      <c r="G7" s="445"/>
      <c r="H7" s="445"/>
      <c r="I7" s="447"/>
      <c r="J7" s="447"/>
      <c r="K7" s="447"/>
      <c r="L7" s="447"/>
      <c r="M7" s="447"/>
      <c r="N7" s="503"/>
      <c r="O7" s="445"/>
      <c r="P7" s="447"/>
      <c r="Q7" s="503"/>
      <c r="R7" s="445"/>
      <c r="S7" s="447"/>
      <c r="T7" s="503"/>
      <c r="U7" s="445"/>
      <c r="V7" s="447"/>
      <c r="W7" s="503"/>
      <c r="X7" s="445"/>
      <c r="Y7" s="447"/>
      <c r="Z7" s="445"/>
      <c r="AA7" s="445"/>
      <c r="AB7" s="447"/>
      <c r="AC7" s="503"/>
    </row>
    <row r="8" spans="1:29" ht="9" customHeight="1" x14ac:dyDescent="0.25">
      <c r="A8" s="452"/>
      <c r="B8" s="454"/>
      <c r="C8" s="456"/>
      <c r="D8" s="445"/>
      <c r="E8" s="445"/>
      <c r="F8" s="447"/>
      <c r="G8" s="445"/>
      <c r="H8" s="445"/>
      <c r="I8" s="447"/>
      <c r="J8" s="447"/>
      <c r="K8" s="447"/>
      <c r="L8" s="447"/>
      <c r="M8" s="447"/>
      <c r="N8" s="503"/>
      <c r="O8" s="445"/>
      <c r="P8" s="447"/>
      <c r="Q8" s="503"/>
      <c r="R8" s="445"/>
      <c r="S8" s="447"/>
      <c r="T8" s="503"/>
      <c r="U8" s="445"/>
      <c r="V8" s="447"/>
      <c r="W8" s="503"/>
      <c r="X8" s="445"/>
      <c r="Y8" s="447"/>
      <c r="Z8" s="445"/>
      <c r="AA8" s="445"/>
      <c r="AB8" s="447"/>
      <c r="AC8" s="503"/>
    </row>
    <row r="9" spans="1:29" ht="2.25" hidden="1" customHeight="1" x14ac:dyDescent="0.25">
      <c r="A9" s="452"/>
      <c r="B9" s="505"/>
      <c r="C9" s="506"/>
      <c r="D9" s="500"/>
      <c r="E9" s="500"/>
      <c r="F9" s="501"/>
      <c r="G9" s="500"/>
      <c r="H9" s="500"/>
      <c r="I9" s="501"/>
      <c r="J9" s="501"/>
      <c r="K9" s="501"/>
      <c r="L9" s="501"/>
      <c r="M9" s="501"/>
      <c r="N9" s="504"/>
      <c r="O9" s="500"/>
      <c r="P9" s="501"/>
      <c r="Q9" s="504"/>
      <c r="R9" s="500"/>
      <c r="S9" s="501"/>
      <c r="T9" s="504"/>
      <c r="U9" s="500"/>
      <c r="V9" s="501"/>
      <c r="W9" s="504"/>
      <c r="X9" s="500"/>
      <c r="Y9" s="501"/>
      <c r="Z9" s="500"/>
      <c r="AA9" s="500"/>
      <c r="AB9" s="501"/>
      <c r="AC9" s="504"/>
    </row>
    <row r="10" spans="1:29" x14ac:dyDescent="0.25">
      <c r="A10" s="22" t="s">
        <v>12</v>
      </c>
      <c r="B10" s="119" t="s">
        <v>26</v>
      </c>
      <c r="C10" s="22"/>
      <c r="D10" s="22">
        <f t="shared" ref="D10:Y10" si="0">D15+D22+D12+D19+D13+D16+D23+D17+D18+D11+D21+D14+D20</f>
        <v>1089</v>
      </c>
      <c r="E10" s="22">
        <f t="shared" si="0"/>
        <v>1040</v>
      </c>
      <c r="F10" s="22">
        <f t="shared" si="0"/>
        <v>49</v>
      </c>
      <c r="G10" s="22">
        <f t="shared" si="0"/>
        <v>981</v>
      </c>
      <c r="H10" s="22">
        <f t="shared" si="0"/>
        <v>935</v>
      </c>
      <c r="I10" s="22">
        <f t="shared" si="0"/>
        <v>46</v>
      </c>
      <c r="J10" s="22">
        <f t="shared" si="0"/>
        <v>5990.66</v>
      </c>
      <c r="K10" s="22">
        <f t="shared" si="0"/>
        <v>1279052</v>
      </c>
      <c r="L10" s="22">
        <f t="shared" si="0"/>
        <v>262</v>
      </c>
      <c r="M10" s="22">
        <f t="shared" si="0"/>
        <v>216</v>
      </c>
      <c r="N10" s="22"/>
      <c r="O10" s="22"/>
      <c r="P10" s="22"/>
      <c r="Q10" s="22">
        <f t="shared" si="0"/>
        <v>1077</v>
      </c>
      <c r="R10" s="22">
        <f t="shared" si="0"/>
        <v>1028</v>
      </c>
      <c r="S10" s="22">
        <f t="shared" si="0"/>
        <v>49</v>
      </c>
      <c r="T10" s="22">
        <f t="shared" si="0"/>
        <v>959</v>
      </c>
      <c r="U10" s="22">
        <f t="shared" si="0"/>
        <v>913</v>
      </c>
      <c r="V10" s="22">
        <f t="shared" si="0"/>
        <v>46</v>
      </c>
      <c r="W10" s="22">
        <f t="shared" si="0"/>
        <v>1069</v>
      </c>
      <c r="X10" s="22">
        <f t="shared" si="0"/>
        <v>1020</v>
      </c>
      <c r="Y10" s="22">
        <f t="shared" si="0"/>
        <v>49</v>
      </c>
      <c r="Z10" s="32">
        <f t="shared" ref="Z10:AB10" si="1">W10-Q10</f>
        <v>-8</v>
      </c>
      <c r="AA10" s="32">
        <f t="shared" si="1"/>
        <v>-8</v>
      </c>
      <c r="AB10" s="32">
        <f t="shared" si="1"/>
        <v>0</v>
      </c>
      <c r="AC10" s="22"/>
    </row>
    <row r="11" spans="1:29" s="274" customFormat="1" ht="27" customHeight="1" x14ac:dyDescent="0.25">
      <c r="A11" s="275">
        <v>1</v>
      </c>
      <c r="B11" s="119" t="s">
        <v>474</v>
      </c>
      <c r="C11" s="275"/>
      <c r="D11" s="275">
        <v>94</v>
      </c>
      <c r="E11" s="275">
        <v>90</v>
      </c>
      <c r="F11" s="275">
        <v>4</v>
      </c>
      <c r="G11" s="275">
        <v>82</v>
      </c>
      <c r="H11" s="275">
        <v>78</v>
      </c>
      <c r="I11" s="275">
        <v>4</v>
      </c>
      <c r="J11" s="275">
        <v>1096.79</v>
      </c>
      <c r="K11" s="275">
        <v>115193</v>
      </c>
      <c r="L11" s="275">
        <v>32</v>
      </c>
      <c r="M11" s="275">
        <v>25</v>
      </c>
      <c r="N11" s="407"/>
      <c r="O11" s="407"/>
      <c r="P11" s="407"/>
      <c r="Q11" s="22">
        <f>SUM(R11:S11)</f>
        <v>93</v>
      </c>
      <c r="R11" s="275">
        <v>89</v>
      </c>
      <c r="S11" s="275">
        <v>4</v>
      </c>
      <c r="T11" s="22">
        <f>SUM(U11:V11)</f>
        <v>76</v>
      </c>
      <c r="U11" s="275">
        <v>72</v>
      </c>
      <c r="V11" s="275">
        <v>4</v>
      </c>
      <c r="W11" s="22">
        <f>SUM(X11:Y11)</f>
        <v>92</v>
      </c>
      <c r="X11" s="275">
        <v>88</v>
      </c>
      <c r="Y11" s="275">
        <v>4</v>
      </c>
      <c r="Z11" s="271">
        <f>W11-Q11</f>
        <v>-1</v>
      </c>
      <c r="AA11" s="271">
        <f>X11-R11</f>
        <v>-1</v>
      </c>
      <c r="AB11" s="271">
        <f>Y11-S11</f>
        <v>0</v>
      </c>
      <c r="AC11" s="275"/>
    </row>
    <row r="12" spans="1:29" s="274" customFormat="1" ht="27" customHeight="1" x14ac:dyDescent="0.25">
      <c r="A12" s="275">
        <v>2</v>
      </c>
      <c r="B12" s="119" t="s">
        <v>387</v>
      </c>
      <c r="C12" s="275" t="s">
        <v>68</v>
      </c>
      <c r="D12" s="275">
        <v>92</v>
      </c>
      <c r="E12" s="275">
        <v>88</v>
      </c>
      <c r="F12" s="275">
        <v>4</v>
      </c>
      <c r="G12" s="275">
        <v>84</v>
      </c>
      <c r="H12" s="275">
        <v>81</v>
      </c>
      <c r="I12" s="275">
        <v>3</v>
      </c>
      <c r="J12" s="275">
        <v>636.47</v>
      </c>
      <c r="K12" s="275">
        <v>144680</v>
      </c>
      <c r="L12" s="275">
        <v>27</v>
      </c>
      <c r="M12" s="275">
        <v>23</v>
      </c>
      <c r="N12" s="407"/>
      <c r="O12" s="407"/>
      <c r="P12" s="407"/>
      <c r="Q12" s="22">
        <f t="shared" ref="Q12:Q23" si="2">SUM(R12:S12)</f>
        <v>90</v>
      </c>
      <c r="R12" s="275">
        <v>86</v>
      </c>
      <c r="S12" s="275">
        <v>4</v>
      </c>
      <c r="T12" s="22">
        <f t="shared" ref="T12:T23" si="3">SUM(U12:V12)</f>
        <v>82</v>
      </c>
      <c r="U12" s="275">
        <v>79</v>
      </c>
      <c r="V12" s="275">
        <v>3</v>
      </c>
      <c r="W12" s="22">
        <f t="shared" ref="W12:W23" si="4">SUM(X12:Y12)</f>
        <v>90</v>
      </c>
      <c r="X12" s="275">
        <v>86</v>
      </c>
      <c r="Y12" s="275">
        <v>4</v>
      </c>
      <c r="Z12" s="271">
        <f t="shared" ref="Z12:Z23" si="5">W12-Q12</f>
        <v>0</v>
      </c>
      <c r="AA12" s="271">
        <f t="shared" ref="AA12:AA23" si="6">X12-R12</f>
        <v>0</v>
      </c>
      <c r="AB12" s="271">
        <f t="shared" ref="AB12:AB23" si="7">Y12-S12</f>
        <v>0</v>
      </c>
      <c r="AC12" s="275"/>
    </row>
    <row r="13" spans="1:29" s="274" customFormat="1" ht="27" customHeight="1" x14ac:dyDescent="0.25">
      <c r="A13" s="275">
        <v>3</v>
      </c>
      <c r="B13" s="278" t="s">
        <v>459</v>
      </c>
      <c r="C13" s="279"/>
      <c r="D13" s="275">
        <v>98</v>
      </c>
      <c r="E13" s="279">
        <v>95</v>
      </c>
      <c r="F13" s="279">
        <v>3</v>
      </c>
      <c r="G13" s="275">
        <v>83</v>
      </c>
      <c r="H13" s="279">
        <v>80</v>
      </c>
      <c r="I13" s="279">
        <v>3</v>
      </c>
      <c r="J13" s="279">
        <v>353.91</v>
      </c>
      <c r="K13" s="279">
        <v>137428</v>
      </c>
      <c r="L13" s="279">
        <v>31</v>
      </c>
      <c r="M13" s="279">
        <v>22</v>
      </c>
      <c r="N13" s="279"/>
      <c r="O13" s="279"/>
      <c r="P13" s="279"/>
      <c r="Q13" s="22">
        <f t="shared" si="2"/>
        <v>95</v>
      </c>
      <c r="R13" s="279">
        <v>92</v>
      </c>
      <c r="S13" s="279">
        <v>3</v>
      </c>
      <c r="T13" s="22">
        <f t="shared" si="3"/>
        <v>82</v>
      </c>
      <c r="U13" s="279">
        <v>79</v>
      </c>
      <c r="V13" s="279">
        <v>3</v>
      </c>
      <c r="W13" s="22">
        <f t="shared" si="4"/>
        <v>93</v>
      </c>
      <c r="X13" s="279">
        <v>90</v>
      </c>
      <c r="Y13" s="279">
        <v>3</v>
      </c>
      <c r="Z13" s="271">
        <f t="shared" si="5"/>
        <v>-2</v>
      </c>
      <c r="AA13" s="271">
        <f t="shared" si="6"/>
        <v>-2</v>
      </c>
      <c r="AB13" s="271">
        <f t="shared" si="7"/>
        <v>0</v>
      </c>
      <c r="AC13" s="275" t="s">
        <v>760</v>
      </c>
    </row>
    <row r="14" spans="1:29" s="274" customFormat="1" ht="27" customHeight="1" x14ac:dyDescent="0.25">
      <c r="A14" s="275">
        <v>4</v>
      </c>
      <c r="B14" s="280" t="s">
        <v>471</v>
      </c>
      <c r="C14" s="275"/>
      <c r="D14" s="275">
        <v>90</v>
      </c>
      <c r="E14" s="275">
        <v>86</v>
      </c>
      <c r="F14" s="275">
        <v>4</v>
      </c>
      <c r="G14" s="275">
        <v>75</v>
      </c>
      <c r="H14" s="275">
        <v>71</v>
      </c>
      <c r="I14" s="275">
        <v>4</v>
      </c>
      <c r="J14" s="275">
        <v>1262.94</v>
      </c>
      <c r="K14" s="275">
        <v>99633</v>
      </c>
      <c r="L14" s="275">
        <v>22</v>
      </c>
      <c r="M14" s="275">
        <v>21</v>
      </c>
      <c r="N14" s="407"/>
      <c r="O14" s="407"/>
      <c r="P14" s="407"/>
      <c r="Q14" s="22">
        <f>SUM(R14:S14)</f>
        <v>90</v>
      </c>
      <c r="R14" s="275">
        <v>86</v>
      </c>
      <c r="S14" s="275">
        <v>4</v>
      </c>
      <c r="T14" s="22">
        <f>SUM(U14:V14)</f>
        <v>73</v>
      </c>
      <c r="U14" s="275">
        <v>69</v>
      </c>
      <c r="V14" s="275">
        <v>4</v>
      </c>
      <c r="W14" s="22">
        <f>SUM(X14:Y14)</f>
        <v>90</v>
      </c>
      <c r="X14" s="275">
        <v>86</v>
      </c>
      <c r="Y14" s="275">
        <v>4</v>
      </c>
      <c r="Z14" s="271">
        <f t="shared" ref="Z14:AB15" si="8">W14-Q14</f>
        <v>0</v>
      </c>
      <c r="AA14" s="271">
        <f t="shared" si="8"/>
        <v>0</v>
      </c>
      <c r="AB14" s="271">
        <f t="shared" si="8"/>
        <v>0</v>
      </c>
      <c r="AC14" s="275" t="s">
        <v>760</v>
      </c>
    </row>
    <row r="15" spans="1:29" s="274" customFormat="1" ht="27" customHeight="1" x14ac:dyDescent="0.25">
      <c r="A15" s="275">
        <v>5</v>
      </c>
      <c r="B15" s="119" t="s">
        <v>467</v>
      </c>
      <c r="C15" s="275"/>
      <c r="D15" s="275">
        <v>72</v>
      </c>
      <c r="E15" s="275">
        <v>69</v>
      </c>
      <c r="F15" s="275">
        <v>3</v>
      </c>
      <c r="G15" s="275">
        <v>54</v>
      </c>
      <c r="H15" s="275">
        <v>51</v>
      </c>
      <c r="I15" s="275">
        <v>3</v>
      </c>
      <c r="J15" s="275">
        <v>759.65</v>
      </c>
      <c r="K15" s="275">
        <v>121666</v>
      </c>
      <c r="L15" s="275">
        <v>21</v>
      </c>
      <c r="M15" s="275">
        <v>20</v>
      </c>
      <c r="N15" s="407"/>
      <c r="O15" s="407"/>
      <c r="P15" s="407"/>
      <c r="Q15" s="22">
        <f>SUM(R15:S15)</f>
        <v>72</v>
      </c>
      <c r="R15" s="275">
        <v>69</v>
      </c>
      <c r="S15" s="275">
        <v>3</v>
      </c>
      <c r="T15" s="22">
        <f>SUM(U15:V15)</f>
        <v>50</v>
      </c>
      <c r="U15" s="275">
        <v>47</v>
      </c>
      <c r="V15" s="275">
        <v>3</v>
      </c>
      <c r="W15" s="22">
        <f>SUM(X15:Y15)</f>
        <v>72</v>
      </c>
      <c r="X15" s="275">
        <v>69</v>
      </c>
      <c r="Y15" s="275">
        <v>3</v>
      </c>
      <c r="Z15" s="271">
        <f t="shared" si="8"/>
        <v>0</v>
      </c>
      <c r="AA15" s="271">
        <f t="shared" si="8"/>
        <v>0</v>
      </c>
      <c r="AB15" s="271">
        <f t="shared" si="8"/>
        <v>0</v>
      </c>
      <c r="AC15" s="275"/>
    </row>
    <row r="16" spans="1:29" s="274" customFormat="1" ht="27" customHeight="1" x14ac:dyDescent="0.25">
      <c r="A16" s="275">
        <v>6</v>
      </c>
      <c r="B16" s="119" t="s">
        <v>493</v>
      </c>
      <c r="C16" s="275"/>
      <c r="D16" s="275">
        <v>91</v>
      </c>
      <c r="E16" s="275">
        <v>86</v>
      </c>
      <c r="F16" s="275">
        <v>5</v>
      </c>
      <c r="G16" s="275">
        <v>87</v>
      </c>
      <c r="H16" s="275">
        <v>83</v>
      </c>
      <c r="I16" s="275">
        <v>4</v>
      </c>
      <c r="J16" s="275">
        <v>302.13</v>
      </c>
      <c r="K16" s="275">
        <v>126973</v>
      </c>
      <c r="L16" s="275">
        <v>23</v>
      </c>
      <c r="M16" s="275">
        <v>18</v>
      </c>
      <c r="N16" s="407"/>
      <c r="O16" s="407"/>
      <c r="P16" s="407"/>
      <c r="Q16" s="22">
        <f t="shared" si="2"/>
        <v>91</v>
      </c>
      <c r="R16" s="275">
        <v>87</v>
      </c>
      <c r="S16" s="275">
        <v>4</v>
      </c>
      <c r="T16" s="22">
        <f t="shared" si="3"/>
        <v>87</v>
      </c>
      <c r="U16" s="275">
        <v>83</v>
      </c>
      <c r="V16" s="275">
        <v>4</v>
      </c>
      <c r="W16" s="22">
        <f t="shared" si="4"/>
        <v>89</v>
      </c>
      <c r="X16" s="275">
        <v>85</v>
      </c>
      <c r="Y16" s="275">
        <v>4</v>
      </c>
      <c r="Z16" s="271">
        <f t="shared" si="5"/>
        <v>-2</v>
      </c>
      <c r="AA16" s="271">
        <f t="shared" si="6"/>
        <v>-2</v>
      </c>
      <c r="AB16" s="271">
        <f t="shared" si="7"/>
        <v>0</v>
      </c>
      <c r="AC16" s="275" t="s">
        <v>760</v>
      </c>
    </row>
    <row r="17" spans="1:30" s="274" customFormat="1" ht="27" customHeight="1" x14ac:dyDescent="0.25">
      <c r="A17" s="275">
        <v>7</v>
      </c>
      <c r="B17" s="119" t="s">
        <v>472</v>
      </c>
      <c r="C17" s="275"/>
      <c r="D17" s="275">
        <v>79</v>
      </c>
      <c r="E17" s="275">
        <v>76</v>
      </c>
      <c r="F17" s="275">
        <v>3</v>
      </c>
      <c r="G17" s="275">
        <v>74</v>
      </c>
      <c r="H17" s="275">
        <v>71</v>
      </c>
      <c r="I17" s="275">
        <v>3</v>
      </c>
      <c r="J17" s="275">
        <v>222.46</v>
      </c>
      <c r="K17" s="275">
        <v>100403</v>
      </c>
      <c r="L17" s="275">
        <v>19</v>
      </c>
      <c r="M17" s="275">
        <v>17</v>
      </c>
      <c r="N17" s="407"/>
      <c r="O17" s="407"/>
      <c r="P17" s="407"/>
      <c r="Q17" s="22">
        <f t="shared" si="2"/>
        <v>78</v>
      </c>
      <c r="R17" s="275">
        <v>75</v>
      </c>
      <c r="S17" s="275">
        <v>3</v>
      </c>
      <c r="T17" s="22">
        <f t="shared" si="3"/>
        <v>72</v>
      </c>
      <c r="U17" s="275">
        <v>69</v>
      </c>
      <c r="V17" s="275">
        <v>3</v>
      </c>
      <c r="W17" s="22">
        <f t="shared" si="4"/>
        <v>77</v>
      </c>
      <c r="X17" s="275">
        <v>74</v>
      </c>
      <c r="Y17" s="275">
        <v>3</v>
      </c>
      <c r="Z17" s="271">
        <f t="shared" si="5"/>
        <v>-1</v>
      </c>
      <c r="AA17" s="271">
        <f t="shared" si="6"/>
        <v>-1</v>
      </c>
      <c r="AB17" s="271">
        <f t="shared" si="7"/>
        <v>0</v>
      </c>
      <c r="AC17" s="275"/>
    </row>
    <row r="18" spans="1:30" s="274" customFormat="1" ht="27" customHeight="1" x14ac:dyDescent="0.25">
      <c r="A18" s="275">
        <v>8</v>
      </c>
      <c r="B18" s="119" t="s">
        <v>473</v>
      </c>
      <c r="C18" s="275"/>
      <c r="D18" s="275">
        <v>83</v>
      </c>
      <c r="E18" s="275">
        <v>80</v>
      </c>
      <c r="F18" s="275">
        <v>3</v>
      </c>
      <c r="G18" s="275">
        <v>79</v>
      </c>
      <c r="H18" s="275">
        <v>76</v>
      </c>
      <c r="I18" s="275">
        <v>3</v>
      </c>
      <c r="J18" s="275">
        <v>203.49</v>
      </c>
      <c r="K18" s="275">
        <v>102753</v>
      </c>
      <c r="L18" s="275">
        <v>28</v>
      </c>
      <c r="M18" s="275">
        <v>16</v>
      </c>
      <c r="N18" s="407"/>
      <c r="O18" s="407"/>
      <c r="P18" s="407"/>
      <c r="Q18" s="22">
        <f t="shared" si="2"/>
        <v>82</v>
      </c>
      <c r="R18" s="275">
        <v>78</v>
      </c>
      <c r="S18" s="275">
        <v>4</v>
      </c>
      <c r="T18" s="22">
        <f t="shared" si="3"/>
        <v>78</v>
      </c>
      <c r="U18" s="275">
        <v>74</v>
      </c>
      <c r="V18" s="275">
        <v>4</v>
      </c>
      <c r="W18" s="22">
        <f t="shared" si="4"/>
        <v>82</v>
      </c>
      <c r="X18" s="275">
        <v>78</v>
      </c>
      <c r="Y18" s="275">
        <v>4</v>
      </c>
      <c r="Z18" s="271">
        <f t="shared" si="5"/>
        <v>0</v>
      </c>
      <c r="AA18" s="271">
        <f t="shared" si="6"/>
        <v>0</v>
      </c>
      <c r="AB18" s="271">
        <f t="shared" si="7"/>
        <v>0</v>
      </c>
      <c r="AC18" s="275" t="s">
        <v>750</v>
      </c>
      <c r="AD18" s="274" t="s">
        <v>760</v>
      </c>
    </row>
    <row r="19" spans="1:30" s="274" customFormat="1" ht="27" customHeight="1" x14ac:dyDescent="0.25">
      <c r="A19" s="275">
        <v>9</v>
      </c>
      <c r="B19" s="281" t="s">
        <v>432</v>
      </c>
      <c r="C19" s="282"/>
      <c r="D19" s="275">
        <v>99</v>
      </c>
      <c r="E19" s="282">
        <v>95</v>
      </c>
      <c r="F19" s="282">
        <v>4</v>
      </c>
      <c r="G19" s="275">
        <v>92</v>
      </c>
      <c r="H19" s="282">
        <v>89</v>
      </c>
      <c r="I19" s="282">
        <v>3</v>
      </c>
      <c r="J19" s="282">
        <v>56.55</v>
      </c>
      <c r="K19" s="282">
        <v>101883</v>
      </c>
      <c r="L19" s="282">
        <v>16</v>
      </c>
      <c r="M19" s="282">
        <v>15</v>
      </c>
      <c r="N19" s="282"/>
      <c r="O19" s="282"/>
      <c r="P19" s="282"/>
      <c r="Q19" s="22">
        <f>SUM(R19:S19)</f>
        <v>97</v>
      </c>
      <c r="R19" s="282">
        <v>93</v>
      </c>
      <c r="S19" s="282">
        <v>4</v>
      </c>
      <c r="T19" s="22">
        <f>SUM(U19:V19)</f>
        <v>93</v>
      </c>
      <c r="U19" s="282">
        <v>90</v>
      </c>
      <c r="V19" s="282">
        <v>3</v>
      </c>
      <c r="W19" s="22">
        <f>SUM(X19:Y19)</f>
        <v>95</v>
      </c>
      <c r="X19" s="282">
        <v>91</v>
      </c>
      <c r="Y19" s="282">
        <v>4</v>
      </c>
      <c r="Z19" s="271">
        <f>W19-Q19</f>
        <v>-2</v>
      </c>
      <c r="AA19" s="271">
        <f>X19-R19</f>
        <v>-2</v>
      </c>
      <c r="AB19" s="271">
        <f>Y19-S19</f>
        <v>0</v>
      </c>
      <c r="AC19" s="275" t="s">
        <v>760</v>
      </c>
    </row>
    <row r="20" spans="1:30" s="274" customFormat="1" ht="27" customHeight="1" x14ac:dyDescent="0.25">
      <c r="A20" s="275">
        <v>10</v>
      </c>
      <c r="B20" s="119" t="s">
        <v>404</v>
      </c>
      <c r="C20" s="275"/>
      <c r="D20" s="275">
        <v>78</v>
      </c>
      <c r="E20" s="275">
        <v>74</v>
      </c>
      <c r="F20" s="275">
        <v>4</v>
      </c>
      <c r="G20" s="275">
        <v>77</v>
      </c>
      <c r="H20" s="275">
        <v>73</v>
      </c>
      <c r="I20" s="275">
        <v>4</v>
      </c>
      <c r="J20" s="275">
        <v>117.43</v>
      </c>
      <c r="K20" s="275">
        <v>83145</v>
      </c>
      <c r="L20" s="275">
        <v>13</v>
      </c>
      <c r="M20" s="275">
        <v>12</v>
      </c>
      <c r="N20" s="407"/>
      <c r="O20" s="407"/>
      <c r="P20" s="407"/>
      <c r="Q20" s="22">
        <f t="shared" si="2"/>
        <v>77</v>
      </c>
      <c r="R20" s="275">
        <v>73</v>
      </c>
      <c r="S20" s="275">
        <v>4</v>
      </c>
      <c r="T20" s="22">
        <f t="shared" si="3"/>
        <v>75</v>
      </c>
      <c r="U20" s="275">
        <v>71</v>
      </c>
      <c r="V20" s="275">
        <v>4</v>
      </c>
      <c r="W20" s="22">
        <f t="shared" si="4"/>
        <v>75</v>
      </c>
      <c r="X20" s="275">
        <v>71</v>
      </c>
      <c r="Y20" s="275">
        <v>4</v>
      </c>
      <c r="Z20" s="271">
        <f t="shared" si="5"/>
        <v>-2</v>
      </c>
      <c r="AA20" s="271">
        <f t="shared" si="6"/>
        <v>-2</v>
      </c>
      <c r="AB20" s="271">
        <f t="shared" si="7"/>
        <v>0</v>
      </c>
      <c r="AC20" s="275"/>
    </row>
    <row r="21" spans="1:30" s="274" customFormat="1" ht="27" customHeight="1" x14ac:dyDescent="0.25">
      <c r="A21" s="275">
        <v>11</v>
      </c>
      <c r="B21" s="119" t="s">
        <v>475</v>
      </c>
      <c r="C21" s="275"/>
      <c r="D21" s="275">
        <v>75</v>
      </c>
      <c r="E21" s="275">
        <v>70</v>
      </c>
      <c r="F21" s="275">
        <v>5</v>
      </c>
      <c r="G21" s="275">
        <v>68</v>
      </c>
      <c r="H21" s="275">
        <v>63</v>
      </c>
      <c r="I21" s="275">
        <v>5</v>
      </c>
      <c r="J21" s="275">
        <v>637.66</v>
      </c>
      <c r="K21" s="275">
        <v>28841</v>
      </c>
      <c r="L21" s="275">
        <v>12</v>
      </c>
      <c r="M21" s="275">
        <v>10</v>
      </c>
      <c r="N21" s="407"/>
      <c r="O21" s="407"/>
      <c r="P21" s="407"/>
      <c r="Q21" s="22">
        <f t="shared" si="2"/>
        <v>75</v>
      </c>
      <c r="R21" s="275">
        <v>70</v>
      </c>
      <c r="S21" s="275">
        <v>5</v>
      </c>
      <c r="T21" s="22">
        <f t="shared" si="3"/>
        <v>66</v>
      </c>
      <c r="U21" s="275">
        <v>61</v>
      </c>
      <c r="V21" s="275">
        <v>5</v>
      </c>
      <c r="W21" s="22">
        <f t="shared" si="4"/>
        <v>74</v>
      </c>
      <c r="X21" s="275">
        <v>69</v>
      </c>
      <c r="Y21" s="275">
        <v>5</v>
      </c>
      <c r="Z21" s="271">
        <f t="shared" si="5"/>
        <v>-1</v>
      </c>
      <c r="AA21" s="271">
        <f t="shared" si="6"/>
        <v>-1</v>
      </c>
      <c r="AB21" s="271">
        <f t="shared" si="7"/>
        <v>0</v>
      </c>
      <c r="AC21" s="275"/>
    </row>
    <row r="22" spans="1:30" s="274" customFormat="1" ht="22.5" customHeight="1" x14ac:dyDescent="0.25">
      <c r="A22" s="275">
        <v>12</v>
      </c>
      <c r="B22" s="119" t="s">
        <v>451</v>
      </c>
      <c r="C22" s="275"/>
      <c r="D22" s="275">
        <v>71</v>
      </c>
      <c r="E22" s="275">
        <v>68</v>
      </c>
      <c r="F22" s="275">
        <v>3</v>
      </c>
      <c r="G22" s="275">
        <v>62</v>
      </c>
      <c r="H22" s="275">
        <v>59</v>
      </c>
      <c r="I22" s="275">
        <v>3</v>
      </c>
      <c r="J22" s="275">
        <v>282.20999999999998</v>
      </c>
      <c r="K22" s="275">
        <v>79511</v>
      </c>
      <c r="L22" s="275">
        <v>12</v>
      </c>
      <c r="M22" s="275">
        <v>11</v>
      </c>
      <c r="N22" s="407"/>
      <c r="O22" s="407"/>
      <c r="P22" s="407"/>
      <c r="Q22" s="22">
        <f>SUM(R22:S22)</f>
        <v>71</v>
      </c>
      <c r="R22" s="275">
        <v>68</v>
      </c>
      <c r="S22" s="275">
        <v>3</v>
      </c>
      <c r="T22" s="22">
        <f>SUM(U22:V22)</f>
        <v>62</v>
      </c>
      <c r="U22" s="275">
        <v>60</v>
      </c>
      <c r="V22" s="275">
        <v>2</v>
      </c>
      <c r="W22" s="22">
        <f>SUM(X22:Y22)</f>
        <v>74</v>
      </c>
      <c r="X22" s="275">
        <v>71</v>
      </c>
      <c r="Y22" s="275">
        <v>3</v>
      </c>
      <c r="Z22" s="271">
        <f>W22-Q22</f>
        <v>3</v>
      </c>
      <c r="AA22" s="271">
        <f>X22-R22</f>
        <v>3</v>
      </c>
      <c r="AB22" s="271">
        <f>Y22-S22</f>
        <v>0</v>
      </c>
      <c r="AC22" s="275"/>
    </row>
    <row r="23" spans="1:30" s="274" customFormat="1" ht="27" customHeight="1" x14ac:dyDescent="0.25">
      <c r="A23" s="275">
        <v>13</v>
      </c>
      <c r="B23" s="280" t="s">
        <v>735</v>
      </c>
      <c r="C23" s="275"/>
      <c r="D23" s="275">
        <v>67</v>
      </c>
      <c r="E23" s="275">
        <v>63</v>
      </c>
      <c r="F23" s="275">
        <v>4</v>
      </c>
      <c r="G23" s="275">
        <v>64</v>
      </c>
      <c r="H23" s="275">
        <v>60</v>
      </c>
      <c r="I23" s="275">
        <v>4</v>
      </c>
      <c r="J23" s="275">
        <v>58.97</v>
      </c>
      <c r="K23" s="275">
        <v>36943</v>
      </c>
      <c r="L23" s="275">
        <v>6</v>
      </c>
      <c r="M23" s="275">
        <v>6</v>
      </c>
      <c r="N23" s="407"/>
      <c r="O23" s="407"/>
      <c r="P23" s="407"/>
      <c r="Q23" s="22">
        <f t="shared" si="2"/>
        <v>66</v>
      </c>
      <c r="R23" s="275">
        <v>62</v>
      </c>
      <c r="S23" s="275">
        <v>4</v>
      </c>
      <c r="T23" s="22">
        <f t="shared" si="3"/>
        <v>63</v>
      </c>
      <c r="U23" s="275">
        <v>59</v>
      </c>
      <c r="V23" s="275">
        <v>4</v>
      </c>
      <c r="W23" s="22">
        <f t="shared" si="4"/>
        <v>66</v>
      </c>
      <c r="X23" s="275">
        <v>62</v>
      </c>
      <c r="Y23" s="275">
        <v>4</v>
      </c>
      <c r="Z23" s="271">
        <f t="shared" si="5"/>
        <v>0</v>
      </c>
      <c r="AA23" s="271">
        <f t="shared" si="6"/>
        <v>0</v>
      </c>
      <c r="AB23" s="271">
        <f t="shared" si="7"/>
        <v>0</v>
      </c>
      <c r="AC23" s="275"/>
    </row>
    <row r="24" spans="1:30" x14ac:dyDescent="0.25">
      <c r="A24" s="18"/>
      <c r="B24" s="30"/>
      <c r="C24" s="19"/>
      <c r="D24" s="42"/>
      <c r="E24" s="42"/>
      <c r="F24" s="42"/>
      <c r="G24" s="42"/>
      <c r="H24" s="42"/>
      <c r="I24" s="42"/>
      <c r="J24" s="42"/>
      <c r="K24" s="42"/>
      <c r="L24" s="42"/>
      <c r="M24" s="42"/>
      <c r="N24" s="42"/>
      <c r="O24" s="42"/>
      <c r="P24" s="42"/>
      <c r="Q24" s="273"/>
      <c r="R24" s="42"/>
      <c r="S24" s="42"/>
      <c r="T24" s="273"/>
      <c r="U24" s="42"/>
      <c r="V24" s="42"/>
      <c r="W24" s="273"/>
      <c r="X24" s="42"/>
      <c r="Y24" s="42"/>
      <c r="Z24" s="42"/>
      <c r="AA24" s="42"/>
      <c r="AB24" s="42"/>
      <c r="AC24" s="42"/>
    </row>
  </sheetData>
  <mergeCells count="39">
    <mergeCell ref="W5:W9"/>
    <mergeCell ref="M5:M9"/>
    <mergeCell ref="S5:S9"/>
    <mergeCell ref="N4:P4"/>
    <mergeCell ref="N5:N9"/>
    <mergeCell ref="O5:O9"/>
    <mergeCell ref="P5:P9"/>
    <mergeCell ref="Z4:AB4"/>
    <mergeCell ref="A1:AC1"/>
    <mergeCell ref="A2:AC2"/>
    <mergeCell ref="A4:A9"/>
    <mergeCell ref="B4:B9"/>
    <mergeCell ref="C4:C9"/>
    <mergeCell ref="D4:F4"/>
    <mergeCell ref="G4:I4"/>
    <mergeCell ref="Q4:S4"/>
    <mergeCell ref="T4:V4"/>
    <mergeCell ref="W4:Y4"/>
    <mergeCell ref="J4:M4"/>
    <mergeCell ref="D5:D9"/>
    <mergeCell ref="AC4:AC9"/>
    <mergeCell ref="E5:E9"/>
    <mergeCell ref="AB5:AB9"/>
    <mergeCell ref="AA5:AA9"/>
    <mergeCell ref="Z5:Z9"/>
    <mergeCell ref="F5:F9"/>
    <mergeCell ref="G5:G9"/>
    <mergeCell ref="H5:H9"/>
    <mergeCell ref="T5:T9"/>
    <mergeCell ref="U5:U9"/>
    <mergeCell ref="I5:I9"/>
    <mergeCell ref="Q5:Q9"/>
    <mergeCell ref="R5:R9"/>
    <mergeCell ref="V5:V9"/>
    <mergeCell ref="Y5:Y9"/>
    <mergeCell ref="X5:X9"/>
    <mergeCell ref="J5:J9"/>
    <mergeCell ref="K5:K9"/>
    <mergeCell ref="L5:L9"/>
  </mergeCells>
  <printOptions horizontalCentered="1"/>
  <pageMargins left="0.5" right="0" top="0.5" bottom="0.5" header="0.3" footer="0.3"/>
  <pageSetup paperSize="9" scale="8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B8"/>
  <sheetViews>
    <sheetView workbookViewId="0">
      <selection activeCell="A7" sqref="A7"/>
    </sheetView>
  </sheetViews>
  <sheetFormatPr defaultRowHeight="15" x14ac:dyDescent="0.25"/>
  <sheetData>
    <row r="1" spans="1:2" x14ac:dyDescent="0.25">
      <c r="A1" t="s">
        <v>848</v>
      </c>
    </row>
    <row r="2" spans="1:2" x14ac:dyDescent="0.25">
      <c r="A2" t="s">
        <v>853</v>
      </c>
      <c r="B2">
        <v>106</v>
      </c>
    </row>
    <row r="3" spans="1:2" x14ac:dyDescent="0.25">
      <c r="A3" t="s">
        <v>852</v>
      </c>
      <c r="B3">
        <v>107</v>
      </c>
    </row>
    <row r="4" spans="1:2" x14ac:dyDescent="0.25">
      <c r="A4" t="s">
        <v>851</v>
      </c>
      <c r="B4">
        <v>386</v>
      </c>
    </row>
    <row r="5" spans="1:2" x14ac:dyDescent="0.25">
      <c r="A5" t="s">
        <v>849</v>
      </c>
      <c r="B5">
        <v>108</v>
      </c>
    </row>
    <row r="6" spans="1:2" x14ac:dyDescent="0.25">
      <c r="A6" t="s">
        <v>850</v>
      </c>
      <c r="B6">
        <v>85</v>
      </c>
    </row>
    <row r="7" spans="1:2" x14ac:dyDescent="0.25">
      <c r="B7">
        <f>SUM(B2:B6)</f>
        <v>792</v>
      </c>
    </row>
    <row r="8" spans="1:2" x14ac:dyDescent="0.25">
      <c r="A8" t="s">
        <v>854</v>
      </c>
      <c r="B8">
        <f>1045-B7</f>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bieu 1</vt:lpstr>
      <vt:lpstr>bieu 2</vt:lpstr>
      <vt:lpstr>bieu 3</vt:lpstr>
      <vt:lpstr>bieu 7</vt:lpstr>
      <vt:lpstr>bieu so sanh Hội</vt:lpstr>
      <vt:lpstr>tinh gian</vt:lpstr>
      <vt:lpstr>so sanh huyen</vt:lpstr>
      <vt:lpstr>Sheet1</vt:lpstr>
      <vt:lpstr>'bieu 1'!Print_Titles</vt:lpstr>
      <vt:lpstr>'bieu 2'!Print_Titles</vt:lpstr>
      <vt:lpstr>'bieu 3'!Print_Titles</vt:lpstr>
      <vt:lpstr>'bieu 7'!Print_Titles</vt:lpstr>
      <vt:lpstr>'tinh gian'!Print_Titles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Admin</cp:lastModifiedBy>
  <cp:lastPrinted>2019-12-03T02:42:29Z</cp:lastPrinted>
  <dcterms:created xsi:type="dcterms:W3CDTF">2016-10-19T02:18:31Z</dcterms:created>
  <dcterms:modified xsi:type="dcterms:W3CDTF">2019-12-03T03:04:14Z</dcterms:modified>
</cp:coreProperties>
</file>