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12" windowWidth="18912" windowHeight="7476" activeTab="6"/>
  </bookViews>
  <sheets>
    <sheet name="PL01-QUY MO " sheetId="1" r:id="rId1"/>
    <sheet name="PL02-MANG LUOI" sheetId="9" r:id="rId2"/>
    <sheet name="PL 03-GIAO VIEN" sheetId="4" r:id="rId3"/>
    <sheet name="PL 04-CSVC" sheetId="5" r:id="rId4"/>
    <sheet name="PL 5a-KP" sheetId="6" r:id="rId5"/>
    <sheet name="PL 5b-NGUON VON" sheetId="7" r:id="rId6"/>
    <sheet name="DANH MUC DU AN" sheetId="8" r:id="rId7"/>
  </sheets>
  <externalReferences>
    <externalReference r:id="rId8"/>
  </externalReferences>
  <definedNames>
    <definedName name="OLE_LINK1" localSheetId="0">'PL01-QUY MO '!#REF!</definedName>
    <definedName name="_xlnm.Print_Titles" localSheetId="6">'DANH MUC DU AN'!$6:$7</definedName>
    <definedName name="_xlnm.Print_Titles" localSheetId="0">'PL01-QUY MO '!$6:$8</definedName>
    <definedName name="_xlnm.Print_Titles" localSheetId="1">'PL02-MANG LUOI'!$6:$7</definedName>
  </definedNames>
  <calcPr calcId="144525"/>
</workbook>
</file>

<file path=xl/calcChain.xml><?xml version="1.0" encoding="utf-8"?>
<calcChain xmlns="http://schemas.openxmlformats.org/spreadsheetml/2006/main">
  <c r="E13" i="8" l="1"/>
  <c r="F11" i="8"/>
  <c r="F12" i="8"/>
  <c r="F10" i="8"/>
  <c r="F9" i="8"/>
  <c r="F8" i="8"/>
  <c r="D13" i="8"/>
  <c r="F13" i="8" l="1"/>
  <c r="C15" i="7"/>
  <c r="B15" i="7"/>
  <c r="A15" i="7"/>
  <c r="R12" i="7"/>
  <c r="Q12" i="7"/>
  <c r="P12" i="7"/>
  <c r="M12" i="7"/>
  <c r="L12" i="7"/>
  <c r="K12" i="7"/>
  <c r="I11" i="7"/>
  <c r="H11" i="7"/>
  <c r="G11" i="7"/>
  <c r="F11" i="7"/>
  <c r="E11" i="7"/>
  <c r="O11" i="7" s="1"/>
  <c r="D11" i="7"/>
  <c r="J11" i="7" s="1"/>
  <c r="O10" i="7"/>
  <c r="S10" i="7" s="1"/>
  <c r="J10" i="7"/>
  <c r="N10" i="7" s="1"/>
  <c r="H10" i="7"/>
  <c r="G10" i="7"/>
  <c r="F10" i="7"/>
  <c r="E10" i="7"/>
  <c r="D10" i="7"/>
  <c r="O9" i="7"/>
  <c r="J9" i="7"/>
  <c r="N9" i="7" s="1"/>
  <c r="H9" i="7"/>
  <c r="G9" i="7"/>
  <c r="F9" i="7"/>
  <c r="E9" i="7"/>
  <c r="D9" i="7"/>
  <c r="F17" i="6"/>
  <c r="C14" i="6"/>
  <c r="F14" i="6" s="1"/>
  <c r="F11" i="6"/>
  <c r="C8" i="6"/>
  <c r="F8" i="6" s="1"/>
  <c r="F7" i="6" s="1"/>
  <c r="E12" i="5"/>
  <c r="D12" i="5"/>
  <c r="C12" i="5"/>
  <c r="U11" i="5"/>
  <c r="P11" i="5"/>
  <c r="O11" i="5"/>
  <c r="H11" i="5"/>
  <c r="S11" i="5" s="1"/>
  <c r="G11" i="5"/>
  <c r="K11" i="5" s="1"/>
  <c r="F11" i="5"/>
  <c r="U10" i="5"/>
  <c r="O10" i="5"/>
  <c r="H10" i="5"/>
  <c r="V10" i="5" s="1"/>
  <c r="G10" i="5"/>
  <c r="N10" i="5" s="1"/>
  <c r="F10" i="5"/>
  <c r="U9" i="5"/>
  <c r="O9" i="5"/>
  <c r="O12" i="5" s="1"/>
  <c r="H9" i="5"/>
  <c r="H12" i="5" s="1"/>
  <c r="G9" i="5"/>
  <c r="M9" i="5" s="1"/>
  <c r="F9" i="5"/>
  <c r="H14" i="4"/>
  <c r="H13" i="4"/>
  <c r="G13" i="4"/>
  <c r="F13" i="4"/>
  <c r="E13" i="4"/>
  <c r="D13" i="4"/>
  <c r="C13" i="4"/>
  <c r="H12" i="4"/>
  <c r="H11" i="4"/>
  <c r="G11" i="4"/>
  <c r="F11" i="4"/>
  <c r="E11" i="4"/>
  <c r="D11" i="4"/>
  <c r="C11" i="4"/>
  <c r="G10" i="4"/>
  <c r="F10" i="4"/>
  <c r="E10" i="4"/>
  <c r="D10" i="4"/>
  <c r="C10" i="4"/>
  <c r="H9" i="4"/>
  <c r="M111" i="1"/>
  <c r="I111" i="1"/>
  <c r="M110" i="1"/>
  <c r="I110" i="1"/>
  <c r="M109" i="1"/>
  <c r="I109" i="1"/>
  <c r="M108" i="1"/>
  <c r="I108" i="1"/>
  <c r="M107" i="1"/>
  <c r="I107" i="1"/>
  <c r="M106" i="1"/>
  <c r="I106" i="1"/>
  <c r="M105" i="1"/>
  <c r="I105" i="1"/>
  <c r="M104" i="1"/>
  <c r="I104" i="1"/>
  <c r="M103" i="1"/>
  <c r="I103" i="1"/>
  <c r="M102" i="1"/>
  <c r="I102" i="1"/>
  <c r="C102" i="1"/>
  <c r="M101" i="1"/>
  <c r="I101" i="1"/>
  <c r="C101" i="1"/>
  <c r="M100" i="1"/>
  <c r="I100" i="1"/>
  <c r="C100" i="1"/>
  <c r="M99" i="1"/>
  <c r="I99" i="1"/>
  <c r="C99" i="1"/>
  <c r="M98" i="1"/>
  <c r="I98" i="1"/>
  <c r="C98" i="1"/>
  <c r="M97" i="1"/>
  <c r="I97" i="1"/>
  <c r="C97" i="1"/>
  <c r="M96" i="1"/>
  <c r="I96" i="1"/>
  <c r="C96" i="1"/>
  <c r="M95" i="1"/>
  <c r="I95" i="1"/>
  <c r="M94" i="1"/>
  <c r="I94" i="1"/>
  <c r="M93" i="1"/>
  <c r="I93" i="1"/>
  <c r="C93" i="1"/>
  <c r="M92" i="1"/>
  <c r="I92" i="1"/>
  <c r="C92" i="1"/>
  <c r="M91" i="1"/>
  <c r="I91" i="1"/>
  <c r="M90" i="1"/>
  <c r="I90" i="1"/>
  <c r="C90" i="1"/>
  <c r="M89" i="1"/>
  <c r="I89" i="1"/>
  <c r="I88" i="1" s="1"/>
  <c r="C89" i="1"/>
  <c r="P88" i="1"/>
  <c r="O88" i="1"/>
  <c r="N88" i="1"/>
  <c r="L88" i="1"/>
  <c r="K88" i="1"/>
  <c r="J88" i="1"/>
  <c r="H88" i="1"/>
  <c r="G88" i="1"/>
  <c r="F88" i="1"/>
  <c r="E88" i="1"/>
  <c r="C88" i="1"/>
  <c r="M87" i="1"/>
  <c r="I87" i="1"/>
  <c r="M86" i="1"/>
  <c r="I86" i="1"/>
  <c r="M85" i="1"/>
  <c r="I85" i="1"/>
  <c r="M84" i="1"/>
  <c r="I84" i="1"/>
  <c r="M83" i="1"/>
  <c r="I83" i="1"/>
  <c r="M82" i="1"/>
  <c r="I82" i="1"/>
  <c r="M81" i="1"/>
  <c r="I81" i="1"/>
  <c r="M80" i="1"/>
  <c r="I80" i="1"/>
  <c r="M79" i="1"/>
  <c r="I79" i="1"/>
  <c r="M78" i="1"/>
  <c r="I78" i="1"/>
  <c r="M77" i="1"/>
  <c r="I77" i="1"/>
  <c r="M76" i="1"/>
  <c r="I76" i="1"/>
  <c r="M75" i="1"/>
  <c r="I75" i="1"/>
  <c r="M74" i="1"/>
  <c r="I74" i="1"/>
  <c r="M73" i="1"/>
  <c r="I73" i="1"/>
  <c r="M72" i="1"/>
  <c r="I72" i="1"/>
  <c r="C72" i="1"/>
  <c r="M71" i="1"/>
  <c r="I71" i="1"/>
  <c r="C71" i="1"/>
  <c r="M70" i="1"/>
  <c r="I70" i="1"/>
  <c r="C70" i="1"/>
  <c r="M69" i="1"/>
  <c r="I69" i="1"/>
  <c r="M68" i="1"/>
  <c r="I68" i="1"/>
  <c r="M67" i="1"/>
  <c r="I67" i="1"/>
  <c r="C67" i="1"/>
  <c r="M66" i="1"/>
  <c r="I66" i="1"/>
  <c r="C66" i="1"/>
  <c r="M65" i="1"/>
  <c r="I65" i="1"/>
  <c r="C65" i="1"/>
  <c r="M64" i="1"/>
  <c r="I64" i="1"/>
  <c r="C64" i="1"/>
  <c r="M63" i="1"/>
  <c r="I63" i="1"/>
  <c r="M62" i="1"/>
  <c r="I62" i="1"/>
  <c r="C62" i="1"/>
  <c r="M61" i="1"/>
  <c r="I61" i="1"/>
  <c r="M60" i="1"/>
  <c r="I60" i="1"/>
  <c r="C60" i="1"/>
  <c r="M59" i="1"/>
  <c r="I59" i="1"/>
  <c r="M58" i="1"/>
  <c r="I58" i="1"/>
  <c r="C58" i="1"/>
  <c r="M57" i="1"/>
  <c r="I57" i="1"/>
  <c r="C57" i="1"/>
  <c r="M56" i="1"/>
  <c r="I56" i="1"/>
  <c r="C56" i="1"/>
  <c r="C51" i="1" s="1"/>
  <c r="M55" i="1"/>
  <c r="I55" i="1"/>
  <c r="C55" i="1"/>
  <c r="M54" i="1"/>
  <c r="I54" i="1"/>
  <c r="M53" i="1"/>
  <c r="I53" i="1"/>
  <c r="M52" i="1"/>
  <c r="M51" i="1" s="1"/>
  <c r="I52" i="1"/>
  <c r="C52" i="1"/>
  <c r="P51" i="1"/>
  <c r="O51" i="1"/>
  <c r="N51" i="1"/>
  <c r="L51" i="1"/>
  <c r="K51" i="1"/>
  <c r="J51" i="1"/>
  <c r="H51" i="1"/>
  <c r="G51" i="1"/>
  <c r="F51" i="1"/>
  <c r="M50" i="1"/>
  <c r="I50" i="1"/>
  <c r="M49" i="1"/>
  <c r="I49" i="1"/>
  <c r="M48" i="1"/>
  <c r="I48" i="1"/>
  <c r="I47" i="1"/>
  <c r="M46" i="1"/>
  <c r="I46" i="1"/>
  <c r="M45" i="1"/>
  <c r="I45" i="1"/>
  <c r="M44" i="1"/>
  <c r="I44" i="1"/>
  <c r="M43" i="1"/>
  <c r="I43" i="1"/>
  <c r="M42" i="1"/>
  <c r="I42" i="1"/>
  <c r="C42" i="1"/>
  <c r="M41" i="1"/>
  <c r="I41" i="1"/>
  <c r="C41" i="1"/>
  <c r="M40" i="1"/>
  <c r="I40" i="1"/>
  <c r="C40" i="1"/>
  <c r="M39" i="1"/>
  <c r="I39" i="1"/>
  <c r="C39" i="1"/>
  <c r="M38" i="1"/>
  <c r="I38" i="1"/>
  <c r="C38" i="1"/>
  <c r="M37" i="1"/>
  <c r="I37" i="1"/>
  <c r="M36" i="1"/>
  <c r="I36" i="1"/>
  <c r="C36" i="1"/>
  <c r="M35" i="1"/>
  <c r="I35" i="1"/>
  <c r="C35" i="1"/>
  <c r="M34" i="1"/>
  <c r="I34" i="1"/>
  <c r="C34" i="1"/>
  <c r="P33" i="1"/>
  <c r="O33" i="1"/>
  <c r="N33" i="1"/>
  <c r="L33" i="1"/>
  <c r="K33" i="1"/>
  <c r="J33" i="1"/>
  <c r="H33" i="1"/>
  <c r="E33" i="1"/>
  <c r="M32" i="1"/>
  <c r="I32" i="1"/>
  <c r="M31" i="1"/>
  <c r="I31" i="1"/>
  <c r="M30" i="1"/>
  <c r="I30" i="1"/>
  <c r="M29" i="1"/>
  <c r="I29" i="1"/>
  <c r="M28" i="1"/>
  <c r="I28" i="1"/>
  <c r="M27" i="1"/>
  <c r="I27" i="1"/>
  <c r="M26" i="1"/>
  <c r="I26" i="1"/>
  <c r="M25" i="1"/>
  <c r="I25" i="1"/>
  <c r="M24" i="1"/>
  <c r="I24" i="1"/>
  <c r="M23" i="1"/>
  <c r="I23" i="1"/>
  <c r="C23" i="1"/>
  <c r="M22" i="1"/>
  <c r="I22" i="1"/>
  <c r="C22" i="1"/>
  <c r="M21" i="1"/>
  <c r="I21" i="1"/>
  <c r="C21" i="1"/>
  <c r="M20" i="1"/>
  <c r="I20" i="1"/>
  <c r="C20" i="1"/>
  <c r="M19" i="1"/>
  <c r="I19" i="1"/>
  <c r="C19" i="1"/>
  <c r="M18" i="1"/>
  <c r="I18" i="1"/>
  <c r="C18" i="1"/>
  <c r="M17" i="1"/>
  <c r="I17" i="1"/>
  <c r="C17" i="1"/>
  <c r="M16" i="1"/>
  <c r="I16" i="1"/>
  <c r="C16" i="1"/>
  <c r="M15" i="1"/>
  <c r="I15" i="1"/>
  <c r="C15" i="1"/>
  <c r="M14" i="1"/>
  <c r="I14" i="1"/>
  <c r="C14" i="1"/>
  <c r="M13" i="1"/>
  <c r="I13" i="1"/>
  <c r="C12" i="1"/>
  <c r="M11" i="1"/>
  <c r="M9" i="1" s="1"/>
  <c r="I11" i="1"/>
  <c r="C11" i="1"/>
  <c r="M10" i="1"/>
  <c r="I10" i="1"/>
  <c r="I9" i="1" s="1"/>
  <c r="C10" i="1"/>
  <c r="P9" i="1"/>
  <c r="O9" i="1"/>
  <c r="N9" i="1"/>
  <c r="L9" i="1"/>
  <c r="K9" i="1"/>
  <c r="J9" i="1"/>
  <c r="E9" i="1"/>
  <c r="D9" i="1"/>
  <c r="D112" i="1" s="1"/>
  <c r="C10" i="7" l="1"/>
  <c r="N12" i="7"/>
  <c r="F6" i="6"/>
  <c r="T10" i="5"/>
  <c r="Q9" i="5"/>
  <c r="U12" i="5"/>
  <c r="P10" i="5"/>
  <c r="Q11" i="5"/>
  <c r="C9" i="7"/>
  <c r="I51" i="1"/>
  <c r="H112" i="1"/>
  <c r="M88" i="1"/>
  <c r="N112" i="1"/>
  <c r="H12" i="7"/>
  <c r="E112" i="1"/>
  <c r="J112" i="1"/>
  <c r="O112" i="1"/>
  <c r="H10" i="4"/>
  <c r="F12" i="5"/>
  <c r="E12" i="7"/>
  <c r="C9" i="1"/>
  <c r="F112" i="1"/>
  <c r="K112" i="1"/>
  <c r="P112" i="1"/>
  <c r="S9" i="5"/>
  <c r="F12" i="7"/>
  <c r="C33" i="1"/>
  <c r="I33" i="1"/>
  <c r="M33" i="1"/>
  <c r="G112" i="1"/>
  <c r="L112" i="1"/>
  <c r="K9" i="5"/>
  <c r="T9" i="5"/>
  <c r="G12" i="7"/>
  <c r="O12" i="7"/>
  <c r="I10" i="7"/>
  <c r="D12" i="7"/>
  <c r="S9" i="7"/>
  <c r="S12" i="7" s="1"/>
  <c r="C11" i="7"/>
  <c r="J12" i="7"/>
  <c r="F15" i="6"/>
  <c r="F13" i="6" s="1"/>
  <c r="F12" i="6" s="1"/>
  <c r="F18" i="6" s="1"/>
  <c r="M11" i="5"/>
  <c r="N9" i="5"/>
  <c r="V9" i="5"/>
  <c r="V12" i="5" s="1"/>
  <c r="K10" i="5"/>
  <c r="S10" i="5"/>
  <c r="R10" i="5" s="1"/>
  <c r="T11" i="5"/>
  <c r="R11" i="5" s="1"/>
  <c r="P9" i="5"/>
  <c r="P12" i="5" s="1"/>
  <c r="M10" i="5"/>
  <c r="L10" i="5" s="1"/>
  <c r="Q10" i="5"/>
  <c r="Q12" i="5" s="1"/>
  <c r="N11" i="5"/>
  <c r="G12" i="5"/>
  <c r="I112" i="1"/>
  <c r="M112" i="1"/>
  <c r="K12" i="5" l="1"/>
  <c r="C12" i="7"/>
  <c r="I9" i="7"/>
  <c r="I12" i="7" s="1"/>
  <c r="C112" i="1"/>
  <c r="L9" i="5"/>
  <c r="L11" i="5"/>
  <c r="T12" i="5"/>
  <c r="R9" i="5"/>
  <c r="R12" i="5" s="1"/>
  <c r="N12" i="5"/>
  <c r="M12" i="5"/>
  <c r="S12" i="5"/>
  <c r="L12" i="5" l="1"/>
</calcChain>
</file>

<file path=xl/sharedStrings.xml><?xml version="1.0" encoding="utf-8"?>
<sst xmlns="http://schemas.openxmlformats.org/spreadsheetml/2006/main" count="509" uniqueCount="319">
  <si>
    <t>Đơn vị tính: người</t>
  </si>
  <si>
    <t>TT</t>
  </si>
  <si>
    <t>Ngành nghề đào tạo</t>
  </si>
  <si>
    <t>Quy mô tuyển sinh năm 2015</t>
  </si>
  <si>
    <t>Quy mô tuyển sinh đến năm 2020</t>
  </si>
  <si>
    <t>Quy mô tuyển sinh đến năm 2030</t>
  </si>
  <si>
    <t>Tổng</t>
  </si>
  <si>
    <t>Trong đó</t>
  </si>
  <si>
    <t>Cao đẳng</t>
  </si>
  <si>
    <t>Trung cấp</t>
  </si>
  <si>
    <t>Cao đẳng nghề</t>
  </si>
  <si>
    <t>Trung cấp nghề</t>
  </si>
  <si>
    <t>Sơ cấp nghề</t>
  </si>
  <si>
    <t>Sơ cấp</t>
  </si>
  <si>
    <t>I</t>
  </si>
  <si>
    <t>Nhóm ngành Giáo dục, văn hoá, y tế</t>
  </si>
  <si>
    <t>Thanh nhạc</t>
  </si>
  <si>
    <t>Hội họa</t>
  </si>
  <si>
    <t>Quản lý văn hóa</t>
  </si>
  <si>
    <t>Sư phạm Âm nhạc, Mỹ thuật</t>
  </si>
  <si>
    <t>Biểu diễn nhạc cụ truyền thống</t>
  </si>
  <si>
    <t>Biểu diễn nhạc cụ phương tây</t>
  </si>
  <si>
    <t>Nghệ thuật biểu diễn múa dân gian dân tộc</t>
  </si>
  <si>
    <t>Nghệ thuật biểu diễn dân ca</t>
  </si>
  <si>
    <t>Organ</t>
  </si>
  <si>
    <t>Thiết kế đồ họa</t>
  </si>
  <si>
    <t>Điều dưỡng</t>
  </si>
  <si>
    <t>Hộ sinh</t>
  </si>
  <si>
    <t>Y sĩ</t>
  </si>
  <si>
    <t xml:space="preserve">Dược sĩ </t>
  </si>
  <si>
    <t>Ghi ta, Piano</t>
  </si>
  <si>
    <t>Điều dưỡng cộng đồng</t>
  </si>
  <si>
    <t>Quản lý thể dục thể thao</t>
  </si>
  <si>
    <t>Xét nghiệm</t>
  </si>
  <si>
    <t>Chẩn đoán hình ảnh</t>
  </si>
  <si>
    <t>Y học cổ truyền</t>
  </si>
  <si>
    <t>Dân số</t>
  </si>
  <si>
    <t>Sư phạm dạy nghề</t>
  </si>
  <si>
    <t>Văn thư - lưu trữ</t>
  </si>
  <si>
    <t>II</t>
  </si>
  <si>
    <t>Nhóm nghề nông, lâm, ngư nghiệp</t>
  </si>
  <si>
    <t>Trồng cây lương thực, thực phẩm</t>
  </si>
  <si>
    <t>Thủy lợi tổng hợp</t>
  </si>
  <si>
    <t>Quản lý đất đai</t>
  </si>
  <si>
    <t>Chăn nuôi gia súc, gia cầm</t>
  </si>
  <si>
    <t>Kỹ thuật máy nông nghiệp</t>
  </si>
  <si>
    <t xml:space="preserve">Trồng cây ăn quả </t>
  </si>
  <si>
    <t>Trồng chè</t>
  </si>
  <si>
    <t>Thú y</t>
  </si>
  <si>
    <t>Trồng và chăm sóc cây rừng</t>
  </si>
  <si>
    <t>Bảo vệ thực vật</t>
  </si>
  <si>
    <t>Kỹ thuật nhân giống cây</t>
  </si>
  <si>
    <t>Kỹ thuật trồng, nhân giống nấm</t>
  </si>
  <si>
    <t>Lâm nghiệp đô thị</t>
  </si>
  <si>
    <t>Kỹ thuật rau, hoa công nghệ cao</t>
  </si>
  <si>
    <t>Làm vườn - cây cảnh</t>
  </si>
  <si>
    <t xml:space="preserve">Nuôi trồng thủy sản  </t>
  </si>
  <si>
    <t>Khai thác, đánh bắt hải sản</t>
  </si>
  <si>
    <t>III</t>
  </si>
  <si>
    <t>Nhóm nghề công nghiệp, xây dựng</t>
  </si>
  <si>
    <t>Bảo trì hệ thống thiết bị cơ khí</t>
  </si>
  <si>
    <t>Cán thép</t>
  </si>
  <si>
    <t>Cắt gọt kim loại</t>
  </si>
  <si>
    <t>Chế tạo thiết bị cơ khí</t>
  </si>
  <si>
    <t>Cơ điện tử</t>
  </si>
  <si>
    <t>Công nghệ ô tô</t>
  </si>
  <si>
    <t>Công nghệ thông tin</t>
  </si>
  <si>
    <t xml:space="preserve">Điện </t>
  </si>
  <si>
    <t>Điện tử công nghiệp</t>
  </si>
  <si>
    <t>Hàn</t>
  </si>
  <si>
    <t>Kỹ thuật lắp đặt ống công nghệ</t>
  </si>
  <si>
    <t>Kỹ thuật máy lạnh và điều hòa không khí</t>
  </si>
  <si>
    <t>Kỹ thuật sửa chữa, lắp ráp máy tính</t>
  </si>
  <si>
    <t>Lái xe chuyên dụng</t>
  </si>
  <si>
    <t>Sửa chữa, bảo trì xe, máy và thiết bị cơ khí</t>
  </si>
  <si>
    <t>Quản trị mạng máy tính</t>
  </si>
  <si>
    <t>Vận hành cần trục, cầu trục, máy nâng hàng</t>
  </si>
  <si>
    <t>Vận hành máy thi công nền, xúc, đào</t>
  </si>
  <si>
    <t>May công nghiệp</t>
  </si>
  <si>
    <t>Mây tre đan</t>
  </si>
  <si>
    <t>Thủ công mỹ nghệ</t>
  </si>
  <si>
    <t>Kỹ thuật xây dựng, nề</t>
  </si>
  <si>
    <t>Khai thác mỏ; Tuyển khoáng</t>
  </si>
  <si>
    <t>Lắp ráp và thử nghiệm lò hơi, tua bin</t>
  </si>
  <si>
    <t>Luyện thép, gang</t>
  </si>
  <si>
    <t>Sửa chữa máy thi công xây dựng</t>
  </si>
  <si>
    <t>Sửa chữa cơ khí động lực</t>
  </si>
  <si>
    <t>Tự động hóa công nghiệp</t>
  </si>
  <si>
    <t>Xếp dỡ cơ giới tổng hợp</t>
  </si>
  <si>
    <t>Bê tông - Cốp pha - giàn giáo</t>
  </si>
  <si>
    <t>Cốt thép - hàn</t>
  </si>
  <si>
    <t>Cấp, thoát nước</t>
  </si>
  <si>
    <t>Cơ điện nông thôn</t>
  </si>
  <si>
    <t>Công nghệ nhiệt luyện, đúc kim loại</t>
  </si>
  <si>
    <t>Công nghệ cán, kéo kim loại</t>
  </si>
  <si>
    <t>Công nghệ dệt, sợi</t>
  </si>
  <si>
    <t>IV</t>
  </si>
  <si>
    <t>Nhóm nghề dịch vụ, thương mại</t>
  </si>
  <si>
    <t>Hướng dẫn du lịch</t>
  </si>
  <si>
    <t>Kế toán doanh nghiệp</t>
  </si>
  <si>
    <t>Kỹ thuật chế biến món ăn, làm bánh</t>
  </si>
  <si>
    <t>Lái xe ô tô hạng B1, B2, C</t>
  </si>
  <si>
    <t>May và thiết kế thời trang</t>
  </si>
  <si>
    <t>Nghiệp vụ buồng</t>
  </si>
  <si>
    <t>Nghiệp vụ nhà hàng, lễ tân khách sạn</t>
  </si>
  <si>
    <t>Quản trị khách sạn</t>
  </si>
  <si>
    <t>Quản trị lữ hành</t>
  </si>
  <si>
    <t>Sửa chữa mô tô, xe gắn máy</t>
  </si>
  <si>
    <t>Thêu ren mỹ nghệ</t>
  </si>
  <si>
    <t>Tin học ứng dụng</t>
  </si>
  <si>
    <t>Công tác xã hội</t>
  </si>
  <si>
    <t>Xoa bóp, bấm huyệt</t>
  </si>
  <si>
    <t>Dịch vụ chăm sóc gia đình</t>
  </si>
  <si>
    <t>Chăm sóc sắc đẹp và thiết kế kiểu tóc</t>
  </si>
  <si>
    <t>Chế biến và bảo quản thủy sản</t>
  </si>
  <si>
    <t>Điều khiển phương tiện thủy nội địa</t>
  </si>
  <si>
    <t xml:space="preserve">Kỹ thuật pha chế đồ uống </t>
  </si>
  <si>
    <t>Nghiệp vụ bán hàng</t>
  </si>
  <si>
    <t>Nghiệp vụ nhà hàng, khách sạn</t>
  </si>
  <si>
    <t>Thương mại - Điện tử</t>
  </si>
  <si>
    <t>Trang trí nội thất</t>
  </si>
  <si>
    <t>Tổng cộng</t>
  </si>
  <si>
    <t>Tên cơ sở giáo dục nghề nghiệp</t>
  </si>
  <si>
    <t>Quy hoạch</t>
  </si>
  <si>
    <t>Cơ quan chủ quản</t>
  </si>
  <si>
    <t>Địa điểm trụ sở</t>
  </si>
  <si>
    <t>Công lập</t>
  </si>
  <si>
    <t>Tư thục</t>
  </si>
  <si>
    <t>Có vốn đầu tư nước ngoài</t>
  </si>
  <si>
    <t>Doanh nghiệp nhà nước</t>
  </si>
  <si>
    <t>Giai đoạn 
2016-2020</t>
  </si>
  <si>
    <t>Giai đoạn 
2021-2030</t>
  </si>
  <si>
    <t>Trường cao đẳng</t>
  </si>
  <si>
    <t>Trường Cao đẳng Y tế Hà Tĩnh</t>
  </si>
  <si>
    <t>×</t>
  </si>
  <si>
    <t>UBND Tỉnh Hà Tĩnh</t>
  </si>
  <si>
    <t>Thành phố Hà Tĩnh</t>
  </si>
  <si>
    <t>Trường Cao đẳng VH-TT-DL Nguyễn Du</t>
  </si>
  <si>
    <t>Trường Cao đẳng Việt Đức</t>
  </si>
  <si>
    <t>Trường Cao đẳng Công nghệ Hà Tĩnh</t>
  </si>
  <si>
    <t>Tổng liên đoàn lao động Việt Nam</t>
  </si>
  <si>
    <t>Cơ sở 2 Trường Cao đẳng Công nghệ Hà Tĩnh</t>
  </si>
  <si>
    <t>Thị xã Kỳ Anh</t>
  </si>
  <si>
    <t>Trường Cao đẳng có yếu tố nước ngoài tại KKT Vũng Áng</t>
  </si>
  <si>
    <t>Thành lập mới</t>
  </si>
  <si>
    <t>Trường trung cấp</t>
  </si>
  <si>
    <t>Sở Lao động Thương binh và Xã hội</t>
  </si>
  <si>
    <t>Xã Thạch Ngọc, Thạch Hà</t>
  </si>
  <si>
    <t>Trường Trung cấp Kỹ nghệ Hà Tĩnh</t>
  </si>
  <si>
    <t>Thị xã Hồng Lĩnh</t>
  </si>
  <si>
    <t>Trường Trung cấp Lý Tự Trọng</t>
  </si>
  <si>
    <t>Tỉnh đoàn Hà Tĩnh</t>
  </si>
  <si>
    <t>Thị trấn Nghèn, Can Lộc</t>
  </si>
  <si>
    <t>Trường Trung cấp Mitraco</t>
  </si>
  <si>
    <t>Tổng công ty Khoáng sản và Thương mại Hà Tĩnh</t>
  </si>
  <si>
    <t>Thị trấn Thạch Hà</t>
  </si>
  <si>
    <t>Trung tâm GDNN; Trung tâm GDNN-GDTX</t>
  </si>
  <si>
    <t>13 trung tâm</t>
  </si>
  <si>
    <t>10 trung tâm</t>
  </si>
  <si>
    <t>Trung tâm Giáo dục nghề nghiệp - Giáo dục thường xuyên Hương Sơn</t>
  </si>
  <si>
    <t>UBND huyện Hương Sơn</t>
  </si>
  <si>
    <t>Thị trấn Phố Châu</t>
  </si>
  <si>
    <t>Trung tâm Giáo dục nghề nghiệp - Giáo dục thường xuyên Vũ Quang</t>
  </si>
  <si>
    <t>UBND huyện Vũ Quang</t>
  </si>
  <si>
    <t>Thị trấn Vũ Quang</t>
  </si>
  <si>
    <t>Trung tâm Giáo dục nghề nghiệp - Giáo dục thường xuyên Can Lộc</t>
  </si>
  <si>
    <t>UBND huyện Can Lộc</t>
  </si>
  <si>
    <t>Trung tâm Giáo dục nghề nghiệp - Giáo dục thường xuyên Kỳ Anh</t>
  </si>
  <si>
    <t>UBND thị xã Kỳ Anh</t>
  </si>
  <si>
    <t>Trung tâm Giáo dục nghề nghiệp - Giáo dục thường xuyên Cẩm Xuyên</t>
  </si>
  <si>
    <t>UBND huyện Cẩm Xuyên</t>
  </si>
  <si>
    <t>Xã Cẩm Quan, Cẩm Xuyên</t>
  </si>
  <si>
    <t>Trung tâm Giáo dục nghề nghiệp - Giáo dục thường xuyên Hương Khê</t>
  </si>
  <si>
    <t>UBND huyện Hương Khê</t>
  </si>
  <si>
    <t>Xã Hương Bình,  Hương Khê</t>
  </si>
  <si>
    <t>Trung tâm Giáo dục nghề nghiệp - Giáo dục thường xuyên Lộc Hà</t>
  </si>
  <si>
    <t>UBND huyện Lộc Hà</t>
  </si>
  <si>
    <t>Xã Thạch Bằng, Lộc Hà</t>
  </si>
  <si>
    <t>Trung tâm Giáo dục nghề nghiệp - Giáo dục thường xuyên Nghi Xuân</t>
  </si>
  <si>
    <t>UBND huyện Nghi Xuân</t>
  </si>
  <si>
    <t>Thị trấn Nghị Xuân</t>
  </si>
  <si>
    <t>Trung tâm Giáo dục nghề nghiệp - Giáo dục thường xuyên Thạch Hà</t>
  </si>
  <si>
    <t>UBND huyện Thạch Hà</t>
  </si>
  <si>
    <t>Trung tâm Giáo dục nghề nghiệp và Hỗ trợ nông dân Hà Tĩnh</t>
  </si>
  <si>
    <t>Hội nông dân Hà Tĩnh</t>
  </si>
  <si>
    <t>Trung tâm Giáo dục nghề nghiệp cho người tàn tật Hà Tĩnh</t>
  </si>
  <si>
    <t>Trung tâm Đào tạo lái xe cơ giới đường bộ Hà Tĩnh</t>
  </si>
  <si>
    <t>Công ty Cổ phần Đầu tư và phát triển Hà An</t>
  </si>
  <si>
    <t>Xã Thạch Vĩnh, Thạch Hà</t>
  </si>
  <si>
    <t>Trung tâm Giáo dục nghề nghiệp tư thục Kỳ Anh</t>
  </si>
  <si>
    <t>Các cơ sở khác có hoạt động giáo dục nghề nghiệp</t>
  </si>
  <si>
    <t>Trường Đại học Hà Tĩnh</t>
  </si>
  <si>
    <t>Huyện Cẩm Xuyên</t>
  </si>
  <si>
    <t>Phân hiệu trường Cao đẳng Cơ điện - Luyện kim Thái nguyên</t>
  </si>
  <si>
    <t>Bộ Công thương</t>
  </si>
  <si>
    <t>Tổng số đơn vị hoạt động GDNN</t>
  </si>
  <si>
    <t>Số liệu quy hoạch</t>
  </si>
  <si>
    <t>Trình độ</t>
  </si>
  <si>
    <t>Thực trạng năm 2015</t>
  </si>
  <si>
    <t>Quy hoạch năm 2020</t>
  </si>
  <si>
    <t xml:space="preserve"> </t>
  </si>
  <si>
    <t>Năm quy hoạch</t>
  </si>
  <si>
    <t>Tiến sỹ</t>
  </si>
  <si>
    <t>Thạc sỹ</t>
  </si>
  <si>
    <t>Đại học</t>
  </si>
  <si>
    <t>Trung cấp, công nhân kỹ thuật</t>
  </si>
  <si>
    <t>Số lượng (người)</t>
  </si>
  <si>
    <t>Tỷ lệ</t>
  </si>
  <si>
    <t>Quy hoạch năm 2030</t>
  </si>
  <si>
    <t>Cấp trình độ đào tạo</t>
  </si>
  <si>
    <t>Quy mô tuyển sinh (học viên)</t>
  </si>
  <si>
    <t>Quy mô đào tạo 
(học viên)</t>
  </si>
  <si>
    <t>Cơ sở vật chất (m2)</t>
  </si>
  <si>
    <t>Hiện trạng năm 2015</t>
  </si>
  <si>
    <t>Hiện trạng</t>
  </si>
  <si>
    <t>Năm 2020</t>
  </si>
  <si>
    <t>Năm 2030</t>
  </si>
  <si>
    <t xml:space="preserve">DT đất </t>
  </si>
  <si>
    <t>DTXD</t>
  </si>
  <si>
    <t xml:space="preserve">Diện tích đât </t>
  </si>
  <si>
    <t>Diện tích xây dựng</t>
  </si>
  <si>
    <t>Nhà học lý thuyết</t>
  </si>
  <si>
    <t>Xưởng thực hành</t>
  </si>
  <si>
    <t>Phòng làm việc</t>
  </si>
  <si>
    <t>Thư viện</t>
  </si>
  <si>
    <t>Hạng mục đầu tư</t>
  </si>
  <si>
    <t>Khối lượng</t>
  </si>
  <si>
    <t>Đơn vị tính</t>
  </si>
  <si>
    <t>Suất đầu tư 
(Triệu đồng/đơn vị)</t>
  </si>
  <si>
    <t>Thành tiền 
(Triệu đồng)</t>
  </si>
  <si>
    <t xml:space="preserve">I </t>
  </si>
  <si>
    <t>Giai đoạn 2016-2020</t>
  </si>
  <si>
    <t>Xây dựng cơ bản</t>
  </si>
  <si>
    <t>1.1</t>
  </si>
  <si>
    <t>Xây dựng nhà học lý thuyết, thực hành và các công trình phục vụ dạy học khác.</t>
  </si>
  <si>
    <t>1.2</t>
  </si>
  <si>
    <t>Các hạng mục phụ trợ (sân, đường ….)</t>
  </si>
  <si>
    <t>5% các chi phí chính</t>
  </si>
  <si>
    <t>Đầu tư thiết bị; xây dựng chương trình, giáo trình</t>
  </si>
  <si>
    <t>Tạm tính</t>
  </si>
  <si>
    <t>Bồi dưỡng giáo viên</t>
  </si>
  <si>
    <t xml:space="preserve"> người</t>
  </si>
  <si>
    <t>Giai đoạn 2021-2030</t>
  </si>
  <si>
    <t>Đơn vị tính: Triệu đồng</t>
  </si>
  <si>
    <t>Nội dung đầu tư</t>
  </si>
  <si>
    <t>Tổng kinh phí</t>
  </si>
  <si>
    <t>Phân kỳ đầu tư</t>
  </si>
  <si>
    <t>Nguồn huy động vốn</t>
  </si>
  <si>
    <t>Phân kỳ đầu tư và nguồn huy động vốn</t>
  </si>
  <si>
    <t>Trung ương</t>
  </si>
  <si>
    <t>Địa phương</t>
  </si>
  <si>
    <t>Vốn tự huy động</t>
  </si>
  <si>
    <t>Vốn vay và xã hội hoá</t>
  </si>
  <si>
    <t>Tên dự án</t>
  </si>
  <si>
    <t>Mục tiêu</t>
  </si>
  <si>
    <t>Kinh phí (triệu đồng)</t>
  </si>
  <si>
    <t>Đơn vị thực hiện</t>
  </si>
  <si>
    <t>Ghi chú</t>
  </si>
  <si>
    <t>Ngân sách
(TW, ĐP)</t>
  </si>
  <si>
    <t>Xã hội hoá
CSGDNN</t>
  </si>
  <si>
    <t>Chủ trì</t>
  </si>
  <si>
    <t>Phối hợp</t>
  </si>
  <si>
    <t>Trường nghề chất lượng cao đến năm 2020 - Trường Cao đẳng nghề Việt Đức Hà Tĩnh</t>
  </si>
  <si>
    <t>Đến năm 2020 Trường CĐN Việt Đức Hà Tĩnh đủ điều kiện để được kiểm định, đánh giá và công nhận đạt tiêu chí trường nghề chất lượng cao theo Quyết định số 761/QĐ-TTg ngày 23/5/2014 của Thủ tướng Chính phủ</t>
  </si>
  <si>
    <t xml:space="preserve">Trường Cao đẳng nghề Việt Đức </t>
  </si>
  <si>
    <t>Các sở, ngành, đơn vị liên quan</t>
  </si>
  <si>
    <t>Quyết định số 2895/QĐ-UBND ngày 17/10/2016 của UBND tỉnh Hà Tĩnh</t>
  </si>
  <si>
    <t>Dự án nghề trọng điểm Trường Trung cấp Kỹ nghệ Hà Tĩnh</t>
  </si>
  <si>
    <t>Trường Trung cấp Kỹ nghệ</t>
  </si>
  <si>
    <t>Quyết định số 3387/QĐ-UBND ngày 31/10/2013 của UBND tỉnh Hà Tĩnh</t>
  </si>
  <si>
    <t xml:space="preserve"> Dự án đầu tư xây dựng Trường Trung cấp nghề Hà Tĩnh</t>
  </si>
  <si>
    <t>Trường Trung cấp nghề</t>
  </si>
  <si>
    <t>Quyết định số 419/QĐ-UBND ngày 06/02/2014 của UBND tỉnh Hà Tĩnh</t>
  </si>
  <si>
    <t xml:space="preserve"> Dự án đầu tư xây dựng Cơ sở đào tạo Cao đẳng nghề Vũng Áng Hà Tĩnh</t>
  </si>
  <si>
    <t>Xây dựng cơ sở vật chất phục vụ công tác đào tạo, cung cấp nguồn nhân lực cho tỉnh nói chung và Khu kinh tế Vũng Áng; đào tạo chuyển đổi nghề cho người dân trong khu vực thuộc diện phải chuyển đổi nghề do thu hồi đât phục vụ các dự án tại  Khu kinh tế Vũng Áng</t>
  </si>
  <si>
    <t>Liê đoàn Lao động tỉnh</t>
  </si>
  <si>
    <t>Trường Cao đẳng nghề Công nghệ và các sở, ngành, đơn vị liên quan</t>
  </si>
  <si>
    <t>Quyết định số 3755/QĐ-UBND ngày 28/9/2014 của UBND tỉnh Hà Tĩnh</t>
  </si>
  <si>
    <t>Các dự án khác</t>
  </si>
  <si>
    <t xml:space="preserve">Phụ lục 05c
</t>
  </si>
  <si>
    <t xml:space="preserve">Phụ lục 01
</t>
  </si>
  <si>
    <t>Phụ lục 02</t>
  </si>
  <si>
    <t xml:space="preserve">Phụ lục 03
</t>
  </si>
  <si>
    <t xml:space="preserve">Phụ lục 04
</t>
  </si>
  <si>
    <t>Bổ sung các hạng mục đủ điều kiện phục vụ công tác đào tạo nghề các trọng điểm được phê duyệt tại Quyết định số 854/QĐ-BLĐTBXH ngày 06/962013  của Bộ Lao động TBXH</t>
  </si>
  <si>
    <t>Bổ sung các hạng mục theo quy hoạch, phục vụ công tác đào tạo nghề các trọng điểm được phê duyệt tại Quyết định số 854/QĐ-BLĐTBXH ngày 06/962013  của Bộ Lao động - TBXH</t>
  </si>
  <si>
    <t>Trường Cao đẳng được nâng cấp từ Trung cấp Hà Tĩnh</t>
  </si>
  <si>
    <t>Cơ sở 2 Trường Cao đẳng được nâng cấp từ Trung cấp Hà Tĩnh</t>
  </si>
  <si>
    <t>Sáp nhập từ Trung tâm GDNN - GDTX Vũ Quang</t>
  </si>
  <si>
    <t>Nâng cấp thành Trường trung cấp</t>
  </si>
  <si>
    <t>Trường Trung cấp Kinh tế - Kỹ thuật Hà Tĩnh</t>
  </si>
  <si>
    <t>(Trường tư thục)</t>
  </si>
  <si>
    <t>(Trung tâm tư thục)</t>
  </si>
  <si>
    <r>
      <rPr>
        <b/>
        <sz val="18"/>
        <rFont val="Times New Roman"/>
        <family val="1"/>
        <charset val="163"/>
      </rPr>
      <t>×</t>
    </r>
    <r>
      <rPr>
        <sz val="12"/>
        <rFont val="Times New Roman"/>
        <family val="1"/>
      </rPr>
      <t xml:space="preserve">
Nâng cấp từ Trung tâm GDNN - GDTX Hương Sơn</t>
    </r>
  </si>
  <si>
    <t>4 trường</t>
  </si>
  <si>
    <t xml:space="preserve">24 đơn vị
 (26 cơ sở đào tạo) </t>
  </si>
  <si>
    <t xml:space="preserve">23 đơn vị 
(26 cơ sở đào tạo) </t>
  </si>
  <si>
    <t>Sáp nhập, thành cơ sở 2 Trường Trung cấp (Hương Sơn)</t>
  </si>
  <si>
    <t xml:space="preserve">05 trường 
(07 cơ sở đào tạo) </t>
  </si>
  <si>
    <t xml:space="preserve">06 trường
 (08 cơ sở đào tạo) </t>
  </si>
  <si>
    <t>05 trường
(06 cơ sở đào tạo)</t>
  </si>
  <si>
    <t>Trường Trung cấp (Hương Sơn)</t>
  </si>
  <si>
    <t>Cơ sở 2 Trung cấp (Hương Sơn)</t>
  </si>
  <si>
    <t>02 đơn vị</t>
  </si>
  <si>
    <t>HỘI ĐỒNG NHÂN DÂN TỈNH HÀ TĨNH</t>
  </si>
  <si>
    <t>KHÓA XVII, KỲ HỌP THỨ 3</t>
  </si>
  <si>
    <t>CỘNG HÒA XÃ HỘI CHỦ NGHĨA VIỆT NAM</t>
  </si>
  <si>
    <t>Độc lập - Tự do - Hạnh phúc</t>
  </si>
  <si>
    <t>Phụ lục 05a</t>
  </si>
  <si>
    <r>
      <t>m</t>
    </r>
    <r>
      <rPr>
        <i/>
        <vertAlign val="superscript"/>
        <sz val="12"/>
        <color indexed="8"/>
        <rFont val="Times New Roman"/>
        <family val="1"/>
      </rPr>
      <t>2</t>
    </r>
  </si>
  <si>
    <t>Phụ lục 05b</t>
  </si>
  <si>
    <t xml:space="preserve">QUY HOẠCH QUY MÔ TUYỂN SINH 
(Ban hành kèm theo Nghị quyết số 36/NQ-HĐND ngày 15/12/2016 của Hội đồng nhân dân tỉnh Hà Tĩnh) </t>
  </si>
  <si>
    <t xml:space="preserve">QUY HOẠCH MẠNG LƯỚI CƠ SỞ GIÁO DỤC NGHỀ NGHIỆP
(Ban hành kèm theo Nghị quyết số 36/NQ-HĐND ngày 15/12/2016 của Hội đồng nhân dân tỉnh Hà Tĩnh) </t>
  </si>
  <si>
    <t>Sáp nhập thêm Trường Trung cấp Lý Tự Trọng</t>
  </si>
  <si>
    <t xml:space="preserve">SỐ LIỆU QUY HOẠCH VỀ GIÁO VIÊN  
(Ban hành kèm theo Nghị quyết số 36/NQ-HĐND ngày 15/12/2016 của Hội đồng nhân dân tỉnh Hà Tĩnh)  
</t>
  </si>
  <si>
    <t xml:space="preserve">SỐ LIỆU QUY HOẠCH VỀ CƠ SỞ VẬT CHẤT
(Ban hành kèm theo Nghị quyết số 36/NQ-HĐND ngày 15/12/2016 của Hội đồng nhân dân tỉnh Hà Tĩnh) </t>
  </si>
  <si>
    <t>KHÁI TOÁN KINH PHÍ ĐẦU TƯ 
(Ban hành kèm theo Nghị quyết số 36/2016/NQ-HĐND ngày 15/12/2016 của Hội đồng nhân dân tỉnh Hà Tĩnh)</t>
  </si>
  <si>
    <t>PHÂN KỲ ĐẦU TƯ VÀ NGUỒN HUY ĐỘNG VỐN
(Ban hành kèm theo Nghị quyết số 36/NQ-HĐND ngày 15/12/2016 của Hội đồng nhân dân tỉnh Hà Tĩnh)</t>
  </si>
  <si>
    <t>DANH MỤC CHƯƠNG TRÌNH, DỰ ÁN 
(Ban hành kèm theo Nghị quyết số 36/NQ-HĐND ngày 15/12/2016 của Hội đồng nhân dân tỉnh Hà Tĩnh)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</si>
</sst>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_);_(* \(#,##0\);_(* &quot;-&quot;_);_(@_)"/>
    <numFmt numFmtId="165" formatCode="_(* #,##0.00_);_(* \(#,##0.00\);_(* &quot;-&quot;??_);_(@_)"/>
    <numFmt numFmtId="166" formatCode="0.0%"/>
    <numFmt numFmtId="167" formatCode="_(* #,##0_);_(* \(#,##0\);_(* &quot;-&quot;??_);_(@_)"/>
    <numFmt numFmtId="168" formatCode="#,##0;[Red]#,##0"/>
    <numFmt numFmtId="169" formatCode="#,##0.0_);\(#,##0.0\)"/>
  </numFmts>
  <fonts count="51"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charset val="163"/>
    </font>
    <font>
      <b/>
      <sz val="12"/>
      <name val="Times New Roman"/>
      <family val="1"/>
    </font>
    <font>
      <sz val="12"/>
      <name val="Times New Roman"/>
      <family val="1"/>
    </font>
    <font>
      <b/>
      <sz val="13"/>
      <name val="Times New Roman"/>
      <family val="1"/>
    </font>
    <font>
      <b/>
      <sz val="11"/>
      <name val="Times New Roman"/>
      <family val="1"/>
    </font>
    <font>
      <sz val="10"/>
      <name val="Arial"/>
      <family val="2"/>
      <charset val="163"/>
    </font>
    <font>
      <sz val="12"/>
      <color theme="1"/>
      <name val="Times New Roman"/>
      <family val="2"/>
    </font>
    <font>
      <b/>
      <sz val="11"/>
      <name val="Times New Roman"/>
      <family val="1"/>
      <charset val="163"/>
    </font>
    <font>
      <b/>
      <sz val="12"/>
      <name val="Times New Roman"/>
      <family val="1"/>
      <charset val="163"/>
    </font>
    <font>
      <sz val="11"/>
      <color theme="1"/>
      <name val="Arial"/>
      <family val="2"/>
    </font>
    <font>
      <sz val="11"/>
      <color indexed="8"/>
      <name val="Calibri"/>
      <family val="2"/>
      <charset val="163"/>
    </font>
    <font>
      <sz val="12"/>
      <color indexed="8"/>
      <name val="Times New Roman"/>
      <family val="2"/>
    </font>
    <font>
      <sz val="11"/>
      <color indexed="8"/>
      <name val="Calibri"/>
      <family val="2"/>
    </font>
    <font>
      <sz val="12"/>
      <name val=".VnTime"/>
      <family val="2"/>
    </font>
    <font>
      <sz val="10"/>
      <name val="Arial"/>
      <family val="2"/>
    </font>
    <font>
      <sz val="11"/>
      <name val="Calibri"/>
      <family val="2"/>
      <scheme val="minor"/>
    </font>
    <font>
      <sz val="12"/>
      <name val="Times New Roman"/>
      <family val="2"/>
    </font>
    <font>
      <sz val="18"/>
      <name val="Calibri"/>
      <family val="2"/>
      <charset val="163"/>
    </font>
    <font>
      <i/>
      <sz val="12"/>
      <name val="Times New Roman"/>
      <family val="1"/>
    </font>
    <font>
      <sz val="12"/>
      <name val="Arial"/>
      <family val="2"/>
      <charset val="163"/>
    </font>
    <font>
      <sz val="12"/>
      <color indexed="8"/>
      <name val="Times New Roman"/>
      <family val="1"/>
      <charset val="163"/>
    </font>
    <font>
      <sz val="10"/>
      <name val="Times New Roman"/>
      <family val="1"/>
      <charset val="163"/>
    </font>
    <font>
      <sz val="12"/>
      <color theme="1"/>
      <name val="Times New Roman"/>
      <family val="1"/>
    </font>
    <font>
      <b/>
      <sz val="12"/>
      <color theme="1"/>
      <name val="Times New Roman"/>
      <family val="1"/>
    </font>
    <font>
      <b/>
      <sz val="11"/>
      <color indexed="8"/>
      <name val="Times New Roman"/>
      <family val="1"/>
    </font>
    <font>
      <b/>
      <sz val="10"/>
      <color indexed="8"/>
      <name val="Times New Roman"/>
      <family val="1"/>
    </font>
    <font>
      <b/>
      <sz val="10"/>
      <color theme="1"/>
      <name val="Times New Roman"/>
      <family val="1"/>
    </font>
    <font>
      <sz val="12"/>
      <color indexed="8"/>
      <name val="Times New Roman"/>
      <family val="1"/>
    </font>
    <font>
      <sz val="10"/>
      <color indexed="8"/>
      <name val="Times New Roman"/>
      <family val="1"/>
    </font>
    <font>
      <sz val="10"/>
      <color indexed="10"/>
      <name val="Times New Roman"/>
      <family val="1"/>
    </font>
    <font>
      <sz val="10"/>
      <color theme="1"/>
      <name val="Times New Roman"/>
      <family val="1"/>
    </font>
    <font>
      <b/>
      <sz val="12"/>
      <color indexed="8"/>
      <name val="Times New Roman"/>
      <family val="1"/>
    </font>
    <font>
      <b/>
      <sz val="10"/>
      <color indexed="8"/>
      <name val="Times New Roman"/>
      <family val="1"/>
      <charset val="163"/>
    </font>
    <font>
      <sz val="13"/>
      <name val="Times New Roman"/>
      <family val="1"/>
    </font>
    <font>
      <sz val="12"/>
      <color indexed="10"/>
      <name val="Times New Roman"/>
      <family val="1"/>
    </font>
    <font>
      <sz val="13.5"/>
      <color theme="1"/>
      <name val="Times New Roman"/>
      <family val="1"/>
      <charset val="163"/>
    </font>
    <font>
      <sz val="9"/>
      <color indexed="8"/>
      <name val="Times New Roman"/>
      <family val="1"/>
    </font>
    <font>
      <i/>
      <sz val="12"/>
      <name val="Times New Roman"/>
      <family val="1"/>
      <charset val="163"/>
    </font>
    <font>
      <sz val="9"/>
      <color rgb="FFFF0000"/>
      <name val="Times New Roman"/>
      <family val="1"/>
    </font>
    <font>
      <b/>
      <sz val="9"/>
      <color indexed="8"/>
      <name val="Times New Roman"/>
      <family val="1"/>
      <charset val="163"/>
    </font>
    <font>
      <sz val="12"/>
      <color theme="1"/>
      <name val="Times New Roman"/>
      <family val="1"/>
      <charset val="163"/>
    </font>
    <font>
      <b/>
      <sz val="12"/>
      <color theme="1"/>
      <name val="Times New Roman"/>
      <family val="1"/>
      <charset val="163"/>
    </font>
    <font>
      <sz val="11"/>
      <color theme="1"/>
      <name val="Times New Roman"/>
      <family val="1"/>
      <charset val="163"/>
    </font>
    <font>
      <b/>
      <sz val="18"/>
      <name val="Times New Roman"/>
      <family val="1"/>
      <charset val="163"/>
    </font>
    <font>
      <i/>
      <sz val="12"/>
      <color theme="1"/>
      <name val="Times New Roman"/>
      <family val="1"/>
    </font>
    <font>
      <i/>
      <vertAlign val="superscript"/>
      <sz val="12"/>
      <color indexed="8"/>
      <name val="Times New Roman"/>
      <family val="1"/>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auto="1"/>
      </top>
      <bottom/>
      <diagonal/>
    </border>
  </borders>
  <cellStyleXfs count="26">
    <xf numFmtId="0" fontId="0" fillId="0" borderId="0"/>
    <xf numFmtId="0" fontId="5" fillId="0" borderId="0"/>
    <xf numFmtId="0" fontId="4" fillId="0" borderId="0"/>
    <xf numFmtId="0" fontId="10" fillId="0" borderId="0"/>
    <xf numFmtId="0" fontId="4" fillId="0" borderId="0"/>
    <xf numFmtId="0" fontId="7" fillId="0" borderId="0"/>
    <xf numFmtId="0" fontId="14" fillId="0" borderId="0"/>
    <xf numFmtId="43" fontId="15" fillId="0" borderId="0" applyFont="0" applyFill="0" applyBorder="0" applyAlignment="0" applyProtection="0"/>
    <xf numFmtId="165" fontId="10" fillId="0" borderId="0" applyFont="0" applyFill="0" applyBorder="0" applyAlignment="0" applyProtection="0"/>
    <xf numFmtId="165" fontId="16" fillId="0" borderId="0" applyFont="0" applyFill="0" applyBorder="0" applyAlignment="0" applyProtection="0"/>
    <xf numFmtId="165" fontId="3" fillId="0" borderId="0" applyFont="0" applyFill="0" applyBorder="0" applyAlignment="0" applyProtection="0"/>
    <xf numFmtId="165" fontId="17" fillId="0" borderId="0" applyFont="0" applyFill="0" applyBorder="0" applyAlignment="0" applyProtection="0"/>
    <xf numFmtId="0" fontId="18" fillId="0" borderId="0"/>
    <xf numFmtId="0" fontId="14" fillId="0" borderId="0"/>
    <xf numFmtId="0" fontId="19" fillId="0" borderId="0"/>
    <xf numFmtId="0" fontId="3" fillId="0" borderId="0"/>
    <xf numFmtId="0" fontId="3" fillId="0" borderId="0"/>
    <xf numFmtId="0" fontId="11" fillId="0" borderId="0"/>
    <xf numFmtId="0" fontId="18" fillId="0" borderId="0"/>
    <xf numFmtId="9" fontId="3" fillId="0" borderId="0" applyFont="0" applyFill="0" applyBorder="0" applyAlignment="0" applyProtection="0"/>
    <xf numFmtId="9" fontId="17" fillId="0" borderId="0" applyFont="0" applyFill="0" applyBorder="0" applyAlignment="0" applyProtection="0"/>
    <xf numFmtId="0" fontId="3" fillId="0" borderId="0"/>
    <xf numFmtId="9" fontId="16" fillId="0" borderId="0" applyFont="0" applyFill="0" applyBorder="0" applyAlignment="0" applyProtection="0"/>
    <xf numFmtId="0" fontId="2" fillId="0" borderId="0"/>
    <xf numFmtId="0" fontId="1" fillId="0" borderId="0"/>
    <xf numFmtId="0" fontId="1" fillId="0" borderId="0"/>
  </cellStyleXfs>
  <cellXfs count="265">
    <xf numFmtId="0" fontId="0" fillId="0" borderId="0" xfId="0"/>
    <xf numFmtId="0" fontId="6" fillId="0" borderId="0" xfId="1" applyFont="1" applyFill="1" applyAlignment="1">
      <alignment vertical="center"/>
    </xf>
    <xf numFmtId="0" fontId="7" fillId="0" borderId="0" xfId="1" applyFont="1" applyFill="1" applyAlignment="1">
      <alignment vertical="center"/>
    </xf>
    <xf numFmtId="3" fontId="7" fillId="0" borderId="0" xfId="1" applyNumberFormat="1" applyFont="1" applyFill="1" applyAlignment="1">
      <alignment horizontal="center" vertical="center"/>
    </xf>
    <xf numFmtId="0" fontId="7" fillId="0" borderId="0" xfId="1" applyFont="1" applyFill="1" applyAlignment="1">
      <alignment horizontal="center" vertical="center"/>
    </xf>
    <xf numFmtId="0" fontId="6" fillId="0" borderId="0" xfId="1" applyFont="1" applyFill="1" applyAlignment="1">
      <alignment horizontal="center" vertical="center"/>
    </xf>
    <xf numFmtId="3" fontId="6" fillId="0" borderId="2" xfId="1" applyNumberFormat="1" applyFont="1" applyFill="1" applyBorder="1" applyAlignment="1">
      <alignment horizontal="center" vertical="center" wrapText="1"/>
    </xf>
    <xf numFmtId="3" fontId="6" fillId="0" borderId="2" xfId="1" applyNumberFormat="1" applyFont="1" applyFill="1" applyBorder="1" applyAlignment="1">
      <alignment horizontal="left" vertical="center" wrapText="1"/>
    </xf>
    <xf numFmtId="3" fontId="6" fillId="0" borderId="0" xfId="1" applyNumberFormat="1" applyFont="1" applyFill="1" applyAlignment="1">
      <alignment horizontal="center" vertical="center"/>
    </xf>
    <xf numFmtId="3" fontId="7" fillId="0" borderId="2" xfId="1" applyNumberFormat="1" applyFont="1" applyFill="1" applyBorder="1" applyAlignment="1">
      <alignment horizontal="center" vertical="center" wrapText="1"/>
    </xf>
    <xf numFmtId="3" fontId="7" fillId="0" borderId="2" xfId="4" applyNumberFormat="1" applyFont="1" applyFill="1" applyBorder="1" applyAlignment="1">
      <alignment horizontal="left" vertical="center" wrapText="1"/>
    </xf>
    <xf numFmtId="3" fontId="7" fillId="0" borderId="2" xfId="1" applyNumberFormat="1" applyFont="1" applyFill="1" applyBorder="1" applyAlignment="1">
      <alignment vertical="center" wrapText="1"/>
    </xf>
    <xf numFmtId="3" fontId="7" fillId="0" borderId="2" xfId="0" applyNumberFormat="1" applyFont="1" applyFill="1" applyBorder="1" applyAlignment="1">
      <alignment horizontal="justify" vertical="center" wrapText="1"/>
    </xf>
    <xf numFmtId="3" fontId="7" fillId="0" borderId="2" xfId="0" applyNumberFormat="1" applyFont="1" applyFill="1" applyBorder="1" applyAlignment="1">
      <alignment vertical="center" wrapText="1"/>
    </xf>
    <xf numFmtId="3" fontId="7" fillId="0" borderId="2" xfId="3" applyNumberFormat="1" applyFont="1" applyFill="1" applyBorder="1" applyAlignment="1">
      <alignment horizontal="left" vertical="center" wrapText="1"/>
    </xf>
    <xf numFmtId="0" fontId="10" fillId="0" borderId="0" xfId="3" applyFont="1" applyFill="1" applyAlignment="1">
      <alignment vertical="center" wrapText="1"/>
    </xf>
    <xf numFmtId="0" fontId="7" fillId="0" borderId="2" xfId="0" applyFont="1" applyFill="1" applyBorder="1" applyAlignment="1">
      <alignment vertical="center" wrapText="1"/>
    </xf>
    <xf numFmtId="0" fontId="13" fillId="0" borderId="0" xfId="1" applyFont="1" applyFill="1" applyAlignment="1">
      <alignment horizontal="center" vertical="center"/>
    </xf>
    <xf numFmtId="3" fontId="7" fillId="0" borderId="2" xfId="5" applyNumberFormat="1" applyFont="1" applyFill="1" applyBorder="1" applyAlignment="1">
      <alignment vertical="center" wrapText="1"/>
    </xf>
    <xf numFmtId="0" fontId="5" fillId="0" borderId="0" xfId="1" applyFont="1" applyFill="1" applyAlignment="1">
      <alignment vertical="center"/>
    </xf>
    <xf numFmtId="0" fontId="10" fillId="0" borderId="0" xfId="3" applyFont="1" applyFill="1" applyAlignment="1">
      <alignment vertical="center"/>
    </xf>
    <xf numFmtId="3" fontId="6" fillId="0" borderId="2" xfId="1" applyNumberFormat="1" applyFont="1" applyFill="1" applyBorder="1" applyAlignment="1">
      <alignment vertical="center" wrapText="1"/>
    </xf>
    <xf numFmtId="3" fontId="13" fillId="0" borderId="0" xfId="3" applyNumberFormat="1" applyFont="1" applyFill="1" applyBorder="1" applyAlignment="1">
      <alignment horizontal="center" vertical="center" wrapText="1"/>
    </xf>
    <xf numFmtId="3" fontId="7" fillId="0" borderId="2" xfId="2" applyNumberFormat="1" applyFont="1" applyFill="1" applyBorder="1" applyAlignment="1">
      <alignment horizontal="left" vertical="center" wrapText="1"/>
    </xf>
    <xf numFmtId="3" fontId="13" fillId="0" borderId="2" xfId="1" applyNumberFormat="1" applyFont="1" applyFill="1" applyBorder="1" applyAlignment="1">
      <alignment horizontal="center" vertical="center" wrapText="1"/>
    </xf>
    <xf numFmtId="0" fontId="13" fillId="0" borderId="0" xfId="1" applyFont="1" applyFill="1" applyAlignment="1">
      <alignment vertical="center"/>
    </xf>
    <xf numFmtId="0" fontId="21" fillId="0" borderId="0" xfId="0" applyFont="1" applyFill="1"/>
    <xf numFmtId="0" fontId="21" fillId="0" borderId="0" xfId="0" applyFont="1" applyFill="1" applyAlignment="1">
      <alignment horizontal="center"/>
    </xf>
    <xf numFmtId="3" fontId="21" fillId="0" borderId="0" xfId="0" applyNumberFormat="1" applyFont="1" applyFill="1"/>
    <xf numFmtId="0" fontId="13" fillId="0" borderId="0" xfId="0" applyFont="1" applyFill="1" applyBorder="1"/>
    <xf numFmtId="0" fontId="10" fillId="0" borderId="0" xfId="3"/>
    <xf numFmtId="0" fontId="24" fillId="0" borderId="0" xfId="3" applyFont="1"/>
    <xf numFmtId="0" fontId="24" fillId="0" borderId="0" xfId="3" applyFont="1" applyAlignment="1">
      <alignment horizontal="center"/>
    </xf>
    <xf numFmtId="3" fontId="13" fillId="0" borderId="2" xfId="21" applyNumberFormat="1" applyFont="1" applyFill="1" applyBorder="1" applyAlignment="1">
      <alignment horizontal="center" vertical="center" wrapText="1"/>
    </xf>
    <xf numFmtId="3" fontId="5" fillId="0" borderId="2" xfId="3" applyNumberFormat="1" applyFont="1" applyBorder="1" applyAlignment="1">
      <alignment horizontal="center" vertical="center"/>
    </xf>
    <xf numFmtId="0" fontId="10" fillId="0" borderId="0" xfId="3" applyAlignment="1">
      <alignment horizontal="center"/>
    </xf>
    <xf numFmtId="0" fontId="12" fillId="0" borderId="0" xfId="3" applyFont="1"/>
    <xf numFmtId="0" fontId="12" fillId="0" borderId="0" xfId="3" applyFont="1" applyAlignment="1">
      <alignment horizontal="center"/>
    </xf>
    <xf numFmtId="164" fontId="25" fillId="0" borderId="2" xfId="21" applyNumberFormat="1" applyFont="1" applyFill="1" applyBorder="1" applyAlignment="1">
      <alignment horizontal="center" vertical="center" wrapText="1"/>
    </xf>
    <xf numFmtId="3" fontId="13" fillId="0" borderId="2" xfId="3" applyNumberFormat="1" applyFont="1" applyBorder="1" applyAlignment="1">
      <alignment horizontal="center" vertical="center"/>
    </xf>
    <xf numFmtId="0" fontId="26" fillId="0" borderId="0" xfId="3" applyFont="1" applyAlignment="1">
      <alignment vertical="center"/>
    </xf>
    <xf numFmtId="10" fontId="5" fillId="0" borderId="2" xfId="19" applyNumberFormat="1" applyFont="1" applyBorder="1" applyAlignment="1">
      <alignment horizontal="center" vertical="center"/>
    </xf>
    <xf numFmtId="9" fontId="13" fillId="0" borderId="2" xfId="22" applyFont="1" applyBorder="1" applyAlignment="1">
      <alignment horizontal="center" vertical="center"/>
    </xf>
    <xf numFmtId="166" fontId="5" fillId="0" borderId="2" xfId="19" applyNumberFormat="1" applyFont="1" applyBorder="1" applyAlignment="1">
      <alignment horizontal="center" vertical="center"/>
    </xf>
    <xf numFmtId="166" fontId="26" fillId="0" borderId="0" xfId="3" applyNumberFormat="1" applyFont="1" applyAlignment="1">
      <alignment vertical="center"/>
    </xf>
    <xf numFmtId="3" fontId="26" fillId="0" borderId="0" xfId="3" applyNumberFormat="1" applyFont="1" applyAlignment="1">
      <alignment vertical="center"/>
    </xf>
    <xf numFmtId="10" fontId="26" fillId="0" borderId="0" xfId="3" applyNumberFormat="1" applyFont="1" applyAlignment="1">
      <alignment vertical="center"/>
    </xf>
    <xf numFmtId="10" fontId="10" fillId="0" borderId="0" xfId="3" applyNumberFormat="1" applyAlignment="1">
      <alignment horizontal="center"/>
    </xf>
    <xf numFmtId="0" fontId="27" fillId="0" borderId="0" xfId="21" applyFont="1" applyAlignment="1">
      <alignment vertical="center" wrapText="1"/>
    </xf>
    <xf numFmtId="0" fontId="27" fillId="0" borderId="0" xfId="21" applyFont="1" applyAlignment="1">
      <alignment wrapText="1"/>
    </xf>
    <xf numFmtId="0" fontId="28" fillId="0" borderId="4" xfId="21" applyFont="1" applyBorder="1" applyAlignment="1">
      <alignment vertical="center" wrapText="1"/>
    </xf>
    <xf numFmtId="0" fontId="28" fillId="0" borderId="11" xfId="21" applyFont="1" applyBorder="1" applyAlignment="1">
      <alignment vertical="center" wrapText="1"/>
    </xf>
    <xf numFmtId="0" fontId="28" fillId="0" borderId="0" xfId="21" applyFont="1" applyAlignment="1">
      <alignment wrapText="1"/>
    </xf>
    <xf numFmtId="0" fontId="29" fillId="0" borderId="2" xfId="21" applyFont="1" applyBorder="1" applyAlignment="1">
      <alignment horizontal="center" vertical="center" wrapText="1"/>
    </xf>
    <xf numFmtId="0" fontId="31" fillId="0" borderId="2" xfId="21" applyFont="1" applyBorder="1" applyAlignment="1">
      <alignment horizontal="center" vertical="center" wrapText="1"/>
    </xf>
    <xf numFmtId="0" fontId="29" fillId="0" borderId="6" xfId="21" applyFont="1" applyBorder="1" applyAlignment="1">
      <alignment horizontal="center" vertical="center" wrapText="1"/>
    </xf>
    <xf numFmtId="0" fontId="30" fillId="0" borderId="2" xfId="21" applyFont="1" applyBorder="1" applyAlignment="1">
      <alignment horizontal="center" vertical="center" wrapText="1"/>
    </xf>
    <xf numFmtId="0" fontId="32" fillId="0" borderId="2" xfId="21" applyFont="1" applyBorder="1" applyAlignment="1">
      <alignment horizontal="center" vertical="center" wrapText="1"/>
    </xf>
    <xf numFmtId="0" fontId="32" fillId="0" borderId="2" xfId="21" applyFont="1" applyBorder="1" applyAlignment="1">
      <alignment vertical="center" wrapText="1"/>
    </xf>
    <xf numFmtId="167" fontId="33" fillId="0" borderId="2" xfId="11" applyNumberFormat="1" applyFont="1" applyFill="1" applyBorder="1" applyAlignment="1">
      <alignment vertical="center" wrapText="1"/>
    </xf>
    <xf numFmtId="167" fontId="34" fillId="0" borderId="2" xfId="11" applyNumberFormat="1" applyFont="1" applyFill="1" applyBorder="1" applyAlignment="1">
      <alignment vertical="center" wrapText="1"/>
    </xf>
    <xf numFmtId="167" fontId="33" fillId="0" borderId="2" xfId="11" applyNumberFormat="1" applyFont="1" applyBorder="1" applyAlignment="1">
      <alignment vertical="center" wrapText="1"/>
    </xf>
    <xf numFmtId="0" fontId="35" fillId="0" borderId="0" xfId="21" applyFont="1" applyAlignment="1">
      <alignment wrapText="1"/>
    </xf>
    <xf numFmtId="167" fontId="30" fillId="0" borderId="2" xfId="11" applyNumberFormat="1" applyFont="1" applyBorder="1" applyAlignment="1">
      <alignment vertical="center" wrapText="1"/>
    </xf>
    <xf numFmtId="167" fontId="37" fillId="0" borderId="2" xfId="11" applyNumberFormat="1" applyFont="1" applyBorder="1" applyAlignment="1">
      <alignment vertical="center" wrapText="1"/>
    </xf>
    <xf numFmtId="0" fontId="32" fillId="0" borderId="0" xfId="21" applyFont="1" applyFill="1" applyAlignment="1">
      <alignment horizontal="center"/>
    </xf>
    <xf numFmtId="0" fontId="32" fillId="0" borderId="0" xfId="21" applyFont="1" applyFill="1" applyAlignment="1">
      <alignment horizontal="left" vertical="justify"/>
    </xf>
    <xf numFmtId="167" fontId="32" fillId="0" borderId="0" xfId="11" applyNumberFormat="1" applyFont="1" applyFill="1" applyAlignment="1">
      <alignment horizontal="center"/>
    </xf>
    <xf numFmtId="167" fontId="32" fillId="0" borderId="0" xfId="11" applyNumberFormat="1" applyFont="1" applyFill="1"/>
    <xf numFmtId="0" fontId="32" fillId="0" borderId="0" xfId="21" applyFont="1" applyFill="1"/>
    <xf numFmtId="0" fontId="36" fillId="0" borderId="0" xfId="21" applyFont="1" applyFill="1" applyAlignment="1">
      <alignment horizontal="center" vertical="center"/>
    </xf>
    <xf numFmtId="168" fontId="8" fillId="0" borderId="2" xfId="11" applyNumberFormat="1" applyFont="1" applyFill="1" applyBorder="1" applyAlignment="1">
      <alignment horizontal="center" vertical="center"/>
    </xf>
    <xf numFmtId="0" fontId="38" fillId="0" borderId="2" xfId="21" applyFont="1" applyFill="1" applyBorder="1" applyAlignment="1">
      <alignment horizontal="center" vertical="center"/>
    </xf>
    <xf numFmtId="0" fontId="38" fillId="0" borderId="4" xfId="21" applyFont="1" applyFill="1" applyBorder="1" applyAlignment="1">
      <alignment horizontal="left" vertical="center"/>
    </xf>
    <xf numFmtId="0" fontId="39" fillId="0" borderId="0" xfId="21" applyFont="1" applyFill="1" applyAlignment="1">
      <alignment vertical="justify"/>
    </xf>
    <xf numFmtId="0" fontId="23" fillId="0" borderId="0" xfId="21" applyFont="1" applyFill="1" applyAlignment="1">
      <alignment vertical="justify"/>
    </xf>
    <xf numFmtId="0" fontId="38" fillId="0" borderId="2" xfId="21" applyFont="1" applyFill="1" applyBorder="1" applyAlignment="1">
      <alignment horizontal="left" vertical="center"/>
    </xf>
    <xf numFmtId="0" fontId="36" fillId="0" borderId="0" xfId="21" applyFont="1" applyFill="1"/>
    <xf numFmtId="0" fontId="40" fillId="0" borderId="0" xfId="0" applyFont="1"/>
    <xf numFmtId="0" fontId="7" fillId="0" borderId="0" xfId="21" applyFont="1" applyAlignment="1">
      <alignment horizontal="center" wrapText="1"/>
    </xf>
    <xf numFmtId="0" fontId="7" fillId="0" borderId="0" xfId="21" applyFont="1" applyAlignment="1">
      <alignment wrapText="1"/>
    </xf>
    <xf numFmtId="0" fontId="41" fillId="0" borderId="0" xfId="21" applyFont="1"/>
    <xf numFmtId="0" fontId="6" fillId="0" borderId="2" xfId="21" applyFont="1" applyBorder="1" applyAlignment="1">
      <alignment horizontal="center" vertical="center" wrapText="1"/>
    </xf>
    <xf numFmtId="0" fontId="6" fillId="0" borderId="12" xfId="21" applyFont="1" applyBorder="1" applyAlignment="1">
      <alignment horizontal="center" vertical="center" wrapText="1"/>
    </xf>
    <xf numFmtId="0" fontId="6" fillId="0" borderId="2" xfId="21" applyNumberFormat="1" applyFont="1" applyBorder="1" applyAlignment="1">
      <alignment horizontal="center" vertical="center" wrapText="1"/>
    </xf>
    <xf numFmtId="167" fontId="13" fillId="0" borderId="2" xfId="11" applyNumberFormat="1" applyFont="1" applyBorder="1" applyAlignment="1">
      <alignment vertical="center" wrapText="1"/>
    </xf>
    <xf numFmtId="167" fontId="5" fillId="0" borderId="2" xfId="11" applyNumberFormat="1" applyFont="1" applyBorder="1" applyAlignment="1">
      <alignment horizontal="left" vertical="center" wrapText="1"/>
    </xf>
    <xf numFmtId="167" fontId="5" fillId="0" borderId="2" xfId="11" applyNumberFormat="1" applyFont="1" applyBorder="1" applyAlignment="1">
      <alignment vertical="center" wrapText="1"/>
    </xf>
    <xf numFmtId="167" fontId="7" fillId="0" borderId="2" xfId="11" applyNumberFormat="1" applyFont="1" applyBorder="1" applyAlignment="1">
      <alignment horizontal="center" vertical="center" wrapText="1"/>
    </xf>
    <xf numFmtId="167" fontId="7" fillId="0" borderId="2" xfId="11" applyNumberFormat="1" applyFont="1" applyBorder="1" applyAlignment="1">
      <alignment vertical="center" wrapText="1"/>
    </xf>
    <xf numFmtId="0" fontId="43" fillId="0" borderId="0" xfId="21" applyFont="1"/>
    <xf numFmtId="0" fontId="38" fillId="0" borderId="2" xfId="21" applyFont="1" applyFill="1" applyBorder="1" applyAlignment="1">
      <alignment horizontal="left" vertical="center" wrapText="1"/>
    </xf>
    <xf numFmtId="167" fontId="7" fillId="0" borderId="2" xfId="11" applyNumberFormat="1" applyFont="1" applyFill="1" applyBorder="1" applyAlignment="1">
      <alignment horizontal="center" vertical="center" wrapText="1"/>
    </xf>
    <xf numFmtId="167" fontId="7" fillId="0" borderId="2" xfId="11" applyNumberFormat="1" applyFont="1" applyFill="1" applyBorder="1" applyAlignment="1">
      <alignment vertical="center" wrapText="1"/>
    </xf>
    <xf numFmtId="167" fontId="13" fillId="0" borderId="2" xfId="11" applyNumberFormat="1" applyFont="1" applyBorder="1" applyAlignment="1">
      <alignment horizontal="center" vertical="center" wrapText="1"/>
    </xf>
    <xf numFmtId="167" fontId="44" fillId="0" borderId="0" xfId="21" applyNumberFormat="1" applyFont="1"/>
    <xf numFmtId="0" fontId="44" fillId="0" borderId="0" xfId="21" applyFont="1"/>
    <xf numFmtId="0" fontId="41" fillId="0" borderId="0" xfId="21" applyFont="1" applyAlignment="1">
      <alignment horizontal="center"/>
    </xf>
    <xf numFmtId="0" fontId="7" fillId="0" borderId="2" xfId="21" applyFont="1" applyBorder="1" applyAlignment="1">
      <alignment horizontal="center" vertical="center" wrapText="1"/>
    </xf>
    <xf numFmtId="0" fontId="7" fillId="0" borderId="2" xfId="21" applyFont="1" applyBorder="1" applyAlignment="1">
      <alignment vertical="center" wrapText="1"/>
    </xf>
    <xf numFmtId="167" fontId="41" fillId="0" borderId="0" xfId="21" applyNumberFormat="1" applyFont="1"/>
    <xf numFmtId="0" fontId="6" fillId="0" borderId="0" xfId="1" applyFont="1" applyFill="1" applyAlignment="1">
      <alignment vertical="center" wrapText="1"/>
    </xf>
    <xf numFmtId="0" fontId="45" fillId="0" borderId="0" xfId="23" applyFont="1" applyAlignment="1">
      <alignment horizontal="center" vertical="center" wrapText="1"/>
    </xf>
    <xf numFmtId="0" fontId="46" fillId="0" borderId="2" xfId="23" applyFont="1" applyBorder="1" applyAlignment="1">
      <alignment horizontal="center" vertical="center" wrapText="1"/>
    </xf>
    <xf numFmtId="0" fontId="45" fillId="0" borderId="2" xfId="23" applyFont="1" applyBorder="1" applyAlignment="1">
      <alignment horizontal="center" vertical="center" wrapText="1"/>
    </xf>
    <xf numFmtId="3" fontId="45" fillId="0" borderId="2" xfId="23" applyNumberFormat="1" applyFont="1" applyBorder="1" applyAlignment="1">
      <alignment horizontal="center" vertical="center" wrapText="1"/>
    </xf>
    <xf numFmtId="0" fontId="47" fillId="0" borderId="2" xfId="23" applyFont="1" applyBorder="1" applyAlignment="1">
      <alignment horizontal="center" vertical="center" wrapText="1"/>
    </xf>
    <xf numFmtId="3" fontId="46" fillId="0" borderId="2" xfId="23" applyNumberFormat="1" applyFont="1" applyBorder="1" applyAlignment="1">
      <alignment horizontal="center" vertical="center" wrapText="1"/>
    </xf>
    <xf numFmtId="0" fontId="46" fillId="0" borderId="0" xfId="23" applyFont="1" applyAlignment="1">
      <alignment horizontal="center" vertical="center" wrapText="1"/>
    </xf>
    <xf numFmtId="3" fontId="6" fillId="0" borderId="2" xfId="3" applyNumberFormat="1" applyFont="1" applyFill="1" applyBorder="1" applyAlignment="1">
      <alignment horizontal="center" vertical="center" wrapText="1"/>
    </xf>
    <xf numFmtId="3" fontId="7" fillId="0" borderId="2" xfId="3" quotePrefix="1"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5" fillId="0" borderId="2" xfId="1" applyNumberFormat="1" applyFont="1" applyFill="1" applyBorder="1" applyAlignment="1">
      <alignment horizontal="center" vertical="center" wrapText="1"/>
    </xf>
    <xf numFmtId="3" fontId="7" fillId="0" borderId="2" xfId="5" applyNumberFormat="1" applyFont="1" applyFill="1" applyBorder="1" applyAlignment="1">
      <alignment horizontal="center" vertical="center" wrapText="1"/>
    </xf>
    <xf numFmtId="3" fontId="7" fillId="0" borderId="2" xfId="3" applyNumberFormat="1" applyFont="1" applyFill="1" applyBorder="1" applyAlignment="1">
      <alignment horizontal="center" vertical="center" wrapText="1"/>
    </xf>
    <xf numFmtId="3" fontId="24" fillId="0" borderId="2" xfId="3" applyNumberFormat="1" applyFont="1" applyFill="1" applyBorder="1" applyAlignment="1">
      <alignment vertical="center" wrapText="1"/>
    </xf>
    <xf numFmtId="3" fontId="5" fillId="0" borderId="2" xfId="3" applyNumberFormat="1" applyFont="1" applyFill="1" applyBorder="1" applyAlignment="1">
      <alignment horizontal="center" vertical="center" wrapText="1"/>
    </xf>
    <xf numFmtId="3" fontId="5" fillId="0" borderId="2" xfId="5" applyNumberFormat="1" applyFont="1" applyFill="1" applyBorder="1" applyAlignment="1">
      <alignment horizontal="center" vertical="center" wrapText="1"/>
    </xf>
    <xf numFmtId="3" fontId="13" fillId="0" borderId="2" xfId="5" applyNumberFormat="1" applyFont="1" applyFill="1" applyBorder="1" applyAlignment="1">
      <alignment horizontal="center" vertical="center" wrapText="1"/>
    </xf>
    <xf numFmtId="3" fontId="7" fillId="0" borderId="2" xfId="6" applyNumberFormat="1" applyFont="1" applyFill="1" applyBorder="1" applyAlignment="1">
      <alignment horizontal="center" vertical="center" wrapText="1"/>
    </xf>
    <xf numFmtId="0" fontId="7" fillId="0" borderId="0" xfId="21" applyFont="1" applyAlignment="1">
      <alignment horizontal="center" vertical="top" wrapText="1"/>
    </xf>
    <xf numFmtId="0" fontId="7" fillId="0" borderId="0" xfId="21" applyFont="1" applyAlignment="1">
      <alignment vertical="top" wrapText="1"/>
    </xf>
    <xf numFmtId="0" fontId="41" fillId="0" borderId="0" xfId="21" applyFont="1" applyAlignment="1">
      <alignment vertical="top"/>
    </xf>
    <xf numFmtId="0" fontId="45" fillId="0" borderId="2" xfId="23" applyFont="1" applyBorder="1" applyAlignment="1">
      <alignment horizontal="justify" vertical="center" wrapText="1"/>
    </xf>
    <xf numFmtId="0" fontId="20" fillId="0" borderId="0" xfId="24" applyFont="1" applyFill="1"/>
    <xf numFmtId="0" fontId="6" fillId="0" borderId="0" xfId="24" applyFont="1" applyFill="1" applyAlignment="1">
      <alignment horizontal="center" vertical="center"/>
    </xf>
    <xf numFmtId="0" fontId="6" fillId="0" borderId="6" xfId="24" applyFont="1" applyFill="1" applyBorder="1" applyAlignment="1">
      <alignment horizontal="center" vertical="center" wrapText="1"/>
    </xf>
    <xf numFmtId="3" fontId="6" fillId="0" borderId="2" xfId="24" applyNumberFormat="1" applyFont="1" applyFill="1" applyBorder="1" applyAlignment="1">
      <alignment horizontal="center" vertical="center" wrapText="1"/>
    </xf>
    <xf numFmtId="3" fontId="6" fillId="0" borderId="2" xfId="24" applyNumberFormat="1" applyFont="1" applyFill="1" applyBorder="1" applyAlignment="1">
      <alignment horizontal="left" vertical="center" wrapText="1"/>
    </xf>
    <xf numFmtId="3" fontId="9" fillId="0" borderId="2" xfId="24" applyNumberFormat="1" applyFont="1" applyFill="1" applyBorder="1" applyAlignment="1">
      <alignment horizontal="center" vertical="center" wrapText="1"/>
    </xf>
    <xf numFmtId="0" fontId="6" fillId="0" borderId="2" xfId="24" quotePrefix="1" applyFont="1" applyFill="1" applyBorder="1" applyAlignment="1">
      <alignment horizontal="center" vertical="center" wrapText="1"/>
    </xf>
    <xf numFmtId="3" fontId="7" fillId="0" borderId="2" xfId="24" applyNumberFormat="1" applyFont="1" applyFill="1" applyBorder="1" applyAlignment="1">
      <alignment horizontal="center" vertical="center" wrapText="1"/>
    </xf>
    <xf numFmtId="3" fontId="7" fillId="0" borderId="2" xfId="24" applyNumberFormat="1" applyFont="1" applyFill="1" applyBorder="1" applyAlignment="1">
      <alignment horizontal="left" vertical="center" wrapText="1"/>
    </xf>
    <xf numFmtId="0" fontId="22" fillId="0" borderId="4" xfId="24" applyFont="1" applyFill="1" applyBorder="1" applyAlignment="1">
      <alignment horizontal="center" vertical="center" wrapText="1"/>
    </xf>
    <xf numFmtId="0" fontId="7" fillId="0" borderId="2" xfId="24" applyFont="1" applyFill="1" applyBorder="1" applyAlignment="1">
      <alignment horizontal="center" vertical="center" wrapText="1"/>
    </xf>
    <xf numFmtId="0" fontId="5" fillId="0" borderId="2" xfId="24" quotePrefix="1" applyFont="1" applyFill="1" applyBorder="1" applyAlignment="1">
      <alignment horizontal="center" vertical="center" wrapText="1"/>
    </xf>
    <xf numFmtId="0" fontId="7" fillId="0" borderId="2" xfId="24" applyFont="1" applyFill="1" applyBorder="1" applyAlignment="1">
      <alignment horizontal="left" vertical="center" wrapText="1"/>
    </xf>
    <xf numFmtId="0" fontId="22" fillId="0" borderId="5" xfId="24" applyFont="1" applyFill="1" applyBorder="1" applyAlignment="1">
      <alignment horizontal="center" vertical="center" wrapText="1"/>
    </xf>
    <xf numFmtId="0" fontId="7" fillId="0" borderId="2" xfId="25" applyFont="1" applyFill="1" applyBorder="1" applyAlignment="1">
      <alignment horizontal="center" vertical="center" wrapText="1"/>
    </xf>
    <xf numFmtId="0" fontId="5" fillId="0" borderId="7" xfId="24" applyFont="1" applyFill="1" applyBorder="1" applyAlignment="1">
      <alignment horizontal="center" vertical="center" wrapText="1"/>
    </xf>
    <xf numFmtId="0" fontId="7" fillId="0" borderId="3" xfId="24" applyFont="1" applyFill="1" applyBorder="1" applyAlignment="1">
      <alignment horizontal="center" vertical="center" wrapText="1"/>
    </xf>
    <xf numFmtId="0" fontId="22" fillId="0" borderId="2" xfId="24" applyFont="1" applyFill="1" applyBorder="1" applyAlignment="1">
      <alignment horizontal="center" vertical="center" wrapText="1"/>
    </xf>
    <xf numFmtId="0" fontId="6" fillId="0" borderId="2" xfId="24" applyFont="1" applyFill="1" applyBorder="1" applyAlignment="1">
      <alignment horizontal="left" vertical="center" wrapText="1"/>
    </xf>
    <xf numFmtId="0" fontId="9" fillId="0" borderId="2" xfId="24" applyFont="1" applyFill="1" applyBorder="1" applyAlignment="1">
      <alignment horizontal="center" vertical="center" wrapText="1"/>
    </xf>
    <xf numFmtId="0" fontId="7" fillId="0" borderId="2" xfId="24" applyFont="1" applyFill="1" applyBorder="1" applyAlignment="1">
      <alignment vertical="center" wrapText="1"/>
    </xf>
    <xf numFmtId="0" fontId="12" fillId="0" borderId="2" xfId="24" applyFont="1" applyFill="1" applyBorder="1" applyAlignment="1">
      <alignment horizontal="center" vertical="center" wrapText="1"/>
    </xf>
    <xf numFmtId="0" fontId="5" fillId="0" borderId="6" xfId="24" applyFont="1" applyFill="1" applyBorder="1" applyAlignment="1">
      <alignment horizontal="center" vertical="center" wrapText="1"/>
    </xf>
    <xf numFmtId="0" fontId="6" fillId="0" borderId="2" xfId="24" applyFont="1" applyFill="1" applyBorder="1" applyAlignment="1">
      <alignment horizontal="center" vertical="center" wrapText="1"/>
    </xf>
    <xf numFmtId="3" fontId="7" fillId="0" borderId="0" xfId="24" applyNumberFormat="1" applyFont="1" applyFill="1" applyBorder="1" applyAlignment="1">
      <alignment horizontal="left" vertical="center" wrapText="1"/>
    </xf>
    <xf numFmtId="3" fontId="13" fillId="0" borderId="2" xfId="24" applyNumberFormat="1" applyFont="1" applyFill="1" applyBorder="1" applyAlignment="1">
      <alignment horizontal="center" vertical="center" wrapText="1"/>
    </xf>
    <xf numFmtId="0" fontId="13" fillId="0" borderId="2" xfId="25" applyFont="1" applyFill="1" applyBorder="1" applyAlignment="1">
      <alignment vertical="center" wrapText="1"/>
    </xf>
    <xf numFmtId="0" fontId="13" fillId="0" borderId="2" xfId="25" applyFont="1" applyFill="1" applyBorder="1" applyAlignment="1">
      <alignment horizontal="center" vertical="center" wrapText="1"/>
    </xf>
    <xf numFmtId="0" fontId="13" fillId="0" borderId="0" xfId="25" applyFont="1" applyFill="1" applyBorder="1" applyAlignment="1">
      <alignment vertical="center" wrapText="1"/>
    </xf>
    <xf numFmtId="3" fontId="32" fillId="0" borderId="2" xfId="2" applyNumberFormat="1" applyFont="1" applyFill="1" applyBorder="1" applyAlignment="1">
      <alignment horizontal="left" vertical="center" wrapText="1"/>
    </xf>
    <xf numFmtId="0" fontId="5" fillId="0" borderId="2" xfId="24" applyFont="1" applyFill="1" applyBorder="1" applyAlignment="1">
      <alignment horizontal="center" vertical="center" wrapText="1"/>
    </xf>
    <xf numFmtId="0" fontId="38" fillId="0" borderId="0" xfId="0" applyFont="1" applyFill="1" applyAlignment="1">
      <alignment horizontal="center"/>
    </xf>
    <xf numFmtId="0" fontId="6" fillId="0" borderId="2" xfId="21" applyFont="1" applyFill="1" applyBorder="1" applyAlignment="1">
      <alignment horizontal="center" vertical="center"/>
    </xf>
    <xf numFmtId="0" fontId="6" fillId="0" borderId="2" xfId="21" applyFont="1" applyFill="1" applyBorder="1" applyAlignment="1">
      <alignment horizontal="left" vertical="center"/>
    </xf>
    <xf numFmtId="167" fontId="6" fillId="0" borderId="2" xfId="11" applyNumberFormat="1" applyFont="1" applyFill="1" applyBorder="1" applyAlignment="1">
      <alignment horizontal="center" vertical="center"/>
    </xf>
    <xf numFmtId="167" fontId="6" fillId="0" borderId="2" xfId="11" applyNumberFormat="1" applyFont="1" applyFill="1" applyBorder="1" applyAlignment="1">
      <alignment horizontal="center" vertical="center" wrapText="1"/>
    </xf>
    <xf numFmtId="168" fontId="6" fillId="0" borderId="2" xfId="11" applyNumberFormat="1" applyFont="1" applyFill="1" applyBorder="1" applyAlignment="1">
      <alignment horizontal="center" vertical="center"/>
    </xf>
    <xf numFmtId="0" fontId="7" fillId="0" borderId="2" xfId="21" applyFont="1" applyFill="1" applyBorder="1" applyAlignment="1">
      <alignment horizontal="center" vertical="center"/>
    </xf>
    <xf numFmtId="0" fontId="7" fillId="0" borderId="4" xfId="21" applyFont="1" applyFill="1" applyBorder="1" applyAlignment="1">
      <alignment horizontal="left" vertical="center"/>
    </xf>
    <xf numFmtId="0" fontId="7" fillId="0" borderId="11" xfId="21" applyFont="1" applyFill="1" applyBorder="1" applyAlignment="1">
      <alignment horizontal="center" vertical="center"/>
    </xf>
    <xf numFmtId="0" fontId="7" fillId="0" borderId="5" xfId="21" applyFont="1" applyFill="1" applyBorder="1" applyAlignment="1">
      <alignment horizontal="center" vertical="center"/>
    </xf>
    <xf numFmtId="168" fontId="7" fillId="0" borderId="2" xfId="11" applyNumberFormat="1" applyFont="1" applyFill="1" applyBorder="1" applyAlignment="1">
      <alignment horizontal="center" vertical="center"/>
    </xf>
    <xf numFmtId="0" fontId="23" fillId="0" borderId="2" xfId="21" applyFont="1" applyFill="1" applyBorder="1" applyAlignment="1">
      <alignment horizontal="center" vertical="center"/>
    </xf>
    <xf numFmtId="0" fontId="23" fillId="0" borderId="2" xfId="21" applyFont="1" applyFill="1" applyBorder="1" applyAlignment="1">
      <alignment vertical="center" wrapText="1"/>
    </xf>
    <xf numFmtId="168" fontId="23" fillId="0" borderId="2" xfId="11" applyNumberFormat="1" applyFont="1" applyFill="1" applyBorder="1" applyAlignment="1">
      <alignment horizontal="center" vertical="center"/>
    </xf>
    <xf numFmtId="0" fontId="49" fillId="0" borderId="0" xfId="0" applyFont="1" applyAlignment="1">
      <alignment horizontal="center" vertical="center"/>
    </xf>
    <xf numFmtId="169" fontId="23" fillId="0" borderId="2" xfId="11" applyNumberFormat="1" applyFont="1" applyFill="1" applyBorder="1" applyAlignment="1">
      <alignment horizontal="center" vertical="center"/>
    </xf>
    <xf numFmtId="0" fontId="23" fillId="0" borderId="2" xfId="21" applyFont="1" applyFill="1" applyBorder="1" applyAlignment="1">
      <alignment horizontal="left" vertical="center"/>
    </xf>
    <xf numFmtId="0" fontId="7" fillId="0" borderId="2" xfId="21" applyFont="1" applyFill="1" applyBorder="1" applyAlignment="1">
      <alignment horizontal="left" vertical="center"/>
    </xf>
    <xf numFmtId="167" fontId="7" fillId="0" borderId="2" xfId="11" applyNumberFormat="1" applyFont="1" applyFill="1" applyBorder="1" applyAlignment="1">
      <alignment vertical="center"/>
    </xf>
    <xf numFmtId="3" fontId="6" fillId="0" borderId="2" xfId="3" applyNumberFormat="1" applyFont="1" applyFill="1" applyBorder="1" applyAlignment="1">
      <alignment horizontal="center" vertical="center" wrapText="1"/>
    </xf>
    <xf numFmtId="0" fontId="6" fillId="0" borderId="0" xfId="1" applyFont="1" applyFill="1" applyAlignment="1">
      <alignment horizontal="center" vertical="center"/>
    </xf>
    <xf numFmtId="3" fontId="6" fillId="0" borderId="2" xfId="1" applyNumberFormat="1" applyFont="1" applyFill="1" applyBorder="1" applyAlignment="1">
      <alignment horizontal="center" vertical="center" wrapText="1"/>
    </xf>
    <xf numFmtId="0" fontId="6" fillId="0" borderId="0" xfId="1" applyFont="1" applyFill="1" applyAlignment="1">
      <alignment horizontal="right" vertical="center" wrapText="1"/>
    </xf>
    <xf numFmtId="0" fontId="6" fillId="0" borderId="0" xfId="1" applyFont="1" applyFill="1" applyAlignment="1">
      <alignment horizontal="center" vertical="center" wrapText="1"/>
    </xf>
    <xf numFmtId="0" fontId="23" fillId="0" borderId="1" xfId="2" applyFont="1" applyFill="1" applyBorder="1" applyAlignment="1">
      <alignment horizontal="center"/>
    </xf>
    <xf numFmtId="0" fontId="22" fillId="0" borderId="3" xfId="24" applyFont="1" applyFill="1" applyBorder="1" applyAlignment="1">
      <alignment horizontal="center" vertical="center" wrapText="1"/>
    </xf>
    <xf numFmtId="0" fontId="22" fillId="0" borderId="6" xfId="24" applyFont="1" applyFill="1" applyBorder="1" applyAlignment="1">
      <alignment horizontal="center" vertical="center" wrapText="1"/>
    </xf>
    <xf numFmtId="0" fontId="7" fillId="0" borderId="3" xfId="24" applyFont="1" applyFill="1" applyBorder="1" applyAlignment="1">
      <alignment horizontal="center" vertical="center" wrapText="1"/>
    </xf>
    <xf numFmtId="0" fontId="7" fillId="0" borderId="6" xfId="24" applyFont="1" applyFill="1" applyBorder="1" applyAlignment="1">
      <alignment horizontal="center" vertical="center" wrapText="1"/>
    </xf>
    <xf numFmtId="3" fontId="7" fillId="0" borderId="3" xfId="24" applyNumberFormat="1" applyFont="1" applyFill="1" applyBorder="1" applyAlignment="1">
      <alignment horizontal="center" vertical="center" wrapText="1"/>
    </xf>
    <xf numFmtId="3" fontId="7" fillId="0" borderId="6" xfId="24" applyNumberFormat="1" applyFont="1" applyFill="1" applyBorder="1" applyAlignment="1">
      <alignment horizontal="center" vertical="center" wrapText="1"/>
    </xf>
    <xf numFmtId="3" fontId="13" fillId="0" borderId="2" xfId="24" applyNumberFormat="1" applyFont="1" applyFill="1" applyBorder="1" applyAlignment="1">
      <alignment horizontal="center" vertical="center" wrapText="1"/>
    </xf>
    <xf numFmtId="0" fontId="6" fillId="0" borderId="0" xfId="24" applyFont="1" applyFill="1" applyAlignment="1">
      <alignment horizontal="center" vertical="center" wrapText="1"/>
    </xf>
    <xf numFmtId="0" fontId="6" fillId="0" borderId="0" xfId="24" applyFont="1" applyFill="1" applyAlignment="1">
      <alignment horizontal="center" vertical="center"/>
    </xf>
    <xf numFmtId="0" fontId="6" fillId="0" borderId="3" xfId="24" applyFont="1" applyFill="1" applyBorder="1" applyAlignment="1">
      <alignment horizontal="center" vertical="center" wrapText="1"/>
    </xf>
    <xf numFmtId="0" fontId="6" fillId="0" borderId="6" xfId="24" applyFont="1" applyFill="1" applyBorder="1" applyAlignment="1">
      <alignment horizontal="center" vertical="center" wrapText="1"/>
    </xf>
    <xf numFmtId="0" fontId="6" fillId="0" borderId="4" xfId="24" applyFont="1" applyFill="1" applyBorder="1" applyAlignment="1">
      <alignment horizontal="center" vertical="center" wrapText="1"/>
    </xf>
    <xf numFmtId="0" fontId="6" fillId="0" borderId="5" xfId="24" applyFont="1" applyFill="1" applyBorder="1" applyAlignment="1">
      <alignment horizontal="center" vertical="center" wrapText="1"/>
    </xf>
    <xf numFmtId="0" fontId="6" fillId="0" borderId="2" xfId="24" applyFont="1" applyFill="1" applyBorder="1" applyAlignment="1">
      <alignment horizontal="center" vertical="center" wrapText="1"/>
    </xf>
    <xf numFmtId="0" fontId="8" fillId="0" borderId="0" xfId="1" applyFont="1" applyFill="1" applyAlignment="1">
      <alignment horizontal="center" vertical="center"/>
    </xf>
    <xf numFmtId="49" fontId="13" fillId="0" borderId="2" xfId="21" applyNumberFormat="1" applyFont="1" applyFill="1" applyBorder="1" applyAlignment="1">
      <alignment horizontal="center" vertical="center" wrapText="1"/>
    </xf>
    <xf numFmtId="0" fontId="13" fillId="0" borderId="0" xfId="3" applyFont="1" applyAlignment="1">
      <alignment horizontal="center" wrapText="1"/>
    </xf>
    <xf numFmtId="0" fontId="13" fillId="0" borderId="0" xfId="3" applyFont="1" applyAlignment="1">
      <alignment horizontal="center"/>
    </xf>
    <xf numFmtId="49" fontId="13" fillId="0" borderId="8" xfId="21" applyNumberFormat="1" applyFont="1" applyFill="1" applyBorder="1" applyAlignment="1">
      <alignment horizontal="center" vertical="center" wrapText="1"/>
    </xf>
    <xf numFmtId="49" fontId="13" fillId="0" borderId="12" xfId="21" applyNumberFormat="1" applyFont="1" applyFill="1" applyBorder="1" applyAlignment="1">
      <alignment horizontal="center" vertical="center" wrapText="1"/>
    </xf>
    <xf numFmtId="49" fontId="13" fillId="0" borderId="10" xfId="21" applyNumberFormat="1" applyFont="1" applyFill="1" applyBorder="1" applyAlignment="1">
      <alignment horizontal="center" vertical="center" wrapText="1"/>
    </xf>
    <xf numFmtId="0" fontId="13" fillId="0" borderId="11" xfId="3" applyFont="1" applyBorder="1" applyAlignment="1">
      <alignment horizontal="center"/>
    </xf>
    <xf numFmtId="0" fontId="13" fillId="0" borderId="5" xfId="3" applyFont="1" applyBorder="1" applyAlignment="1">
      <alignment horizontal="center"/>
    </xf>
    <xf numFmtId="49" fontId="13" fillId="0" borderId="5" xfId="21" applyNumberFormat="1" applyFont="1" applyFill="1" applyBorder="1" applyAlignment="1">
      <alignment horizontal="center" vertical="center" wrapText="1"/>
    </xf>
    <xf numFmtId="0" fontId="28" fillId="0" borderId="1" xfId="21" applyFont="1" applyBorder="1" applyAlignment="1">
      <alignment horizontal="center" vertical="top" wrapText="1"/>
    </xf>
    <xf numFmtId="0" fontId="29" fillId="0" borderId="3" xfId="21" applyFont="1" applyBorder="1" applyAlignment="1">
      <alignment horizontal="center" vertical="center" wrapText="1"/>
    </xf>
    <xf numFmtId="0" fontId="29" fillId="0" borderId="7" xfId="21" applyFont="1" applyBorder="1" applyAlignment="1">
      <alignment horizontal="center" vertical="center" wrapText="1"/>
    </xf>
    <xf numFmtId="0" fontId="29" fillId="0" borderId="6" xfId="21" applyFont="1" applyBorder="1" applyAlignment="1">
      <alignment horizontal="center" vertical="center" wrapText="1"/>
    </xf>
    <xf numFmtId="0" fontId="29" fillId="0" borderId="2" xfId="21" applyFont="1" applyBorder="1" applyAlignment="1">
      <alignment horizontal="center" vertical="center" wrapText="1"/>
    </xf>
    <xf numFmtId="0" fontId="28" fillId="0" borderId="4" xfId="21" applyFont="1" applyBorder="1" applyAlignment="1">
      <alignment horizontal="center" vertical="center" wrapText="1"/>
    </xf>
    <xf numFmtId="0" fontId="28" fillId="0" borderId="11" xfId="21" applyFont="1" applyBorder="1" applyAlignment="1">
      <alignment horizontal="center" vertical="center" wrapText="1"/>
    </xf>
    <xf numFmtId="0" fontId="28" fillId="0" borderId="5" xfId="21" applyFont="1" applyBorder="1" applyAlignment="1">
      <alignment horizontal="center" vertical="center" wrapText="1"/>
    </xf>
    <xf numFmtId="0" fontId="30" fillId="0" borderId="3" xfId="21" applyFont="1" applyBorder="1" applyAlignment="1">
      <alignment horizontal="center" vertical="center" wrapText="1"/>
    </xf>
    <xf numFmtId="0" fontId="30" fillId="0" borderId="7" xfId="21" applyFont="1" applyBorder="1" applyAlignment="1">
      <alignment horizontal="center" vertical="center" wrapText="1"/>
    </xf>
    <xf numFmtId="0" fontId="30" fillId="0" borderId="6" xfId="21" applyFont="1" applyBorder="1" applyAlignment="1">
      <alignment horizontal="center" vertical="center" wrapText="1"/>
    </xf>
    <xf numFmtId="0" fontId="31" fillId="0" borderId="3" xfId="21" applyFont="1" applyBorder="1" applyAlignment="1">
      <alignment horizontal="center" vertical="center" wrapText="1"/>
    </xf>
    <xf numFmtId="0" fontId="31" fillId="0" borderId="6" xfId="21" applyFont="1" applyBorder="1" applyAlignment="1">
      <alignment horizontal="center" vertical="center" wrapText="1"/>
    </xf>
    <xf numFmtId="0" fontId="31" fillId="0" borderId="4" xfId="21" applyFont="1" applyBorder="1" applyAlignment="1">
      <alignment horizontal="center" vertical="center" wrapText="1"/>
    </xf>
    <xf numFmtId="0" fontId="31" fillId="0" borderId="11" xfId="21" applyFont="1" applyBorder="1" applyAlignment="1">
      <alignment horizontal="center" vertical="center" wrapText="1"/>
    </xf>
    <xf numFmtId="0" fontId="31" fillId="0" borderId="5" xfId="21" applyFont="1" applyBorder="1" applyAlignment="1">
      <alignment horizontal="center" vertical="center" wrapText="1"/>
    </xf>
    <xf numFmtId="0" fontId="36" fillId="0" borderId="4" xfId="21" applyFont="1" applyBorder="1" applyAlignment="1">
      <alignment horizontal="center" vertical="center" wrapText="1"/>
    </xf>
    <xf numFmtId="0" fontId="36" fillId="0" borderId="5" xfId="21" applyFont="1" applyBorder="1" applyAlignment="1">
      <alignment horizontal="center" vertical="center" wrapText="1"/>
    </xf>
    <xf numFmtId="0" fontId="30" fillId="0" borderId="2" xfId="21" applyFont="1" applyBorder="1" applyAlignment="1">
      <alignment horizontal="center" vertical="center" wrapText="1"/>
    </xf>
    <xf numFmtId="0" fontId="28" fillId="0" borderId="0" xfId="21" applyFont="1" applyAlignment="1">
      <alignment horizontal="center" wrapText="1"/>
    </xf>
    <xf numFmtId="0" fontId="6" fillId="0" borderId="0" xfId="1" applyFont="1" applyFill="1" applyAlignment="1">
      <alignment horizontal="right" vertical="top" wrapText="1"/>
    </xf>
    <xf numFmtId="167" fontId="7" fillId="0" borderId="4" xfId="11" applyNumberFormat="1" applyFont="1" applyFill="1" applyBorder="1" applyAlignment="1">
      <alignment horizontal="center" vertical="center"/>
    </xf>
    <xf numFmtId="167" fontId="7" fillId="0" borderId="11" xfId="11" applyNumberFormat="1" applyFont="1" applyFill="1" applyBorder="1" applyAlignment="1">
      <alignment horizontal="center" vertical="center"/>
    </xf>
    <xf numFmtId="167" fontId="7" fillId="0" borderId="5" xfId="11" applyNumberFormat="1" applyFont="1" applyFill="1" applyBorder="1" applyAlignment="1">
      <alignment horizontal="center" vertical="center"/>
    </xf>
    <xf numFmtId="0" fontId="8" fillId="0" borderId="4" xfId="21" applyFont="1" applyFill="1" applyBorder="1" applyAlignment="1">
      <alignment horizontal="center" vertical="center"/>
    </xf>
    <xf numFmtId="0" fontId="8" fillId="0" borderId="11" xfId="21" applyFont="1" applyFill="1" applyBorder="1" applyAlignment="1">
      <alignment horizontal="center" vertical="center"/>
    </xf>
    <xf numFmtId="0" fontId="8" fillId="0" borderId="5" xfId="21" applyFont="1" applyFill="1" applyBorder="1" applyAlignment="1">
      <alignment horizontal="center" vertical="center"/>
    </xf>
    <xf numFmtId="0" fontId="36" fillId="0" borderId="0" xfId="21" applyFont="1" applyFill="1" applyAlignment="1">
      <alignment horizontal="center" wrapText="1"/>
    </xf>
    <xf numFmtId="0" fontId="36" fillId="0" borderId="0" xfId="21" applyFont="1" applyFill="1" applyAlignment="1">
      <alignment horizontal="center"/>
    </xf>
    <xf numFmtId="0" fontId="36" fillId="0" borderId="1" xfId="21" applyFont="1" applyFill="1" applyBorder="1" applyAlignment="1">
      <alignment horizontal="right"/>
    </xf>
    <xf numFmtId="0" fontId="6" fillId="0" borderId="4" xfId="21" applyFont="1" applyFill="1" applyBorder="1" applyAlignment="1">
      <alignment horizontal="left" vertical="center"/>
    </xf>
    <xf numFmtId="0" fontId="6" fillId="0" borderId="11" xfId="21" applyFont="1" applyFill="1" applyBorder="1" applyAlignment="1">
      <alignment horizontal="left" vertical="center"/>
    </xf>
    <xf numFmtId="0" fontId="6" fillId="0" borderId="5" xfId="21" applyFont="1" applyFill="1" applyBorder="1" applyAlignment="1">
      <alignment horizontal="left" vertical="center"/>
    </xf>
    <xf numFmtId="167" fontId="23" fillId="0" borderId="4" xfId="11" applyNumberFormat="1" applyFont="1" applyFill="1" applyBorder="1" applyAlignment="1">
      <alignment horizontal="center" vertical="center"/>
    </xf>
    <xf numFmtId="167" fontId="23" fillId="0" borderId="11" xfId="11" applyNumberFormat="1" applyFont="1" applyFill="1" applyBorder="1" applyAlignment="1">
      <alignment horizontal="center" vertical="center"/>
    </xf>
    <xf numFmtId="167" fontId="23" fillId="0" borderId="5" xfId="11" applyNumberFormat="1" applyFont="1" applyFill="1" applyBorder="1" applyAlignment="1">
      <alignment horizontal="center" vertical="center"/>
    </xf>
    <xf numFmtId="0" fontId="8" fillId="0" borderId="4" xfId="21" applyFont="1" applyBorder="1" applyAlignment="1">
      <alignment horizontal="center" vertical="center" wrapText="1"/>
    </xf>
    <xf numFmtId="0" fontId="8" fillId="0" borderId="5" xfId="21" applyFont="1" applyBorder="1" applyAlignment="1">
      <alignment horizontal="center" vertical="center" wrapText="1"/>
    </xf>
    <xf numFmtId="0" fontId="6" fillId="0" borderId="0" xfId="1" applyFont="1" applyFill="1" applyAlignment="1">
      <alignment horizontal="right" wrapText="1"/>
    </xf>
    <xf numFmtId="0" fontId="6" fillId="0" borderId="0" xfId="21" applyFont="1" applyAlignment="1">
      <alignment horizontal="center" wrapText="1"/>
    </xf>
    <xf numFmtId="0" fontId="42" fillId="0" borderId="1" xfId="21" applyFont="1" applyBorder="1" applyAlignment="1">
      <alignment horizontal="center" wrapText="1"/>
    </xf>
    <xf numFmtId="0" fontId="6" fillId="0" borderId="3" xfId="21" applyFont="1" applyBorder="1" applyAlignment="1">
      <alignment horizontal="center" vertical="center" wrapText="1"/>
    </xf>
    <xf numFmtId="0" fontId="6" fillId="0" borderId="7" xfId="21" applyFont="1" applyBorder="1" applyAlignment="1">
      <alignment horizontal="center" vertical="center" wrapText="1"/>
    </xf>
    <xf numFmtId="0" fontId="6" fillId="0" borderId="6" xfId="21" applyFont="1" applyBorder="1" applyAlignment="1">
      <alignment horizontal="center" vertical="center" wrapText="1"/>
    </xf>
    <xf numFmtId="0" fontId="6" fillId="0" borderId="2" xfId="21" applyFont="1" applyBorder="1" applyAlignment="1">
      <alignment horizontal="center" vertical="center" wrapText="1"/>
    </xf>
    <xf numFmtId="0" fontId="6" fillId="0" borderId="4" xfId="21" applyNumberFormat="1" applyFont="1" applyBorder="1" applyAlignment="1">
      <alignment horizontal="center" vertical="center" wrapText="1"/>
    </xf>
    <xf numFmtId="0" fontId="6" fillId="0" borderId="11" xfId="21" applyNumberFormat="1" applyFont="1" applyBorder="1" applyAlignment="1">
      <alignment horizontal="center" vertical="center" wrapText="1"/>
    </xf>
    <xf numFmtId="0" fontId="6" fillId="0" borderId="5" xfId="21" applyNumberFormat="1" applyFont="1" applyBorder="1" applyAlignment="1">
      <alignment horizontal="center" vertical="center" wrapText="1"/>
    </xf>
    <xf numFmtId="0" fontId="46" fillId="0" borderId="4" xfId="23" applyFont="1" applyBorder="1" applyAlignment="1">
      <alignment horizontal="center" vertical="center" wrapText="1"/>
    </xf>
    <xf numFmtId="0" fontId="46" fillId="0" borderId="11" xfId="23" applyFont="1" applyBorder="1" applyAlignment="1">
      <alignment horizontal="center" vertical="center" wrapText="1"/>
    </xf>
    <xf numFmtId="0" fontId="46" fillId="0" borderId="5" xfId="23" applyFont="1" applyBorder="1" applyAlignment="1">
      <alignment horizontal="center" vertical="center" wrapText="1"/>
    </xf>
    <xf numFmtId="0" fontId="46" fillId="0" borderId="0" xfId="23" applyFont="1" applyAlignment="1">
      <alignment horizontal="center" vertical="center" wrapText="1"/>
    </xf>
    <xf numFmtId="0" fontId="46" fillId="0" borderId="3" xfId="23" applyFont="1" applyBorder="1" applyAlignment="1">
      <alignment horizontal="center" vertical="center" wrapText="1"/>
    </xf>
    <xf numFmtId="0" fontId="46" fillId="0" borderId="6" xfId="23" applyFont="1" applyBorder="1" applyAlignment="1">
      <alignment horizontal="center" vertical="center" wrapText="1"/>
    </xf>
    <xf numFmtId="0" fontId="46" fillId="0" borderId="8" xfId="23" applyFont="1" applyBorder="1" applyAlignment="1">
      <alignment horizontal="center" vertical="center" wrapText="1"/>
    </xf>
    <xf numFmtId="0" fontId="46" fillId="0" borderId="13" xfId="23" applyFont="1" applyBorder="1" applyAlignment="1">
      <alignment horizontal="center" vertical="center" wrapText="1"/>
    </xf>
    <xf numFmtId="0" fontId="46" fillId="0" borderId="9" xfId="23" applyFont="1" applyBorder="1" applyAlignment="1">
      <alignment horizontal="center" vertical="center" wrapText="1"/>
    </xf>
    <xf numFmtId="0" fontId="46" fillId="0" borderId="2" xfId="23" applyFont="1" applyBorder="1" applyAlignment="1">
      <alignment horizontal="center" vertical="center" wrapText="1"/>
    </xf>
  </cellXfs>
  <cellStyles count="26">
    <cellStyle name="Comma 2" xfId="7"/>
    <cellStyle name="Comma 3" xfId="8"/>
    <cellStyle name="Comma 4" xfId="9"/>
    <cellStyle name="Comma 5" xfId="10"/>
    <cellStyle name="Comma 6" xfId="11"/>
    <cellStyle name="Normal" xfId="0" builtinId="0"/>
    <cellStyle name="Normal 10" xfId="12"/>
    <cellStyle name="Normal 2" xfId="2"/>
    <cellStyle name="Normal 2 2" xfId="4"/>
    <cellStyle name="Normal 2 3" xfId="13"/>
    <cellStyle name="Normal 2 4" xfId="14"/>
    <cellStyle name="Normal 2 5" xfId="21"/>
    <cellStyle name="Normal 2 5 2" xfId="24"/>
    <cellStyle name="Normal 3" xfId="15"/>
    <cellStyle name="Normal 3 2" xfId="16"/>
    <cellStyle name="Normal 3 3" xfId="6"/>
    <cellStyle name="Normal 3 4" xfId="17"/>
    <cellStyle name="Normal 3 5" xfId="3"/>
    <cellStyle name="Normal 3 6" xfId="25"/>
    <cellStyle name="Normal 4" xfId="1"/>
    <cellStyle name="Normal 5" xfId="5"/>
    <cellStyle name="Normal 6" xfId="23"/>
    <cellStyle name="Normal 9" xfId="18"/>
    <cellStyle name="Percent 2" xfId="19"/>
    <cellStyle name="Percent 3" xfId="20"/>
    <cellStyle name="Percent 4"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277906</xdr:colOff>
      <xdr:row>2</xdr:row>
      <xdr:rowOff>8965</xdr:rowOff>
    </xdr:from>
    <xdr:to>
      <xdr:col>1</xdr:col>
      <xdr:colOff>1900518</xdr:colOff>
      <xdr:row>2</xdr:row>
      <xdr:rowOff>8965</xdr:rowOff>
    </xdr:to>
    <xdr:cxnSp macro="">
      <xdr:nvCxnSpPr>
        <xdr:cNvPr id="3" name="Straight Connector 2"/>
        <xdr:cNvCxnSpPr/>
      </xdr:nvCxnSpPr>
      <xdr:spPr>
        <a:xfrm>
          <a:off x="690282" y="403412"/>
          <a:ext cx="162261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636494</xdr:colOff>
      <xdr:row>2</xdr:row>
      <xdr:rowOff>17929</xdr:rowOff>
    </xdr:from>
    <xdr:to>
      <xdr:col>14</xdr:col>
      <xdr:colOff>134470</xdr:colOff>
      <xdr:row>2</xdr:row>
      <xdr:rowOff>17929</xdr:rowOff>
    </xdr:to>
    <xdr:cxnSp macro="">
      <xdr:nvCxnSpPr>
        <xdr:cNvPr id="5" name="Straight Connector 4"/>
        <xdr:cNvCxnSpPr/>
      </xdr:nvCxnSpPr>
      <xdr:spPr>
        <a:xfrm>
          <a:off x="5907741" y="412376"/>
          <a:ext cx="170329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20170</xdr:colOff>
      <xdr:row>4</xdr:row>
      <xdr:rowOff>35859</xdr:rowOff>
    </xdr:from>
    <xdr:to>
      <xdr:col>4</xdr:col>
      <xdr:colOff>894229</xdr:colOff>
      <xdr:row>4</xdr:row>
      <xdr:rowOff>35859</xdr:rowOff>
    </xdr:to>
    <xdr:cxnSp macro="">
      <xdr:nvCxnSpPr>
        <xdr:cNvPr id="2" name="Straight Connector 1"/>
        <xdr:cNvCxnSpPr/>
      </xdr:nvCxnSpPr>
      <xdr:spPr>
        <a:xfrm>
          <a:off x="3901888" y="1264024"/>
          <a:ext cx="23263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770985</xdr:colOff>
      <xdr:row>2</xdr:row>
      <xdr:rowOff>8965</xdr:rowOff>
    </xdr:from>
    <xdr:to>
      <xdr:col>2</xdr:col>
      <xdr:colOff>71739</xdr:colOff>
      <xdr:row>2</xdr:row>
      <xdr:rowOff>8965</xdr:rowOff>
    </xdr:to>
    <xdr:cxnSp macro="">
      <xdr:nvCxnSpPr>
        <xdr:cNvPr id="4" name="Straight Connector 3"/>
        <xdr:cNvCxnSpPr/>
      </xdr:nvCxnSpPr>
      <xdr:spPr>
        <a:xfrm>
          <a:off x="1120609" y="502024"/>
          <a:ext cx="17122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134474</xdr:colOff>
      <xdr:row>2</xdr:row>
      <xdr:rowOff>35859</xdr:rowOff>
    </xdr:from>
    <xdr:to>
      <xdr:col>7</xdr:col>
      <xdr:colOff>143438</xdr:colOff>
      <xdr:row>2</xdr:row>
      <xdr:rowOff>35859</xdr:rowOff>
    </xdr:to>
    <xdr:cxnSp macro="">
      <xdr:nvCxnSpPr>
        <xdr:cNvPr id="6" name="Straight Connector 5"/>
        <xdr:cNvCxnSpPr/>
      </xdr:nvCxnSpPr>
      <xdr:spPr>
        <a:xfrm>
          <a:off x="6983509" y="510988"/>
          <a:ext cx="158675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2</xdr:row>
      <xdr:rowOff>0</xdr:rowOff>
    </xdr:from>
    <xdr:to>
      <xdr:col>1</xdr:col>
      <xdr:colOff>685800</xdr:colOff>
      <xdr:row>2</xdr:row>
      <xdr:rowOff>7620</xdr:rowOff>
    </xdr:to>
    <xdr:cxnSp macro="">
      <xdr:nvCxnSpPr>
        <xdr:cNvPr id="3" name="Straight Connector 2"/>
        <xdr:cNvCxnSpPr/>
      </xdr:nvCxnSpPr>
      <xdr:spPr>
        <a:xfrm flipV="1">
          <a:off x="609600" y="396240"/>
          <a:ext cx="180594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708660</xdr:colOff>
      <xdr:row>2</xdr:row>
      <xdr:rowOff>15240</xdr:rowOff>
    </xdr:from>
    <xdr:to>
      <xdr:col>6</xdr:col>
      <xdr:colOff>464820</xdr:colOff>
      <xdr:row>2</xdr:row>
      <xdr:rowOff>15240</xdr:rowOff>
    </xdr:to>
    <xdr:cxnSp macro="">
      <xdr:nvCxnSpPr>
        <xdr:cNvPr id="5" name="Straight Connector 4"/>
        <xdr:cNvCxnSpPr/>
      </xdr:nvCxnSpPr>
      <xdr:spPr>
        <a:xfrm>
          <a:off x="5669280" y="411480"/>
          <a:ext cx="16459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182880</xdr:colOff>
      <xdr:row>1</xdr:row>
      <xdr:rowOff>251460</xdr:rowOff>
    </xdr:from>
    <xdr:to>
      <xdr:col>6</xdr:col>
      <xdr:colOff>487680</xdr:colOff>
      <xdr:row>1</xdr:row>
      <xdr:rowOff>251460</xdr:rowOff>
    </xdr:to>
    <xdr:cxnSp macro="">
      <xdr:nvCxnSpPr>
        <xdr:cNvPr id="3" name="Straight Connector 2"/>
        <xdr:cNvCxnSpPr/>
      </xdr:nvCxnSpPr>
      <xdr:spPr>
        <a:xfrm>
          <a:off x="518160" y="525780"/>
          <a:ext cx="17983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441960</xdr:colOff>
      <xdr:row>2</xdr:row>
      <xdr:rowOff>15240</xdr:rowOff>
    </xdr:from>
    <xdr:to>
      <xdr:col>19</xdr:col>
      <xdr:colOff>38100</xdr:colOff>
      <xdr:row>2</xdr:row>
      <xdr:rowOff>15240</xdr:rowOff>
    </xdr:to>
    <xdr:cxnSp macro="">
      <xdr:nvCxnSpPr>
        <xdr:cNvPr id="5" name="Straight Connector 4"/>
        <xdr:cNvCxnSpPr/>
      </xdr:nvCxnSpPr>
      <xdr:spPr>
        <a:xfrm>
          <a:off x="5974080" y="563880"/>
          <a:ext cx="17221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624840</xdr:colOff>
      <xdr:row>1</xdr:row>
      <xdr:rowOff>243840</xdr:rowOff>
    </xdr:from>
    <xdr:to>
      <xdr:col>1</xdr:col>
      <xdr:colOff>2423160</xdr:colOff>
      <xdr:row>1</xdr:row>
      <xdr:rowOff>243840</xdr:rowOff>
    </xdr:to>
    <xdr:cxnSp macro="">
      <xdr:nvCxnSpPr>
        <xdr:cNvPr id="3" name="Straight Connector 2"/>
        <xdr:cNvCxnSpPr/>
      </xdr:nvCxnSpPr>
      <xdr:spPr>
        <a:xfrm>
          <a:off x="1043940" y="518160"/>
          <a:ext cx="17983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1</xdr:row>
      <xdr:rowOff>259080</xdr:rowOff>
    </xdr:from>
    <xdr:to>
      <xdr:col>5</xdr:col>
      <xdr:colOff>388620</xdr:colOff>
      <xdr:row>1</xdr:row>
      <xdr:rowOff>259080</xdr:rowOff>
    </xdr:to>
    <xdr:cxnSp macro="">
      <xdr:nvCxnSpPr>
        <xdr:cNvPr id="5" name="Straight Connector 4"/>
        <xdr:cNvCxnSpPr/>
      </xdr:nvCxnSpPr>
      <xdr:spPr>
        <a:xfrm>
          <a:off x="5958840" y="533400"/>
          <a:ext cx="17373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373380</xdr:colOff>
      <xdr:row>1</xdr:row>
      <xdr:rowOff>220980</xdr:rowOff>
    </xdr:from>
    <xdr:to>
      <xdr:col>1</xdr:col>
      <xdr:colOff>1623060</xdr:colOff>
      <xdr:row>1</xdr:row>
      <xdr:rowOff>220980</xdr:rowOff>
    </xdr:to>
    <xdr:cxnSp macro="">
      <xdr:nvCxnSpPr>
        <xdr:cNvPr id="2" name="Straight Connector 1"/>
        <xdr:cNvCxnSpPr/>
      </xdr:nvCxnSpPr>
      <xdr:spPr>
        <a:xfrm>
          <a:off x="754380" y="449580"/>
          <a:ext cx="12496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449580</xdr:colOff>
      <xdr:row>2</xdr:row>
      <xdr:rowOff>7620</xdr:rowOff>
    </xdr:from>
    <xdr:to>
      <xdr:col>7</xdr:col>
      <xdr:colOff>289560</xdr:colOff>
      <xdr:row>2</xdr:row>
      <xdr:rowOff>7620</xdr:rowOff>
    </xdr:to>
    <xdr:cxnSp macro="">
      <xdr:nvCxnSpPr>
        <xdr:cNvPr id="3" name="Straight Connector 2"/>
        <xdr:cNvCxnSpPr/>
      </xdr:nvCxnSpPr>
      <xdr:spPr>
        <a:xfrm>
          <a:off x="5417820" y="464820"/>
          <a:ext cx="16230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xdr:row>
      <xdr:rowOff>312420</xdr:rowOff>
    </xdr:from>
    <xdr:to>
      <xdr:col>2</xdr:col>
      <xdr:colOff>1074420</xdr:colOff>
      <xdr:row>1</xdr:row>
      <xdr:rowOff>312420</xdr:rowOff>
    </xdr:to>
    <xdr:cxnSp macro="">
      <xdr:nvCxnSpPr>
        <xdr:cNvPr id="2" name="Straight Connector 1"/>
        <xdr:cNvCxnSpPr/>
      </xdr:nvCxnSpPr>
      <xdr:spPr>
        <a:xfrm>
          <a:off x="1882140" y="693420"/>
          <a:ext cx="10820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579120</xdr:colOff>
      <xdr:row>1</xdr:row>
      <xdr:rowOff>243840</xdr:rowOff>
    </xdr:from>
    <xdr:to>
      <xdr:col>7</xdr:col>
      <xdr:colOff>655320</xdr:colOff>
      <xdr:row>1</xdr:row>
      <xdr:rowOff>243840</xdr:rowOff>
    </xdr:to>
    <xdr:cxnSp macro="">
      <xdr:nvCxnSpPr>
        <xdr:cNvPr id="3" name="Straight Connector 2"/>
        <xdr:cNvCxnSpPr/>
      </xdr:nvCxnSpPr>
      <xdr:spPr>
        <a:xfrm>
          <a:off x="6850380" y="487680"/>
          <a:ext cx="17297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2225040</xdr:colOff>
      <xdr:row>3</xdr:row>
      <xdr:rowOff>647700</xdr:rowOff>
    </xdr:from>
    <xdr:to>
      <xdr:col>4</xdr:col>
      <xdr:colOff>289560</xdr:colOff>
      <xdr:row>3</xdr:row>
      <xdr:rowOff>647700</xdr:rowOff>
    </xdr:to>
    <xdr:cxnSp macro="">
      <xdr:nvCxnSpPr>
        <xdr:cNvPr id="5" name="Straight Connector 4"/>
        <xdr:cNvCxnSpPr/>
      </xdr:nvCxnSpPr>
      <xdr:spPr>
        <a:xfrm>
          <a:off x="4114800" y="1356360"/>
          <a:ext cx="17297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HU%20LUC%20QUY%20HOACH%20-20-11%20(b&#7843;n%20cu&#7889;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DANH MUC CO SO ĐT"/>
      <sheetName val="PL2-GIAO VIEN HIEN CO"/>
      <sheetName val="PL3-CBQL"/>
      <sheetName val="PL4-CSVC (2)"/>
      <sheetName val="pl-5 TH THIET BI DN (2)"/>
      <sheetName val="PL6-QUY MÔ TS..."/>
      <sheetName val="PL 7a-KET QUA TS"/>
      <sheetName val="PL7b-KET QUA TS (LINH VUC ĐT)"/>
      <sheetName val="PL7c-TH KET QUA TS (trinh do)"/>
      <sheetName val="PL8-KE HOACH TUYEN SINH16-20"/>
      <sheetName val="PL9-QUY MO (điều chỉnh)"/>
      <sheetName val="PL10-MANG LUOI (điều chỉnh)"/>
      <sheetName val="PL11a-QH GV trinh độ GD  (ĐC)"/>
      <sheetName val="PL 11b-QH GV trình độ ĐT (ĐC)"/>
      <sheetName val="CSVC(PL12)"/>
      <sheetName val="KP (13a)"/>
      <sheetName val="von(PL13b) (3)"/>
      <sheetName val="KHAI TOAN KP TB"/>
    </sheetNames>
    <sheetDataSet>
      <sheetData sheetId="0"/>
      <sheetData sheetId="1"/>
      <sheetData sheetId="2"/>
      <sheetData sheetId="3">
        <row r="34">
          <cell r="D34">
            <v>88874.01999999999</v>
          </cell>
        </row>
      </sheetData>
      <sheetData sheetId="4"/>
      <sheetData sheetId="5"/>
      <sheetData sheetId="6"/>
      <sheetData sheetId="7"/>
      <sheetData sheetId="8"/>
      <sheetData sheetId="9"/>
      <sheetData sheetId="10"/>
      <sheetData sheetId="11"/>
      <sheetData sheetId="12">
        <row r="10">
          <cell r="C10">
            <v>6600</v>
          </cell>
          <cell r="D10">
            <v>12000</v>
          </cell>
          <cell r="E10">
            <v>5040</v>
          </cell>
        </row>
        <row r="12">
          <cell r="C12">
            <v>230.99999999999997</v>
          </cell>
          <cell r="D12">
            <v>420</v>
          </cell>
          <cell r="E12">
            <v>176.39999999999998</v>
          </cell>
          <cell r="F12">
            <v>827.4</v>
          </cell>
        </row>
        <row r="13">
          <cell r="C13">
            <v>9000</v>
          </cell>
          <cell r="D13">
            <v>14000</v>
          </cell>
          <cell r="E13">
            <v>5100</v>
          </cell>
        </row>
        <row r="15">
          <cell r="C15">
            <v>315</v>
          </cell>
          <cell r="D15">
            <v>489.99999999999994</v>
          </cell>
          <cell r="E15">
            <v>127.5</v>
          </cell>
          <cell r="F15">
            <v>932.5</v>
          </cell>
        </row>
      </sheetData>
      <sheetData sheetId="13"/>
      <sheetData sheetId="14">
        <row r="10">
          <cell r="L10">
            <v>125108</v>
          </cell>
          <cell r="R10">
            <v>151606</v>
          </cell>
        </row>
      </sheetData>
      <sheetData sheetId="15">
        <row r="6">
          <cell r="F6">
            <v>152181.92000000004</v>
          </cell>
        </row>
        <row r="9">
          <cell r="F9">
            <v>135000</v>
          </cell>
        </row>
        <row r="10">
          <cell r="F10">
            <v>400</v>
          </cell>
        </row>
        <row r="12">
          <cell r="F12">
            <v>111291.6</v>
          </cell>
        </row>
        <row r="15">
          <cell r="F15">
            <v>250000</v>
          </cell>
        </row>
        <row r="16">
          <cell r="F16">
            <v>700</v>
          </cell>
        </row>
      </sheetData>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13"/>
  <sheetViews>
    <sheetView zoomScale="85" zoomScaleNormal="85" zoomScaleSheetLayoutView="94" workbookViewId="0">
      <pane ySplit="8" topLeftCell="A9" activePane="bottomLeft" state="frozen"/>
      <selection pane="bottomLeft" activeCell="A4" sqref="A4:P4"/>
    </sheetView>
  </sheetViews>
  <sheetFormatPr defaultColWidth="9" defaultRowHeight="15.6" x14ac:dyDescent="0.3"/>
  <cols>
    <col min="1" max="1" width="5.3984375" style="4" customWidth="1"/>
    <col min="2" max="2" width="34" style="2" customWidth="1"/>
    <col min="3" max="3" width="7.19921875" style="4" hidden="1" customWidth="1"/>
    <col min="4" max="5" width="6.09765625" style="4" hidden="1" customWidth="1"/>
    <col min="6" max="6" width="9.09765625" style="2" hidden="1" customWidth="1"/>
    <col min="7" max="7" width="7.69921875" style="4" hidden="1" customWidth="1"/>
    <col min="8" max="8" width="7.09765625" style="4" hidden="1" customWidth="1"/>
    <col min="9" max="9" width="10.5" style="2" customWidth="1"/>
    <col min="10" max="10" width="9.59765625" style="3" customWidth="1"/>
    <col min="11" max="16" width="9.59765625" style="4" customWidth="1"/>
    <col min="17" max="16384" width="9" style="2"/>
  </cols>
  <sheetData>
    <row r="1" spans="1:18" x14ac:dyDescent="0.3">
      <c r="A1" s="178" t="s">
        <v>304</v>
      </c>
      <c r="B1" s="178"/>
      <c r="K1" s="178" t="s">
        <v>306</v>
      </c>
      <c r="L1" s="178"/>
      <c r="M1" s="178"/>
      <c r="N1" s="178"/>
      <c r="O1" s="178"/>
      <c r="P1" s="178"/>
    </row>
    <row r="2" spans="1:18" x14ac:dyDescent="0.3">
      <c r="A2" s="178" t="s">
        <v>305</v>
      </c>
      <c r="B2" s="178"/>
      <c r="K2" s="178" t="s">
        <v>307</v>
      </c>
      <c r="L2" s="178"/>
      <c r="M2" s="178"/>
      <c r="N2" s="178"/>
      <c r="O2" s="178"/>
      <c r="P2" s="178"/>
    </row>
    <row r="3" spans="1:18" ht="25.5" customHeight="1" x14ac:dyDescent="0.3">
      <c r="A3" s="1"/>
      <c r="B3" s="1"/>
      <c r="C3" s="1"/>
      <c r="D3" s="1"/>
      <c r="E3" s="1"/>
      <c r="F3" s="1"/>
      <c r="G3" s="1"/>
      <c r="H3" s="1"/>
      <c r="K3" s="180" t="s">
        <v>280</v>
      </c>
      <c r="L3" s="180"/>
      <c r="M3" s="180"/>
      <c r="N3" s="180"/>
      <c r="O3" s="180"/>
      <c r="P3" s="180"/>
    </row>
    <row r="4" spans="1:18" ht="34.5" customHeight="1" x14ac:dyDescent="0.3">
      <c r="A4" s="181" t="s">
        <v>311</v>
      </c>
      <c r="B4" s="181"/>
      <c r="C4" s="181"/>
      <c r="D4" s="181"/>
      <c r="E4" s="181"/>
      <c r="F4" s="181"/>
      <c r="G4" s="181"/>
      <c r="H4" s="181"/>
      <c r="I4" s="181"/>
      <c r="J4" s="181"/>
      <c r="K4" s="181"/>
      <c r="L4" s="181"/>
      <c r="M4" s="181"/>
      <c r="N4" s="181"/>
      <c r="O4" s="181"/>
      <c r="P4" s="181"/>
    </row>
    <row r="5" spans="1:18" ht="15.75" customHeight="1" x14ac:dyDescent="0.3">
      <c r="M5" s="182" t="s">
        <v>0</v>
      </c>
      <c r="N5" s="182"/>
      <c r="O5" s="182"/>
      <c r="P5" s="182"/>
    </row>
    <row r="6" spans="1:18" s="5" customFormat="1" ht="23.25" customHeight="1" x14ac:dyDescent="0.3">
      <c r="A6" s="179" t="s">
        <v>1</v>
      </c>
      <c r="B6" s="179" t="s">
        <v>2</v>
      </c>
      <c r="C6" s="179" t="s">
        <v>3</v>
      </c>
      <c r="D6" s="179"/>
      <c r="E6" s="179"/>
      <c r="F6" s="179"/>
      <c r="G6" s="179"/>
      <c r="H6" s="179"/>
      <c r="I6" s="177" t="s">
        <v>4</v>
      </c>
      <c r="J6" s="177"/>
      <c r="K6" s="177"/>
      <c r="L6" s="177"/>
      <c r="M6" s="177" t="s">
        <v>5</v>
      </c>
      <c r="N6" s="177"/>
      <c r="O6" s="177"/>
      <c r="P6" s="177"/>
    </row>
    <row r="7" spans="1:18" s="5" customFormat="1" ht="18" customHeight="1" x14ac:dyDescent="0.3">
      <c r="A7" s="179"/>
      <c r="B7" s="179"/>
      <c r="C7" s="179" t="s">
        <v>6</v>
      </c>
      <c r="D7" s="179" t="s">
        <v>7</v>
      </c>
      <c r="E7" s="179"/>
      <c r="F7" s="179"/>
      <c r="G7" s="179"/>
      <c r="H7" s="179"/>
      <c r="I7" s="177" t="s">
        <v>6</v>
      </c>
      <c r="J7" s="177" t="s">
        <v>7</v>
      </c>
      <c r="K7" s="177"/>
      <c r="L7" s="177"/>
      <c r="M7" s="177" t="s">
        <v>6</v>
      </c>
      <c r="N7" s="177" t="s">
        <v>7</v>
      </c>
      <c r="O7" s="177"/>
      <c r="P7" s="177"/>
    </row>
    <row r="8" spans="1:18" s="5" customFormat="1" ht="36" customHeight="1" x14ac:dyDescent="0.3">
      <c r="A8" s="179"/>
      <c r="B8" s="179"/>
      <c r="C8" s="179"/>
      <c r="D8" s="109" t="s">
        <v>8</v>
      </c>
      <c r="E8" s="109" t="s">
        <v>9</v>
      </c>
      <c r="F8" s="109" t="s">
        <v>10</v>
      </c>
      <c r="G8" s="109" t="s">
        <v>11</v>
      </c>
      <c r="H8" s="109" t="s">
        <v>12</v>
      </c>
      <c r="I8" s="177"/>
      <c r="J8" s="109" t="s">
        <v>8</v>
      </c>
      <c r="K8" s="109" t="s">
        <v>9</v>
      </c>
      <c r="L8" s="109" t="s">
        <v>13</v>
      </c>
      <c r="M8" s="177"/>
      <c r="N8" s="109" t="s">
        <v>8</v>
      </c>
      <c r="O8" s="109" t="s">
        <v>9</v>
      </c>
      <c r="P8" s="109" t="s">
        <v>13</v>
      </c>
    </row>
    <row r="9" spans="1:18" s="5" customFormat="1" ht="35.25" customHeight="1" x14ac:dyDescent="0.3">
      <c r="A9" s="6" t="s">
        <v>14</v>
      </c>
      <c r="B9" s="7" t="s">
        <v>15</v>
      </c>
      <c r="C9" s="6">
        <f t="shared" ref="C9:P9" si="0">SUM(C10:C32)</f>
        <v>955</v>
      </c>
      <c r="D9" s="6">
        <f t="shared" si="0"/>
        <v>375</v>
      </c>
      <c r="E9" s="6">
        <f t="shared" si="0"/>
        <v>580</v>
      </c>
      <c r="F9" s="6"/>
      <c r="G9" s="6"/>
      <c r="H9" s="6"/>
      <c r="I9" s="6">
        <f t="shared" si="0"/>
        <v>2145</v>
      </c>
      <c r="J9" s="6">
        <f t="shared" si="0"/>
        <v>1070</v>
      </c>
      <c r="K9" s="6">
        <f t="shared" si="0"/>
        <v>905</v>
      </c>
      <c r="L9" s="6">
        <f t="shared" si="0"/>
        <v>170</v>
      </c>
      <c r="M9" s="6">
        <f t="shared" si="0"/>
        <v>2400</v>
      </c>
      <c r="N9" s="6">
        <f t="shared" si="0"/>
        <v>1350</v>
      </c>
      <c r="O9" s="6">
        <f t="shared" si="0"/>
        <v>860</v>
      </c>
      <c r="P9" s="6">
        <f t="shared" si="0"/>
        <v>190</v>
      </c>
      <c r="Q9" s="8"/>
      <c r="R9" s="8"/>
    </row>
    <row r="10" spans="1:18" s="5" customFormat="1" ht="21" customHeight="1" x14ac:dyDescent="0.3">
      <c r="A10" s="9">
        <v>1</v>
      </c>
      <c r="B10" s="10" t="s">
        <v>16</v>
      </c>
      <c r="C10" s="6">
        <f>SUM(D10:H10)</f>
        <v>20</v>
      </c>
      <c r="D10" s="110">
        <v>10</v>
      </c>
      <c r="E10" s="110">
        <v>10</v>
      </c>
      <c r="F10" s="110"/>
      <c r="G10" s="110"/>
      <c r="H10" s="6"/>
      <c r="I10" s="111">
        <f t="shared" ref="I10:I32" si="1">SUM(J10:L10)</f>
        <v>80</v>
      </c>
      <c r="J10" s="112">
        <v>20</v>
      </c>
      <c r="K10" s="112">
        <v>60</v>
      </c>
      <c r="L10" s="112"/>
      <c r="M10" s="113">
        <f t="shared" ref="M10:M32" si="2">SUM(N10:P10)</f>
        <v>80</v>
      </c>
      <c r="N10" s="112">
        <v>20</v>
      </c>
      <c r="O10" s="114">
        <v>60</v>
      </c>
      <c r="P10" s="114"/>
      <c r="Q10" s="8"/>
      <c r="R10" s="8"/>
    </row>
    <row r="11" spans="1:18" s="5" customFormat="1" ht="21" customHeight="1" x14ac:dyDescent="0.3">
      <c r="A11" s="9">
        <v>2</v>
      </c>
      <c r="B11" s="11" t="s">
        <v>17</v>
      </c>
      <c r="C11" s="6">
        <f>SUM(D11:H11)</f>
        <v>20</v>
      </c>
      <c r="D11" s="110">
        <v>10</v>
      </c>
      <c r="E11" s="110">
        <v>10</v>
      </c>
      <c r="F11" s="110"/>
      <c r="G11" s="110"/>
      <c r="H11" s="6"/>
      <c r="I11" s="111">
        <f t="shared" si="1"/>
        <v>100</v>
      </c>
      <c r="J11" s="112">
        <v>20</v>
      </c>
      <c r="K11" s="112">
        <v>60</v>
      </c>
      <c r="L11" s="112">
        <v>20</v>
      </c>
      <c r="M11" s="113">
        <f t="shared" si="2"/>
        <v>100</v>
      </c>
      <c r="N11" s="112">
        <v>20</v>
      </c>
      <c r="O11" s="114">
        <v>60</v>
      </c>
      <c r="P11" s="114">
        <v>20</v>
      </c>
      <c r="Q11" s="8"/>
      <c r="R11" s="8"/>
    </row>
    <row r="12" spans="1:18" s="5" customFormat="1" ht="21" customHeight="1" x14ac:dyDescent="0.3">
      <c r="A12" s="9">
        <v>3</v>
      </c>
      <c r="B12" s="11" t="s">
        <v>18</v>
      </c>
      <c r="C12" s="6">
        <f>SUM(D12:H12)</f>
        <v>45</v>
      </c>
      <c r="D12" s="110">
        <v>45</v>
      </c>
      <c r="E12" s="110"/>
      <c r="F12" s="110"/>
      <c r="G12" s="110"/>
      <c r="H12" s="6"/>
      <c r="I12" s="111"/>
      <c r="J12" s="6"/>
      <c r="K12" s="6"/>
      <c r="L12" s="6"/>
      <c r="M12" s="113"/>
      <c r="N12" s="6"/>
      <c r="O12" s="6"/>
      <c r="P12" s="6"/>
      <c r="Q12" s="8"/>
      <c r="R12" s="8"/>
    </row>
    <row r="13" spans="1:18" s="5" customFormat="1" ht="35.25" customHeight="1" x14ac:dyDescent="0.3">
      <c r="A13" s="9">
        <v>4</v>
      </c>
      <c r="B13" s="12" t="s">
        <v>19</v>
      </c>
      <c r="C13" s="115">
        <v>60</v>
      </c>
      <c r="D13" s="115">
        <v>60</v>
      </c>
      <c r="E13" s="115"/>
      <c r="F13" s="115"/>
      <c r="G13" s="115"/>
      <c r="H13" s="115"/>
      <c r="I13" s="111">
        <f t="shared" si="1"/>
        <v>100</v>
      </c>
      <c r="J13" s="115">
        <v>100</v>
      </c>
      <c r="K13" s="115"/>
      <c r="L13" s="115"/>
      <c r="M13" s="113">
        <f t="shared" si="2"/>
        <v>100</v>
      </c>
      <c r="N13" s="115">
        <v>100</v>
      </c>
      <c r="O13" s="115"/>
      <c r="P13" s="115"/>
      <c r="Q13" s="8"/>
      <c r="R13" s="8"/>
    </row>
    <row r="14" spans="1:18" s="5" customFormat="1" ht="35.25" customHeight="1" x14ac:dyDescent="0.3">
      <c r="A14" s="9">
        <v>5</v>
      </c>
      <c r="B14" s="11" t="s">
        <v>20</v>
      </c>
      <c r="C14" s="6">
        <f t="shared" ref="C14:C23" si="3">SUM(D14:H14)</f>
        <v>10</v>
      </c>
      <c r="D14" s="110"/>
      <c r="E14" s="110">
        <v>10</v>
      </c>
      <c r="F14" s="110"/>
      <c r="G14" s="110"/>
      <c r="H14" s="6"/>
      <c r="I14" s="111">
        <f t="shared" si="1"/>
        <v>20</v>
      </c>
      <c r="J14" s="112"/>
      <c r="K14" s="112">
        <v>20</v>
      </c>
      <c r="L14" s="112"/>
      <c r="M14" s="113">
        <f t="shared" si="2"/>
        <v>20</v>
      </c>
      <c r="N14" s="112"/>
      <c r="O14" s="114">
        <v>20</v>
      </c>
      <c r="P14" s="114"/>
      <c r="Q14" s="8"/>
      <c r="R14" s="8"/>
    </row>
    <row r="15" spans="1:18" s="5" customFormat="1" ht="35.25" customHeight="1" x14ac:dyDescent="0.3">
      <c r="A15" s="9">
        <v>6</v>
      </c>
      <c r="B15" s="11" t="s">
        <v>21</v>
      </c>
      <c r="C15" s="6">
        <f t="shared" si="3"/>
        <v>10</v>
      </c>
      <c r="D15" s="110"/>
      <c r="E15" s="110">
        <v>10</v>
      </c>
      <c r="F15" s="110"/>
      <c r="G15" s="110"/>
      <c r="H15" s="6"/>
      <c r="I15" s="111">
        <f t="shared" si="1"/>
        <v>150</v>
      </c>
      <c r="J15" s="112"/>
      <c r="K15" s="112">
        <v>150</v>
      </c>
      <c r="L15" s="112"/>
      <c r="M15" s="113">
        <f t="shared" si="2"/>
        <v>150</v>
      </c>
      <c r="N15" s="112"/>
      <c r="O15" s="114">
        <v>150</v>
      </c>
      <c r="P15" s="6"/>
      <c r="Q15" s="8"/>
      <c r="R15" s="8"/>
    </row>
    <row r="16" spans="1:18" s="5" customFormat="1" ht="35.25" customHeight="1" x14ac:dyDescent="0.3">
      <c r="A16" s="9">
        <v>7</v>
      </c>
      <c r="B16" s="11" t="s">
        <v>22</v>
      </c>
      <c r="C16" s="6">
        <f t="shared" si="3"/>
        <v>10</v>
      </c>
      <c r="D16" s="110"/>
      <c r="E16" s="110">
        <v>10</v>
      </c>
      <c r="F16" s="110"/>
      <c r="G16" s="110"/>
      <c r="H16" s="6"/>
      <c r="I16" s="111">
        <f t="shared" si="1"/>
        <v>60</v>
      </c>
      <c r="J16" s="111"/>
      <c r="K16" s="112">
        <v>60</v>
      </c>
      <c r="L16" s="112"/>
      <c r="M16" s="113">
        <f t="shared" si="2"/>
        <v>60</v>
      </c>
      <c r="N16" s="111"/>
      <c r="O16" s="114">
        <v>60</v>
      </c>
      <c r="P16" s="6"/>
      <c r="Q16" s="8"/>
      <c r="R16" s="8"/>
    </row>
    <row r="17" spans="1:18" s="5" customFormat="1" ht="33.75" customHeight="1" x14ac:dyDescent="0.3">
      <c r="A17" s="9">
        <v>8</v>
      </c>
      <c r="B17" s="11" t="s">
        <v>23</v>
      </c>
      <c r="C17" s="6">
        <f t="shared" si="3"/>
        <v>10</v>
      </c>
      <c r="D17" s="110"/>
      <c r="E17" s="110">
        <v>10</v>
      </c>
      <c r="F17" s="110"/>
      <c r="G17" s="110"/>
      <c r="H17" s="6"/>
      <c r="I17" s="111">
        <f t="shared" si="1"/>
        <v>100</v>
      </c>
      <c r="J17" s="112"/>
      <c r="K17" s="112">
        <v>100</v>
      </c>
      <c r="L17" s="112"/>
      <c r="M17" s="113">
        <f t="shared" si="2"/>
        <v>100</v>
      </c>
      <c r="N17" s="112"/>
      <c r="O17" s="112">
        <v>100</v>
      </c>
      <c r="P17" s="6"/>
      <c r="Q17" s="8"/>
      <c r="R17" s="8"/>
    </row>
    <row r="18" spans="1:18" s="5" customFormat="1" ht="21" customHeight="1" x14ac:dyDescent="0.3">
      <c r="A18" s="9">
        <v>9</v>
      </c>
      <c r="B18" s="11" t="s">
        <v>24</v>
      </c>
      <c r="C18" s="6">
        <f t="shared" si="3"/>
        <v>10</v>
      </c>
      <c r="D18" s="110"/>
      <c r="E18" s="110">
        <v>10</v>
      </c>
      <c r="F18" s="110"/>
      <c r="G18" s="110"/>
      <c r="H18" s="6"/>
      <c r="I18" s="111">
        <f t="shared" si="1"/>
        <v>80</v>
      </c>
      <c r="J18" s="112"/>
      <c r="K18" s="112">
        <v>60</v>
      </c>
      <c r="L18" s="112">
        <v>20</v>
      </c>
      <c r="M18" s="113">
        <f t="shared" si="2"/>
        <v>90</v>
      </c>
      <c r="N18" s="112"/>
      <c r="O18" s="114">
        <v>60</v>
      </c>
      <c r="P18" s="114">
        <v>30</v>
      </c>
      <c r="Q18" s="8"/>
      <c r="R18" s="8"/>
    </row>
    <row r="19" spans="1:18" s="5" customFormat="1" ht="21" customHeight="1" x14ac:dyDescent="0.3">
      <c r="A19" s="9">
        <v>10</v>
      </c>
      <c r="B19" s="11" t="s">
        <v>25</v>
      </c>
      <c r="C19" s="6">
        <f t="shared" si="3"/>
        <v>10</v>
      </c>
      <c r="D19" s="110"/>
      <c r="E19" s="110">
        <v>10</v>
      </c>
      <c r="F19" s="110"/>
      <c r="G19" s="116"/>
      <c r="H19" s="6"/>
      <c r="I19" s="111">
        <f t="shared" si="1"/>
        <v>60</v>
      </c>
      <c r="J19" s="112"/>
      <c r="K19" s="112">
        <v>60</v>
      </c>
      <c r="L19" s="112"/>
      <c r="M19" s="113">
        <f t="shared" si="2"/>
        <v>60</v>
      </c>
      <c r="N19" s="112"/>
      <c r="O19" s="112">
        <v>60</v>
      </c>
      <c r="P19" s="6"/>
      <c r="Q19" s="8"/>
      <c r="R19" s="8"/>
    </row>
    <row r="20" spans="1:18" s="5" customFormat="1" ht="21" customHeight="1" x14ac:dyDescent="0.3">
      <c r="A20" s="9">
        <v>11</v>
      </c>
      <c r="B20" s="13" t="s">
        <v>26</v>
      </c>
      <c r="C20" s="6">
        <f t="shared" si="3"/>
        <v>300</v>
      </c>
      <c r="D20" s="112">
        <v>200</v>
      </c>
      <c r="E20" s="112">
        <v>100</v>
      </c>
      <c r="F20" s="112"/>
      <c r="G20" s="112"/>
      <c r="H20" s="112"/>
      <c r="I20" s="111">
        <f t="shared" si="1"/>
        <v>450</v>
      </c>
      <c r="J20" s="112">
        <v>300</v>
      </c>
      <c r="K20" s="112">
        <v>50</v>
      </c>
      <c r="L20" s="112">
        <v>100</v>
      </c>
      <c r="M20" s="113">
        <f t="shared" si="2"/>
        <v>500</v>
      </c>
      <c r="N20" s="112">
        <v>350</v>
      </c>
      <c r="O20" s="112">
        <v>50</v>
      </c>
      <c r="P20" s="112">
        <v>100</v>
      </c>
      <c r="Q20" s="8"/>
      <c r="R20" s="8"/>
    </row>
    <row r="21" spans="1:18" s="5" customFormat="1" ht="21" customHeight="1" x14ac:dyDescent="0.3">
      <c r="A21" s="9">
        <v>12</v>
      </c>
      <c r="B21" s="13" t="s">
        <v>27</v>
      </c>
      <c r="C21" s="6">
        <f t="shared" si="3"/>
        <v>50</v>
      </c>
      <c r="D21" s="112">
        <v>50</v>
      </c>
      <c r="E21" s="112"/>
      <c r="F21" s="112"/>
      <c r="G21" s="112"/>
      <c r="H21" s="112"/>
      <c r="I21" s="111">
        <f t="shared" si="1"/>
        <v>50</v>
      </c>
      <c r="J21" s="112">
        <v>50</v>
      </c>
      <c r="K21" s="112"/>
      <c r="L21" s="112"/>
      <c r="M21" s="113">
        <f t="shared" si="2"/>
        <v>50</v>
      </c>
      <c r="N21" s="112">
        <v>50</v>
      </c>
      <c r="O21" s="112"/>
      <c r="P21" s="112"/>
      <c r="Q21" s="8"/>
      <c r="R21" s="8"/>
    </row>
    <row r="22" spans="1:18" s="5" customFormat="1" ht="21" customHeight="1" x14ac:dyDescent="0.3">
      <c r="A22" s="9">
        <v>13</v>
      </c>
      <c r="B22" s="13" t="s">
        <v>28</v>
      </c>
      <c r="C22" s="6">
        <f t="shared" si="3"/>
        <v>150</v>
      </c>
      <c r="D22" s="112"/>
      <c r="E22" s="112">
        <v>150</v>
      </c>
      <c r="F22" s="112"/>
      <c r="G22" s="112"/>
      <c r="H22" s="112"/>
      <c r="I22" s="111">
        <f t="shared" si="1"/>
        <v>100</v>
      </c>
      <c r="J22" s="112">
        <v>70</v>
      </c>
      <c r="K22" s="112">
        <v>30</v>
      </c>
      <c r="L22" s="112"/>
      <c r="M22" s="113">
        <f>SUM(N22:P22)</f>
        <v>100</v>
      </c>
      <c r="N22" s="112">
        <v>100</v>
      </c>
      <c r="P22" s="112"/>
      <c r="Q22" s="8"/>
      <c r="R22" s="8"/>
    </row>
    <row r="23" spans="1:18" s="5" customFormat="1" ht="21" customHeight="1" x14ac:dyDescent="0.3">
      <c r="A23" s="9">
        <v>14</v>
      </c>
      <c r="B23" s="13" t="s">
        <v>29</v>
      </c>
      <c r="C23" s="6">
        <f t="shared" si="3"/>
        <v>250</v>
      </c>
      <c r="D23" s="112"/>
      <c r="E23" s="112">
        <v>250</v>
      </c>
      <c r="F23" s="112"/>
      <c r="G23" s="112"/>
      <c r="H23" s="112"/>
      <c r="I23" s="111">
        <f t="shared" si="1"/>
        <v>300</v>
      </c>
      <c r="J23" s="112">
        <v>200</v>
      </c>
      <c r="K23" s="112">
        <v>100</v>
      </c>
      <c r="L23" s="112"/>
      <c r="M23" s="113">
        <f t="shared" si="2"/>
        <v>300</v>
      </c>
      <c r="N23" s="112">
        <v>250</v>
      </c>
      <c r="O23" s="112">
        <v>50</v>
      </c>
      <c r="P23" s="112"/>
      <c r="Q23" s="8"/>
      <c r="R23" s="8"/>
    </row>
    <row r="24" spans="1:18" s="5" customFormat="1" ht="21" customHeight="1" x14ac:dyDescent="0.3">
      <c r="A24" s="9">
        <v>15</v>
      </c>
      <c r="B24" s="11" t="s">
        <v>30</v>
      </c>
      <c r="C24" s="115"/>
      <c r="D24" s="115"/>
      <c r="E24" s="115"/>
      <c r="F24" s="115"/>
      <c r="G24" s="115"/>
      <c r="H24" s="115"/>
      <c r="I24" s="111">
        <f t="shared" si="1"/>
        <v>70</v>
      </c>
      <c r="J24" s="115">
        <v>20</v>
      </c>
      <c r="K24" s="115">
        <v>20</v>
      </c>
      <c r="L24" s="115">
        <v>30</v>
      </c>
      <c r="M24" s="113">
        <f t="shared" si="2"/>
        <v>90</v>
      </c>
      <c r="N24" s="115">
        <v>20</v>
      </c>
      <c r="O24" s="115">
        <v>30</v>
      </c>
      <c r="P24" s="115">
        <v>40</v>
      </c>
      <c r="Q24" s="8"/>
      <c r="R24" s="8"/>
    </row>
    <row r="25" spans="1:18" s="5" customFormat="1" ht="21" customHeight="1" x14ac:dyDescent="0.3">
      <c r="A25" s="9">
        <v>16</v>
      </c>
      <c r="B25" s="13" t="s">
        <v>31</v>
      </c>
      <c r="C25" s="6"/>
      <c r="D25" s="110"/>
      <c r="E25" s="110"/>
      <c r="F25" s="110"/>
      <c r="G25" s="116"/>
      <c r="H25" s="6"/>
      <c r="I25" s="111">
        <f t="shared" si="1"/>
        <v>0</v>
      </c>
      <c r="J25" s="112"/>
      <c r="K25" s="112"/>
      <c r="L25" s="112"/>
      <c r="M25" s="113">
        <f t="shared" si="2"/>
        <v>50</v>
      </c>
      <c r="N25" s="112">
        <v>50</v>
      </c>
      <c r="O25" s="112"/>
      <c r="P25" s="6"/>
      <c r="Q25" s="8"/>
      <c r="R25" s="8"/>
    </row>
    <row r="26" spans="1:18" s="5" customFormat="1" ht="21" customHeight="1" x14ac:dyDescent="0.3">
      <c r="A26" s="9">
        <v>17</v>
      </c>
      <c r="B26" s="14" t="s">
        <v>32</v>
      </c>
      <c r="C26" s="6"/>
      <c r="D26" s="112"/>
      <c r="E26" s="112"/>
      <c r="F26" s="112"/>
      <c r="G26" s="112"/>
      <c r="H26" s="112"/>
      <c r="I26" s="111">
        <f t="shared" si="1"/>
        <v>30</v>
      </c>
      <c r="J26" s="117">
        <v>30</v>
      </c>
      <c r="K26" s="117"/>
      <c r="L26" s="117"/>
      <c r="M26" s="113">
        <f t="shared" si="2"/>
        <v>30</v>
      </c>
      <c r="N26" s="117">
        <v>30</v>
      </c>
      <c r="O26" s="112"/>
      <c r="P26" s="6"/>
      <c r="Q26" s="8"/>
      <c r="R26" s="8"/>
    </row>
    <row r="27" spans="1:18" s="5" customFormat="1" ht="21" customHeight="1" x14ac:dyDescent="0.3">
      <c r="A27" s="9">
        <v>18</v>
      </c>
      <c r="B27" s="13" t="s">
        <v>33</v>
      </c>
      <c r="C27" s="6"/>
      <c r="D27" s="112"/>
      <c r="E27" s="112"/>
      <c r="F27" s="112"/>
      <c r="G27" s="112"/>
      <c r="H27" s="112"/>
      <c r="I27" s="111">
        <f t="shared" si="1"/>
        <v>0</v>
      </c>
      <c r="J27" s="112"/>
      <c r="K27" s="112"/>
      <c r="L27" s="112"/>
      <c r="M27" s="113">
        <f t="shared" si="2"/>
        <v>50</v>
      </c>
      <c r="N27" s="112">
        <v>50</v>
      </c>
      <c r="O27" s="112"/>
      <c r="P27" s="112"/>
      <c r="Q27" s="8"/>
      <c r="R27" s="8"/>
    </row>
    <row r="28" spans="1:18" s="5" customFormat="1" ht="21" customHeight="1" x14ac:dyDescent="0.3">
      <c r="A28" s="9">
        <v>19</v>
      </c>
      <c r="B28" s="13" t="s">
        <v>34</v>
      </c>
      <c r="C28" s="6"/>
      <c r="D28" s="113"/>
      <c r="E28" s="113"/>
      <c r="F28" s="112"/>
      <c r="G28" s="112"/>
      <c r="H28" s="112"/>
      <c r="I28" s="111">
        <f t="shared" si="1"/>
        <v>0</v>
      </c>
      <c r="J28" s="112"/>
      <c r="K28" s="112"/>
      <c r="L28" s="112"/>
      <c r="M28" s="113">
        <f t="shared" si="2"/>
        <v>50</v>
      </c>
      <c r="N28" s="112">
        <v>50</v>
      </c>
      <c r="O28" s="112"/>
      <c r="P28" s="112"/>
      <c r="Q28" s="8"/>
      <c r="R28" s="8"/>
    </row>
    <row r="29" spans="1:18" s="5" customFormat="1" ht="21" customHeight="1" x14ac:dyDescent="0.3">
      <c r="A29" s="9">
        <v>20</v>
      </c>
      <c r="B29" s="13" t="s">
        <v>35</v>
      </c>
      <c r="C29" s="6"/>
      <c r="D29" s="112"/>
      <c r="E29" s="112"/>
      <c r="F29" s="112"/>
      <c r="G29" s="112"/>
      <c r="H29" s="112"/>
      <c r="I29" s="111">
        <f t="shared" si="1"/>
        <v>105</v>
      </c>
      <c r="J29" s="112">
        <v>70</v>
      </c>
      <c r="K29" s="112">
        <v>35</v>
      </c>
      <c r="L29" s="112"/>
      <c r="M29" s="113">
        <f t="shared" si="2"/>
        <v>100</v>
      </c>
      <c r="N29" s="112">
        <v>70</v>
      </c>
      <c r="O29" s="112">
        <v>30</v>
      </c>
      <c r="P29" s="112"/>
      <c r="Q29" s="8"/>
      <c r="R29" s="8"/>
    </row>
    <row r="30" spans="1:18" s="5" customFormat="1" ht="21" customHeight="1" x14ac:dyDescent="0.3">
      <c r="A30" s="9">
        <v>21</v>
      </c>
      <c r="B30" s="13" t="s">
        <v>36</v>
      </c>
      <c r="C30" s="6"/>
      <c r="D30" s="112"/>
      <c r="E30" s="112"/>
      <c r="F30" s="112"/>
      <c r="G30" s="112"/>
      <c r="H30" s="112"/>
      <c r="I30" s="111">
        <f t="shared" si="1"/>
        <v>100</v>
      </c>
      <c r="J30" s="112">
        <v>70</v>
      </c>
      <c r="K30" s="112">
        <v>30</v>
      </c>
      <c r="L30" s="112"/>
      <c r="M30" s="113">
        <f t="shared" si="2"/>
        <v>100</v>
      </c>
      <c r="N30" s="112">
        <v>70</v>
      </c>
      <c r="O30" s="112">
        <v>30</v>
      </c>
      <c r="P30" s="112"/>
      <c r="Q30" s="8"/>
      <c r="R30" s="8"/>
    </row>
    <row r="31" spans="1:18" s="15" customFormat="1" ht="21" customHeight="1" x14ac:dyDescent="0.3">
      <c r="A31" s="9">
        <v>22</v>
      </c>
      <c r="B31" s="14" t="s">
        <v>37</v>
      </c>
      <c r="C31" s="6"/>
      <c r="D31" s="118"/>
      <c r="E31" s="118"/>
      <c r="F31" s="118"/>
      <c r="G31" s="118"/>
      <c r="H31" s="118"/>
      <c r="I31" s="111">
        <f t="shared" si="1"/>
        <v>70</v>
      </c>
      <c r="J31" s="117">
        <v>70</v>
      </c>
      <c r="K31" s="117"/>
      <c r="L31" s="117"/>
      <c r="M31" s="113">
        <f t="shared" si="2"/>
        <v>70</v>
      </c>
      <c r="N31" s="117">
        <v>70</v>
      </c>
      <c r="O31" s="119"/>
      <c r="P31" s="119"/>
      <c r="Q31" s="8"/>
      <c r="R31" s="8"/>
    </row>
    <row r="32" spans="1:18" s="15" customFormat="1" ht="21" customHeight="1" x14ac:dyDescent="0.3">
      <c r="A32" s="9">
        <v>23</v>
      </c>
      <c r="B32" s="14" t="s">
        <v>38</v>
      </c>
      <c r="C32" s="6"/>
      <c r="D32" s="118"/>
      <c r="E32" s="118"/>
      <c r="F32" s="118"/>
      <c r="G32" s="118"/>
      <c r="H32" s="118"/>
      <c r="I32" s="111">
        <f t="shared" si="1"/>
        <v>120</v>
      </c>
      <c r="J32" s="117">
        <v>50</v>
      </c>
      <c r="K32" s="117">
        <v>70</v>
      </c>
      <c r="L32" s="117"/>
      <c r="M32" s="113">
        <f t="shared" si="2"/>
        <v>150</v>
      </c>
      <c r="N32" s="117">
        <v>50</v>
      </c>
      <c r="O32" s="119">
        <v>100</v>
      </c>
      <c r="P32" s="119"/>
      <c r="Q32" s="8"/>
      <c r="R32" s="8"/>
    </row>
    <row r="33" spans="1:18" s="5" customFormat="1" ht="35.25" customHeight="1" x14ac:dyDescent="0.3">
      <c r="A33" s="6" t="s">
        <v>39</v>
      </c>
      <c r="B33" s="7" t="s">
        <v>40</v>
      </c>
      <c r="C33" s="6">
        <f>SUM(C34:C46)</f>
        <v>5360</v>
      </c>
      <c r="D33" s="6"/>
      <c r="E33" s="6">
        <f>SUM(E34:E46)</f>
        <v>160</v>
      </c>
      <c r="F33" s="6"/>
      <c r="G33" s="6"/>
      <c r="H33" s="6">
        <f>SUM(H34:H46)</f>
        <v>5200</v>
      </c>
      <c r="I33" s="111">
        <f>SUM(I34:I50)</f>
        <v>5950</v>
      </c>
      <c r="J33" s="111">
        <f t="shared" ref="J33:P33" si="4">SUM(J34:J50)</f>
        <v>90</v>
      </c>
      <c r="K33" s="111">
        <f t="shared" si="4"/>
        <v>740</v>
      </c>
      <c r="L33" s="111">
        <f t="shared" si="4"/>
        <v>5120</v>
      </c>
      <c r="M33" s="111">
        <f t="shared" si="4"/>
        <v>5285</v>
      </c>
      <c r="N33" s="111">
        <f t="shared" si="4"/>
        <v>220</v>
      </c>
      <c r="O33" s="111">
        <f t="shared" si="4"/>
        <v>1015</v>
      </c>
      <c r="P33" s="111">
        <f t="shared" si="4"/>
        <v>4050</v>
      </c>
      <c r="Q33" s="8"/>
      <c r="R33" s="8"/>
    </row>
    <row r="34" spans="1:18" s="17" customFormat="1" ht="35.25" customHeight="1" x14ac:dyDescent="0.3">
      <c r="A34" s="9">
        <v>24</v>
      </c>
      <c r="B34" s="16" t="s">
        <v>41</v>
      </c>
      <c r="C34" s="6">
        <f>SUM(D34:H34)</f>
        <v>860</v>
      </c>
      <c r="D34" s="120"/>
      <c r="E34" s="120">
        <v>40</v>
      </c>
      <c r="F34" s="24"/>
      <c r="G34" s="121"/>
      <c r="H34" s="115">
        <v>820</v>
      </c>
      <c r="I34" s="111">
        <f t="shared" ref="I34:I50" si="5">SUM(J34:L34)</f>
        <v>640</v>
      </c>
      <c r="J34" s="112"/>
      <c r="K34" s="112">
        <v>40</v>
      </c>
      <c r="L34" s="112">
        <v>600</v>
      </c>
      <c r="M34" s="111">
        <f t="shared" ref="M34:M42" si="6">SUM(N34:P34)</f>
        <v>585</v>
      </c>
      <c r="N34" s="117">
        <v>35</v>
      </c>
      <c r="O34" s="117">
        <v>100</v>
      </c>
      <c r="P34" s="117">
        <v>450</v>
      </c>
      <c r="Q34" s="8"/>
      <c r="R34" s="8"/>
    </row>
    <row r="35" spans="1:18" s="17" customFormat="1" ht="21" customHeight="1" x14ac:dyDescent="0.3">
      <c r="A35" s="9">
        <v>25</v>
      </c>
      <c r="B35" s="11" t="s">
        <v>42</v>
      </c>
      <c r="C35" s="6">
        <f>SUM(D35:H35)</f>
        <v>40</v>
      </c>
      <c r="D35" s="120"/>
      <c r="E35" s="120">
        <v>40</v>
      </c>
      <c r="F35" s="24"/>
      <c r="G35" s="121"/>
      <c r="H35" s="24"/>
      <c r="I35" s="111">
        <f t="shared" si="5"/>
        <v>40</v>
      </c>
      <c r="J35" s="112"/>
      <c r="K35" s="112">
        <v>40</v>
      </c>
      <c r="L35" s="112"/>
      <c r="M35" s="111">
        <f t="shared" si="6"/>
        <v>40</v>
      </c>
      <c r="N35" s="117"/>
      <c r="O35" s="117">
        <v>40</v>
      </c>
      <c r="P35" s="117"/>
      <c r="Q35" s="8"/>
      <c r="R35" s="8"/>
    </row>
    <row r="36" spans="1:18" s="17" customFormat="1" ht="21" customHeight="1" x14ac:dyDescent="0.3">
      <c r="A36" s="9">
        <v>26</v>
      </c>
      <c r="B36" s="11" t="s">
        <v>43</v>
      </c>
      <c r="C36" s="6">
        <f>SUM(D36:H36)</f>
        <v>40</v>
      </c>
      <c r="D36" s="120"/>
      <c r="E36" s="120">
        <v>40</v>
      </c>
      <c r="F36" s="24"/>
      <c r="G36" s="121"/>
      <c r="H36" s="24"/>
      <c r="I36" s="111">
        <f t="shared" si="5"/>
        <v>40</v>
      </c>
      <c r="J36" s="112"/>
      <c r="K36" s="112">
        <v>40</v>
      </c>
      <c r="L36" s="112"/>
      <c r="M36" s="111">
        <f t="shared" si="6"/>
        <v>70</v>
      </c>
      <c r="N36" s="117">
        <v>30</v>
      </c>
      <c r="O36" s="117">
        <v>40</v>
      </c>
      <c r="P36" s="117"/>
      <c r="Q36" s="8"/>
      <c r="R36" s="8"/>
    </row>
    <row r="37" spans="1:18" s="17" customFormat="1" ht="33" customHeight="1" x14ac:dyDescent="0.3">
      <c r="A37" s="9">
        <v>27</v>
      </c>
      <c r="B37" s="11" t="s">
        <v>44</v>
      </c>
      <c r="C37" s="115">
        <v>2570</v>
      </c>
      <c r="D37" s="115"/>
      <c r="E37" s="115"/>
      <c r="F37" s="115"/>
      <c r="G37" s="115"/>
      <c r="H37" s="115">
        <v>2570</v>
      </c>
      <c r="I37" s="111">
        <f t="shared" si="5"/>
        <v>1800</v>
      </c>
      <c r="J37" s="115">
        <v>30</v>
      </c>
      <c r="K37" s="115">
        <v>70</v>
      </c>
      <c r="L37" s="115">
        <v>1700</v>
      </c>
      <c r="M37" s="111">
        <f t="shared" si="6"/>
        <v>1155</v>
      </c>
      <c r="N37" s="115">
        <v>35</v>
      </c>
      <c r="O37" s="115">
        <v>120</v>
      </c>
      <c r="P37" s="115">
        <v>1000</v>
      </c>
      <c r="Q37" s="8"/>
      <c r="R37" s="8"/>
    </row>
    <row r="38" spans="1:18" s="19" customFormat="1" ht="21" customHeight="1" x14ac:dyDescent="0.3">
      <c r="A38" s="9">
        <v>28</v>
      </c>
      <c r="B38" s="18" t="s">
        <v>45</v>
      </c>
      <c r="C38" s="6">
        <f>SUM(D38:H38)</f>
        <v>490</v>
      </c>
      <c r="D38" s="115"/>
      <c r="E38" s="115"/>
      <c r="F38" s="115"/>
      <c r="G38" s="115"/>
      <c r="H38" s="115">
        <v>490</v>
      </c>
      <c r="I38" s="111">
        <f t="shared" si="5"/>
        <v>340</v>
      </c>
      <c r="J38" s="112"/>
      <c r="K38" s="112">
        <v>40</v>
      </c>
      <c r="L38" s="112">
        <v>300</v>
      </c>
      <c r="M38" s="6">
        <f t="shared" si="6"/>
        <v>275</v>
      </c>
      <c r="N38" s="117">
        <v>30</v>
      </c>
      <c r="O38" s="117">
        <v>45</v>
      </c>
      <c r="P38" s="117">
        <v>200</v>
      </c>
      <c r="Q38" s="8"/>
      <c r="R38" s="8"/>
    </row>
    <row r="39" spans="1:18" s="19" customFormat="1" ht="21" customHeight="1" x14ac:dyDescent="0.3">
      <c r="A39" s="9">
        <v>29</v>
      </c>
      <c r="B39" s="11" t="s">
        <v>46</v>
      </c>
      <c r="C39" s="6">
        <f>SUM(D39:H39)</f>
        <v>735</v>
      </c>
      <c r="D39" s="115"/>
      <c r="E39" s="115"/>
      <c r="F39" s="115"/>
      <c r="G39" s="115"/>
      <c r="H39" s="115">
        <v>735</v>
      </c>
      <c r="I39" s="111">
        <f t="shared" si="5"/>
        <v>390</v>
      </c>
      <c r="J39" s="112"/>
      <c r="K39" s="112">
        <v>40</v>
      </c>
      <c r="L39" s="112">
        <v>350</v>
      </c>
      <c r="M39" s="6">
        <f t="shared" si="6"/>
        <v>350</v>
      </c>
      <c r="N39" s="117"/>
      <c r="O39" s="117">
        <v>50</v>
      </c>
      <c r="P39" s="117">
        <v>300</v>
      </c>
      <c r="Q39" s="8"/>
      <c r="R39" s="8"/>
    </row>
    <row r="40" spans="1:18" s="19" customFormat="1" ht="21" customHeight="1" x14ac:dyDescent="0.3">
      <c r="A40" s="9">
        <v>30</v>
      </c>
      <c r="B40" s="11" t="s">
        <v>47</v>
      </c>
      <c r="C40" s="6">
        <f>SUM(D40:H40)</f>
        <v>175</v>
      </c>
      <c r="D40" s="115"/>
      <c r="E40" s="115"/>
      <c r="F40" s="115"/>
      <c r="G40" s="115"/>
      <c r="H40" s="115">
        <v>175</v>
      </c>
      <c r="I40" s="111">
        <f t="shared" si="5"/>
        <v>210</v>
      </c>
      <c r="J40" s="112"/>
      <c r="K40" s="112">
        <v>40</v>
      </c>
      <c r="L40" s="112">
        <v>170</v>
      </c>
      <c r="M40" s="6">
        <f t="shared" si="6"/>
        <v>240</v>
      </c>
      <c r="N40" s="117"/>
      <c r="O40" s="117">
        <v>40</v>
      </c>
      <c r="P40" s="117">
        <v>200</v>
      </c>
      <c r="Q40" s="8"/>
      <c r="R40" s="8"/>
    </row>
    <row r="41" spans="1:18" ht="21" customHeight="1" x14ac:dyDescent="0.3">
      <c r="A41" s="9">
        <v>31</v>
      </c>
      <c r="B41" s="18" t="s">
        <v>48</v>
      </c>
      <c r="C41" s="6">
        <f>SUM(D41:H41)</f>
        <v>390</v>
      </c>
      <c r="D41" s="115"/>
      <c r="E41" s="115">
        <v>40</v>
      </c>
      <c r="F41" s="116"/>
      <c r="G41" s="9"/>
      <c r="H41" s="116">
        <v>350</v>
      </c>
      <c r="I41" s="111">
        <f t="shared" si="5"/>
        <v>280</v>
      </c>
      <c r="J41" s="112">
        <v>30</v>
      </c>
      <c r="K41" s="112">
        <v>50</v>
      </c>
      <c r="L41" s="112">
        <v>200</v>
      </c>
      <c r="M41" s="6">
        <f t="shared" si="6"/>
        <v>250</v>
      </c>
      <c r="N41" s="117">
        <v>50</v>
      </c>
      <c r="O41" s="117">
        <v>50</v>
      </c>
      <c r="P41" s="117">
        <v>150</v>
      </c>
      <c r="Q41" s="8"/>
      <c r="R41" s="8"/>
    </row>
    <row r="42" spans="1:18" s="19" customFormat="1" ht="31.5" customHeight="1" x14ac:dyDescent="0.3">
      <c r="A42" s="9">
        <v>32</v>
      </c>
      <c r="B42" s="11" t="s">
        <v>49</v>
      </c>
      <c r="C42" s="6">
        <f>SUM(D42:H42)</f>
        <v>60</v>
      </c>
      <c r="D42" s="115"/>
      <c r="E42" s="115"/>
      <c r="F42" s="115"/>
      <c r="G42" s="115"/>
      <c r="H42" s="115">
        <v>60</v>
      </c>
      <c r="I42" s="111">
        <f t="shared" si="5"/>
        <v>240</v>
      </c>
      <c r="J42" s="112"/>
      <c r="K42" s="112">
        <v>40</v>
      </c>
      <c r="L42" s="112">
        <v>200</v>
      </c>
      <c r="M42" s="6">
        <f t="shared" si="6"/>
        <v>260</v>
      </c>
      <c r="N42" s="117"/>
      <c r="O42" s="117">
        <v>60</v>
      </c>
      <c r="P42" s="117">
        <v>200</v>
      </c>
      <c r="Q42" s="8"/>
      <c r="R42" s="8"/>
    </row>
    <row r="43" spans="1:18" s="17" customFormat="1" ht="21" customHeight="1" x14ac:dyDescent="0.3">
      <c r="A43" s="9">
        <v>33</v>
      </c>
      <c r="B43" s="11" t="s">
        <v>50</v>
      </c>
      <c r="C43" s="6"/>
      <c r="D43" s="120"/>
      <c r="E43" s="120"/>
      <c r="F43" s="24"/>
      <c r="G43" s="121"/>
      <c r="H43" s="24"/>
      <c r="I43" s="111">
        <f t="shared" si="5"/>
        <v>280</v>
      </c>
      <c r="J43" s="112">
        <v>30</v>
      </c>
      <c r="K43" s="112">
        <v>50</v>
      </c>
      <c r="L43" s="112">
        <v>200</v>
      </c>
      <c r="M43" s="6">
        <f>SUM(N43:P43)</f>
        <v>250</v>
      </c>
      <c r="N43" s="117">
        <v>40</v>
      </c>
      <c r="O43" s="117">
        <v>60</v>
      </c>
      <c r="P43" s="117">
        <v>150</v>
      </c>
      <c r="Q43" s="8"/>
      <c r="R43" s="8"/>
    </row>
    <row r="44" spans="1:18" s="20" customFormat="1" ht="21" customHeight="1" x14ac:dyDescent="0.3">
      <c r="A44" s="9">
        <v>34</v>
      </c>
      <c r="B44" s="14" t="s">
        <v>51</v>
      </c>
      <c r="C44" s="6"/>
      <c r="D44" s="118"/>
      <c r="E44" s="118"/>
      <c r="F44" s="118"/>
      <c r="G44" s="118"/>
      <c r="H44" s="118"/>
      <c r="I44" s="111">
        <f t="shared" si="5"/>
        <v>190</v>
      </c>
      <c r="J44" s="112"/>
      <c r="K44" s="112">
        <v>40</v>
      </c>
      <c r="L44" s="112">
        <v>150</v>
      </c>
      <c r="M44" s="6">
        <f t="shared" ref="M44:M50" si="7">SUM(N44:P44)</f>
        <v>200</v>
      </c>
      <c r="N44" s="117"/>
      <c r="O44" s="117">
        <v>50</v>
      </c>
      <c r="P44" s="117">
        <v>150</v>
      </c>
      <c r="Q44" s="8"/>
      <c r="R44" s="8"/>
    </row>
    <row r="45" spans="1:18" s="20" customFormat="1" ht="35.25" customHeight="1" x14ac:dyDescent="0.3">
      <c r="A45" s="9">
        <v>35</v>
      </c>
      <c r="B45" s="14" t="s">
        <v>52</v>
      </c>
      <c r="C45" s="6"/>
      <c r="D45" s="118"/>
      <c r="E45" s="118"/>
      <c r="F45" s="118"/>
      <c r="G45" s="118"/>
      <c r="H45" s="118"/>
      <c r="I45" s="111">
        <f t="shared" si="5"/>
        <v>290</v>
      </c>
      <c r="J45" s="112"/>
      <c r="K45" s="112">
        <v>40</v>
      </c>
      <c r="L45" s="112">
        <v>250</v>
      </c>
      <c r="M45" s="6">
        <f t="shared" si="7"/>
        <v>300</v>
      </c>
      <c r="N45" s="117"/>
      <c r="O45" s="117">
        <v>50</v>
      </c>
      <c r="P45" s="117">
        <v>250</v>
      </c>
      <c r="Q45" s="8"/>
      <c r="R45" s="8"/>
    </row>
    <row r="46" spans="1:18" s="15" customFormat="1" ht="21" customHeight="1" x14ac:dyDescent="0.3">
      <c r="A46" s="9">
        <v>36</v>
      </c>
      <c r="B46" s="14" t="s">
        <v>53</v>
      </c>
      <c r="C46" s="6"/>
      <c r="D46" s="118"/>
      <c r="E46" s="118"/>
      <c r="F46" s="118"/>
      <c r="G46" s="118"/>
      <c r="H46" s="118"/>
      <c r="I46" s="111">
        <f t="shared" si="5"/>
        <v>140</v>
      </c>
      <c r="J46" s="112"/>
      <c r="K46" s="112">
        <v>40</v>
      </c>
      <c r="L46" s="112">
        <v>100</v>
      </c>
      <c r="M46" s="6">
        <f t="shared" si="7"/>
        <v>140</v>
      </c>
      <c r="N46" s="117"/>
      <c r="O46" s="117">
        <v>40</v>
      </c>
      <c r="P46" s="117">
        <v>100</v>
      </c>
      <c r="Q46" s="8"/>
      <c r="R46" s="8"/>
    </row>
    <row r="47" spans="1:18" s="15" customFormat="1" ht="35.25" customHeight="1" x14ac:dyDescent="0.3">
      <c r="A47" s="9">
        <v>37</v>
      </c>
      <c r="B47" s="16" t="s">
        <v>54</v>
      </c>
      <c r="C47" s="6"/>
      <c r="D47" s="118"/>
      <c r="E47" s="118"/>
      <c r="F47" s="118"/>
      <c r="G47" s="118"/>
      <c r="H47" s="118"/>
      <c r="I47" s="111">
        <f t="shared" si="5"/>
        <v>280</v>
      </c>
      <c r="J47" s="111">
        <v>0</v>
      </c>
      <c r="K47" s="111">
        <v>80</v>
      </c>
      <c r="L47" s="111">
        <v>200</v>
      </c>
      <c r="M47" s="111">
        <v>290</v>
      </c>
      <c r="N47" s="111">
        <v>0</v>
      </c>
      <c r="O47" s="111">
        <v>90</v>
      </c>
      <c r="P47" s="111">
        <v>200</v>
      </c>
      <c r="Q47" s="8"/>
      <c r="R47" s="8"/>
    </row>
    <row r="48" spans="1:18" s="15" customFormat="1" ht="21" customHeight="1" x14ac:dyDescent="0.3">
      <c r="A48" s="9">
        <v>38</v>
      </c>
      <c r="B48" s="16" t="s">
        <v>55</v>
      </c>
      <c r="C48" s="6"/>
      <c r="D48" s="118"/>
      <c r="E48" s="118"/>
      <c r="F48" s="118"/>
      <c r="G48" s="118"/>
      <c r="H48" s="118"/>
      <c r="I48" s="111">
        <f t="shared" si="5"/>
        <v>100</v>
      </c>
      <c r="J48" s="112"/>
      <c r="K48" s="112"/>
      <c r="L48" s="112">
        <v>100</v>
      </c>
      <c r="M48" s="6">
        <f t="shared" si="7"/>
        <v>130</v>
      </c>
      <c r="N48" s="117"/>
      <c r="O48" s="117">
        <v>30</v>
      </c>
      <c r="P48" s="117">
        <v>100</v>
      </c>
      <c r="Q48" s="8"/>
      <c r="R48" s="8"/>
    </row>
    <row r="49" spans="1:18" s="15" customFormat="1" ht="21" customHeight="1" x14ac:dyDescent="0.3">
      <c r="A49" s="9">
        <v>39</v>
      </c>
      <c r="B49" s="16" t="s">
        <v>56</v>
      </c>
      <c r="C49" s="115"/>
      <c r="D49" s="115"/>
      <c r="E49" s="115"/>
      <c r="F49" s="115"/>
      <c r="G49" s="115"/>
      <c r="H49" s="115"/>
      <c r="I49" s="111">
        <f t="shared" si="5"/>
        <v>450</v>
      </c>
      <c r="J49" s="115"/>
      <c r="K49" s="115">
        <v>50</v>
      </c>
      <c r="L49" s="115">
        <v>400</v>
      </c>
      <c r="M49" s="6">
        <f t="shared" si="7"/>
        <v>500</v>
      </c>
      <c r="N49" s="115"/>
      <c r="O49" s="115">
        <v>100</v>
      </c>
      <c r="P49" s="115">
        <v>400</v>
      </c>
      <c r="Q49" s="8"/>
      <c r="R49" s="8"/>
    </row>
    <row r="50" spans="1:18" s="15" customFormat="1" ht="35.25" customHeight="1" x14ac:dyDescent="0.3">
      <c r="A50" s="9">
        <v>40</v>
      </c>
      <c r="B50" s="16" t="s">
        <v>57</v>
      </c>
      <c r="C50" s="6"/>
      <c r="D50" s="118"/>
      <c r="E50" s="118"/>
      <c r="F50" s="118"/>
      <c r="G50" s="118"/>
      <c r="H50" s="118"/>
      <c r="I50" s="111">
        <f t="shared" si="5"/>
        <v>240</v>
      </c>
      <c r="J50" s="112"/>
      <c r="K50" s="112">
        <v>40</v>
      </c>
      <c r="L50" s="112">
        <v>200</v>
      </c>
      <c r="M50" s="6">
        <f t="shared" si="7"/>
        <v>250</v>
      </c>
      <c r="N50" s="117"/>
      <c r="O50" s="117">
        <v>50</v>
      </c>
      <c r="P50" s="117">
        <v>200</v>
      </c>
      <c r="Q50" s="8"/>
      <c r="R50" s="8"/>
    </row>
    <row r="51" spans="1:18" s="1" customFormat="1" ht="35.25" customHeight="1" x14ac:dyDescent="0.3">
      <c r="A51" s="6" t="s">
        <v>58</v>
      </c>
      <c r="B51" s="21" t="s">
        <v>59</v>
      </c>
      <c r="C51" s="6">
        <f t="shared" ref="C51:P51" si="8">SUM(C52:C87)</f>
        <v>10285</v>
      </c>
      <c r="D51" s="6"/>
      <c r="E51" s="6"/>
      <c r="F51" s="6">
        <f t="shared" si="8"/>
        <v>1085</v>
      </c>
      <c r="G51" s="6">
        <f t="shared" si="8"/>
        <v>3230</v>
      </c>
      <c r="H51" s="6">
        <f t="shared" si="8"/>
        <v>5970</v>
      </c>
      <c r="I51" s="111">
        <f t="shared" si="8"/>
        <v>7935</v>
      </c>
      <c r="J51" s="111">
        <f t="shared" si="8"/>
        <v>760</v>
      </c>
      <c r="K51" s="111">
        <f t="shared" si="8"/>
        <v>3325</v>
      </c>
      <c r="L51" s="111">
        <f t="shared" si="8"/>
        <v>3850</v>
      </c>
      <c r="M51" s="111">
        <f t="shared" si="8"/>
        <v>8690</v>
      </c>
      <c r="N51" s="111">
        <f t="shared" si="8"/>
        <v>1110</v>
      </c>
      <c r="O51" s="111">
        <f t="shared" si="8"/>
        <v>3720</v>
      </c>
      <c r="P51" s="111">
        <f t="shared" si="8"/>
        <v>3860</v>
      </c>
      <c r="Q51" s="8"/>
      <c r="R51" s="8"/>
    </row>
    <row r="52" spans="1:18" s="5" customFormat="1" ht="35.25" customHeight="1" x14ac:dyDescent="0.3">
      <c r="A52" s="9">
        <v>41</v>
      </c>
      <c r="B52" s="11" t="s">
        <v>60</v>
      </c>
      <c r="C52" s="6">
        <f>SUM(D52:H52)</f>
        <v>120</v>
      </c>
      <c r="D52" s="9"/>
      <c r="E52" s="9"/>
      <c r="F52" s="9"/>
      <c r="G52" s="9">
        <v>70</v>
      </c>
      <c r="H52" s="9">
        <v>50</v>
      </c>
      <c r="I52" s="111">
        <f t="shared" ref="I52:I87" si="9">SUM(J52:L52)</f>
        <v>180</v>
      </c>
      <c r="J52" s="112">
        <v>30</v>
      </c>
      <c r="K52" s="112">
        <v>60</v>
      </c>
      <c r="L52" s="112">
        <v>90</v>
      </c>
      <c r="M52" s="6">
        <f t="shared" ref="M52:M87" si="10">SUM(N52:P52)</f>
        <v>205</v>
      </c>
      <c r="N52" s="117">
        <v>45</v>
      </c>
      <c r="O52" s="117">
        <v>70</v>
      </c>
      <c r="P52" s="117">
        <v>90</v>
      </c>
      <c r="Q52" s="8"/>
      <c r="R52" s="8"/>
    </row>
    <row r="53" spans="1:18" s="5" customFormat="1" ht="21.75" customHeight="1" x14ac:dyDescent="0.3">
      <c r="A53" s="9">
        <v>42</v>
      </c>
      <c r="B53" s="11" t="s">
        <v>61</v>
      </c>
      <c r="C53" s="115">
        <v>280</v>
      </c>
      <c r="D53" s="115"/>
      <c r="E53" s="115"/>
      <c r="F53" s="115">
        <v>140</v>
      </c>
      <c r="G53" s="115">
        <v>140</v>
      </c>
      <c r="H53" s="115"/>
      <c r="I53" s="111">
        <f t="shared" si="9"/>
        <v>220</v>
      </c>
      <c r="J53" s="115">
        <v>100</v>
      </c>
      <c r="K53" s="115">
        <v>120</v>
      </c>
      <c r="L53" s="115"/>
      <c r="M53" s="6">
        <f t="shared" si="10"/>
        <v>220</v>
      </c>
      <c r="N53" s="115">
        <v>100</v>
      </c>
      <c r="O53" s="115">
        <v>120</v>
      </c>
      <c r="P53" s="115"/>
      <c r="Q53" s="8"/>
      <c r="R53" s="8"/>
    </row>
    <row r="54" spans="1:18" s="5" customFormat="1" ht="21" customHeight="1" x14ac:dyDescent="0.3">
      <c r="A54" s="9">
        <v>43</v>
      </c>
      <c r="B54" s="11" t="s">
        <v>62</v>
      </c>
      <c r="C54" s="115">
        <v>145</v>
      </c>
      <c r="D54" s="115"/>
      <c r="E54" s="115"/>
      <c r="F54" s="115">
        <v>35</v>
      </c>
      <c r="G54" s="115">
        <v>40</v>
      </c>
      <c r="H54" s="115">
        <v>70</v>
      </c>
      <c r="I54" s="111">
        <f t="shared" si="9"/>
        <v>165</v>
      </c>
      <c r="J54" s="115">
        <v>35</v>
      </c>
      <c r="K54" s="115">
        <v>70</v>
      </c>
      <c r="L54" s="115">
        <v>60</v>
      </c>
      <c r="M54" s="6">
        <f t="shared" si="10"/>
        <v>170</v>
      </c>
      <c r="N54" s="115">
        <v>40</v>
      </c>
      <c r="O54" s="115">
        <v>70</v>
      </c>
      <c r="P54" s="115">
        <v>60</v>
      </c>
      <c r="Q54" s="8"/>
      <c r="R54" s="8"/>
    </row>
    <row r="55" spans="1:18" ht="21" customHeight="1" x14ac:dyDescent="0.3">
      <c r="A55" s="9">
        <v>44</v>
      </c>
      <c r="B55" s="11" t="s">
        <v>63</v>
      </c>
      <c r="C55" s="6">
        <f>SUM(D55:H55)</f>
        <v>150</v>
      </c>
      <c r="D55" s="9"/>
      <c r="E55" s="9"/>
      <c r="F55" s="9">
        <v>40</v>
      </c>
      <c r="G55" s="9">
        <v>40</v>
      </c>
      <c r="H55" s="9">
        <v>70</v>
      </c>
      <c r="I55" s="111">
        <f t="shared" si="9"/>
        <v>105</v>
      </c>
      <c r="J55" s="112">
        <v>35</v>
      </c>
      <c r="K55" s="112">
        <v>70</v>
      </c>
      <c r="L55" s="112">
        <v>0</v>
      </c>
      <c r="M55" s="6">
        <f t="shared" si="10"/>
        <v>130</v>
      </c>
      <c r="N55" s="115">
        <v>40</v>
      </c>
      <c r="O55" s="117">
        <v>90</v>
      </c>
      <c r="P55" s="117"/>
      <c r="Q55" s="8"/>
      <c r="R55" s="8"/>
    </row>
    <row r="56" spans="1:18" ht="21" customHeight="1" x14ac:dyDescent="0.3">
      <c r="A56" s="9">
        <v>45</v>
      </c>
      <c r="B56" s="11" t="s">
        <v>64</v>
      </c>
      <c r="C56" s="6">
        <f>SUM(D56:H56)</f>
        <v>90</v>
      </c>
      <c r="D56" s="9"/>
      <c r="E56" s="9"/>
      <c r="F56" s="9">
        <v>40</v>
      </c>
      <c r="G56" s="9">
        <v>50</v>
      </c>
      <c r="H56" s="9"/>
      <c r="I56" s="111">
        <f t="shared" si="9"/>
        <v>95</v>
      </c>
      <c r="J56" s="112">
        <v>35</v>
      </c>
      <c r="K56" s="112">
        <v>60</v>
      </c>
      <c r="L56" s="112">
        <v>0</v>
      </c>
      <c r="M56" s="6">
        <f t="shared" si="10"/>
        <v>130</v>
      </c>
      <c r="N56" s="115">
        <v>40</v>
      </c>
      <c r="O56" s="117">
        <v>90</v>
      </c>
      <c r="P56" s="117"/>
      <c r="Q56" s="8"/>
      <c r="R56" s="8"/>
    </row>
    <row r="57" spans="1:18" ht="21" customHeight="1" x14ac:dyDescent="0.3">
      <c r="A57" s="9">
        <v>46</v>
      </c>
      <c r="B57" s="11" t="s">
        <v>65</v>
      </c>
      <c r="C57" s="6">
        <f>SUM(D57:H57)</f>
        <v>475</v>
      </c>
      <c r="D57" s="9"/>
      <c r="E57" s="122"/>
      <c r="F57" s="122">
        <v>180</v>
      </c>
      <c r="G57" s="122">
        <v>225</v>
      </c>
      <c r="H57" s="122">
        <v>70</v>
      </c>
      <c r="I57" s="111">
        <f t="shared" si="9"/>
        <v>420</v>
      </c>
      <c r="J57" s="112">
        <v>70</v>
      </c>
      <c r="K57" s="112">
        <v>200</v>
      </c>
      <c r="L57" s="112">
        <v>150</v>
      </c>
      <c r="M57" s="6">
        <f t="shared" si="10"/>
        <v>440</v>
      </c>
      <c r="N57" s="117">
        <v>90</v>
      </c>
      <c r="O57" s="117">
        <v>200</v>
      </c>
      <c r="P57" s="117">
        <v>150</v>
      </c>
      <c r="Q57" s="8"/>
      <c r="R57" s="8"/>
    </row>
    <row r="58" spans="1:18" ht="21" customHeight="1" x14ac:dyDescent="0.3">
      <c r="A58" s="9">
        <v>47</v>
      </c>
      <c r="B58" s="11" t="s">
        <v>66</v>
      </c>
      <c r="C58" s="6">
        <f>SUM(D58:H58)</f>
        <v>360</v>
      </c>
      <c r="D58" s="9"/>
      <c r="E58" s="9"/>
      <c r="F58" s="9">
        <v>30</v>
      </c>
      <c r="G58" s="9">
        <v>330</v>
      </c>
      <c r="H58" s="9">
        <v>0</v>
      </c>
      <c r="I58" s="111">
        <f t="shared" si="9"/>
        <v>170</v>
      </c>
      <c r="J58" s="112">
        <v>40</v>
      </c>
      <c r="K58" s="112">
        <v>60</v>
      </c>
      <c r="L58" s="112">
        <v>70</v>
      </c>
      <c r="M58" s="6">
        <f t="shared" si="10"/>
        <v>230</v>
      </c>
      <c r="N58" s="117">
        <v>40</v>
      </c>
      <c r="O58" s="117">
        <v>90</v>
      </c>
      <c r="P58" s="117">
        <v>100</v>
      </c>
      <c r="Q58" s="8"/>
      <c r="R58" s="8"/>
    </row>
    <row r="59" spans="1:18" s="22" customFormat="1" ht="21" customHeight="1" x14ac:dyDescent="0.3">
      <c r="A59" s="9">
        <v>48</v>
      </c>
      <c r="B59" s="14" t="s">
        <v>67</v>
      </c>
      <c r="C59" s="115">
        <v>2170</v>
      </c>
      <c r="D59" s="115"/>
      <c r="E59" s="115"/>
      <c r="F59" s="115">
        <v>230</v>
      </c>
      <c r="G59" s="115">
        <v>730</v>
      </c>
      <c r="H59" s="115">
        <v>1210</v>
      </c>
      <c r="I59" s="111">
        <f t="shared" si="9"/>
        <v>605</v>
      </c>
      <c r="J59" s="115">
        <v>35</v>
      </c>
      <c r="K59" s="115">
        <v>220</v>
      </c>
      <c r="L59" s="115">
        <v>350</v>
      </c>
      <c r="M59" s="6">
        <f t="shared" si="10"/>
        <v>610</v>
      </c>
      <c r="N59" s="115">
        <v>40</v>
      </c>
      <c r="O59" s="115">
        <v>220</v>
      </c>
      <c r="P59" s="115">
        <v>350</v>
      </c>
      <c r="Q59" s="8"/>
      <c r="R59" s="8"/>
    </row>
    <row r="60" spans="1:18" ht="21" customHeight="1" x14ac:dyDescent="0.3">
      <c r="A60" s="9">
        <v>49</v>
      </c>
      <c r="B60" s="11" t="s">
        <v>68</v>
      </c>
      <c r="C60" s="6">
        <f>SUM(D60:H60)</f>
        <v>70</v>
      </c>
      <c r="D60" s="9"/>
      <c r="E60" s="9"/>
      <c r="F60" s="9">
        <v>35</v>
      </c>
      <c r="G60" s="9">
        <v>35</v>
      </c>
      <c r="H60" s="9"/>
      <c r="I60" s="111">
        <f t="shared" si="9"/>
        <v>105</v>
      </c>
      <c r="J60" s="112">
        <v>45</v>
      </c>
      <c r="K60" s="112">
        <v>60</v>
      </c>
      <c r="L60" s="112"/>
      <c r="M60" s="6">
        <f t="shared" si="10"/>
        <v>115</v>
      </c>
      <c r="N60" s="117">
        <v>45</v>
      </c>
      <c r="O60" s="117">
        <v>70</v>
      </c>
      <c r="P60" s="117"/>
      <c r="Q60" s="8"/>
      <c r="R60" s="8"/>
    </row>
    <row r="61" spans="1:18" ht="21" customHeight="1" x14ac:dyDescent="0.3">
      <c r="A61" s="9">
        <v>50</v>
      </c>
      <c r="B61" s="11" t="s">
        <v>69</v>
      </c>
      <c r="C61" s="115">
        <v>2065</v>
      </c>
      <c r="D61" s="115"/>
      <c r="E61" s="115"/>
      <c r="F61" s="115">
        <v>210</v>
      </c>
      <c r="G61" s="115">
        <v>520</v>
      </c>
      <c r="H61" s="115">
        <v>1335</v>
      </c>
      <c r="I61" s="111">
        <f t="shared" si="9"/>
        <v>670</v>
      </c>
      <c r="J61" s="115">
        <v>70</v>
      </c>
      <c r="K61" s="115">
        <v>200</v>
      </c>
      <c r="L61" s="115">
        <v>400</v>
      </c>
      <c r="M61" s="6">
        <f t="shared" si="10"/>
        <v>670</v>
      </c>
      <c r="N61" s="115">
        <v>70</v>
      </c>
      <c r="O61" s="115">
        <v>200</v>
      </c>
      <c r="P61" s="115">
        <v>400</v>
      </c>
      <c r="Q61" s="8"/>
      <c r="R61" s="8"/>
    </row>
    <row r="62" spans="1:18" ht="35.25" customHeight="1" x14ac:dyDescent="0.3">
      <c r="A62" s="9">
        <v>51</v>
      </c>
      <c r="B62" s="11" t="s">
        <v>70</v>
      </c>
      <c r="C62" s="6">
        <f>SUM(D62:H62)</f>
        <v>60</v>
      </c>
      <c r="D62" s="9"/>
      <c r="E62" s="9"/>
      <c r="F62" s="9">
        <v>30</v>
      </c>
      <c r="G62" s="9">
        <v>30</v>
      </c>
      <c r="H62" s="9"/>
      <c r="I62" s="111">
        <f t="shared" si="9"/>
        <v>100</v>
      </c>
      <c r="J62" s="112">
        <v>40</v>
      </c>
      <c r="K62" s="112">
        <v>60</v>
      </c>
      <c r="L62" s="112"/>
      <c r="M62" s="6">
        <f t="shared" si="10"/>
        <v>110</v>
      </c>
      <c r="N62" s="117">
        <v>40</v>
      </c>
      <c r="O62" s="117">
        <v>70</v>
      </c>
      <c r="P62" s="117"/>
      <c r="Q62" s="8"/>
      <c r="R62" s="8"/>
    </row>
    <row r="63" spans="1:18" s="15" customFormat="1" ht="34.5" customHeight="1" x14ac:dyDescent="0.3">
      <c r="A63" s="9">
        <v>52</v>
      </c>
      <c r="B63" s="11" t="s">
        <v>71</v>
      </c>
      <c r="C63" s="115">
        <v>270</v>
      </c>
      <c r="D63" s="115"/>
      <c r="E63" s="115"/>
      <c r="F63" s="115">
        <v>30</v>
      </c>
      <c r="G63" s="115">
        <v>135</v>
      </c>
      <c r="H63" s="115">
        <v>105</v>
      </c>
      <c r="I63" s="111">
        <f t="shared" si="9"/>
        <v>350</v>
      </c>
      <c r="J63" s="115">
        <v>40</v>
      </c>
      <c r="K63" s="115">
        <v>120</v>
      </c>
      <c r="L63" s="115">
        <v>190</v>
      </c>
      <c r="M63" s="6">
        <f t="shared" si="10"/>
        <v>350</v>
      </c>
      <c r="N63" s="115">
        <v>40</v>
      </c>
      <c r="O63" s="115">
        <v>120</v>
      </c>
      <c r="P63" s="115">
        <v>190</v>
      </c>
      <c r="Q63" s="8"/>
      <c r="R63" s="8"/>
    </row>
    <row r="64" spans="1:18" ht="34.5" customHeight="1" x14ac:dyDescent="0.3">
      <c r="A64" s="9">
        <v>53</v>
      </c>
      <c r="B64" s="11" t="s">
        <v>72</v>
      </c>
      <c r="C64" s="6">
        <f>SUM(D64:H64)</f>
        <v>590</v>
      </c>
      <c r="D64" s="9"/>
      <c r="E64" s="9"/>
      <c r="F64" s="9">
        <v>50</v>
      </c>
      <c r="G64" s="9">
        <v>65</v>
      </c>
      <c r="H64" s="9">
        <v>475</v>
      </c>
      <c r="I64" s="111">
        <f t="shared" si="9"/>
        <v>200</v>
      </c>
      <c r="J64" s="112">
        <v>30</v>
      </c>
      <c r="K64" s="112">
        <v>100</v>
      </c>
      <c r="L64" s="112">
        <v>70</v>
      </c>
      <c r="M64" s="6">
        <f t="shared" si="10"/>
        <v>205</v>
      </c>
      <c r="N64" s="117">
        <v>35</v>
      </c>
      <c r="O64" s="117">
        <v>100</v>
      </c>
      <c r="P64" s="117">
        <v>70</v>
      </c>
      <c r="Q64" s="8"/>
      <c r="R64" s="8"/>
    </row>
    <row r="65" spans="1:18" ht="21" customHeight="1" x14ac:dyDescent="0.3">
      <c r="A65" s="9">
        <v>54</v>
      </c>
      <c r="B65" s="11" t="s">
        <v>73</v>
      </c>
      <c r="C65" s="6">
        <f>SUM(D65:H65)</f>
        <v>100</v>
      </c>
      <c r="D65" s="9"/>
      <c r="E65" s="9"/>
      <c r="F65" s="9"/>
      <c r="G65" s="9">
        <v>100</v>
      </c>
      <c r="H65" s="9"/>
      <c r="I65" s="111">
        <f t="shared" si="9"/>
        <v>100</v>
      </c>
      <c r="J65" s="112">
        <v>0</v>
      </c>
      <c r="K65" s="112">
        <v>100</v>
      </c>
      <c r="L65" s="112">
        <v>0</v>
      </c>
      <c r="M65" s="6">
        <f t="shared" si="10"/>
        <v>100</v>
      </c>
      <c r="N65" s="117">
        <v>0</v>
      </c>
      <c r="O65" s="117">
        <v>100</v>
      </c>
      <c r="P65" s="117"/>
      <c r="Q65" s="8"/>
      <c r="R65" s="8"/>
    </row>
    <row r="66" spans="1:18" ht="35.25" customHeight="1" x14ac:dyDescent="0.3">
      <c r="A66" s="9">
        <v>55</v>
      </c>
      <c r="B66" s="11" t="s">
        <v>74</v>
      </c>
      <c r="C66" s="6">
        <f>SUM(D66:H66)</f>
        <v>230</v>
      </c>
      <c r="D66" s="9"/>
      <c r="E66" s="9"/>
      <c r="F66" s="9"/>
      <c r="G66" s="9">
        <v>150</v>
      </c>
      <c r="H66" s="9">
        <v>80</v>
      </c>
      <c r="I66" s="111">
        <f t="shared" si="9"/>
        <v>200</v>
      </c>
      <c r="J66" s="112"/>
      <c r="K66" s="112">
        <v>100</v>
      </c>
      <c r="L66" s="112">
        <v>100</v>
      </c>
      <c r="M66" s="6">
        <f t="shared" si="10"/>
        <v>285</v>
      </c>
      <c r="N66" s="117">
        <v>35</v>
      </c>
      <c r="O66" s="117">
        <v>100</v>
      </c>
      <c r="P66" s="117">
        <v>150</v>
      </c>
      <c r="Q66" s="8"/>
      <c r="R66" s="8"/>
    </row>
    <row r="67" spans="1:18" ht="27" customHeight="1" x14ac:dyDescent="0.3">
      <c r="A67" s="9">
        <v>56</v>
      </c>
      <c r="B67" s="11" t="s">
        <v>75</v>
      </c>
      <c r="C67" s="6">
        <f>SUM(D67:H67)</f>
        <v>335</v>
      </c>
      <c r="D67" s="9"/>
      <c r="E67" s="9"/>
      <c r="F67" s="9">
        <v>35</v>
      </c>
      <c r="G67" s="9"/>
      <c r="H67" s="9">
        <v>300</v>
      </c>
      <c r="I67" s="111">
        <f t="shared" si="9"/>
        <v>90</v>
      </c>
      <c r="J67" s="112">
        <v>30</v>
      </c>
      <c r="K67" s="112">
        <v>60</v>
      </c>
      <c r="L67" s="112">
        <v>0</v>
      </c>
      <c r="M67" s="6">
        <f t="shared" si="10"/>
        <v>105</v>
      </c>
      <c r="N67" s="117">
        <v>35</v>
      </c>
      <c r="O67" s="117">
        <v>70</v>
      </c>
      <c r="P67" s="117"/>
      <c r="Q67" s="8"/>
      <c r="R67" s="8"/>
    </row>
    <row r="68" spans="1:18" ht="32.25" customHeight="1" x14ac:dyDescent="0.3">
      <c r="A68" s="9">
        <v>57</v>
      </c>
      <c r="B68" s="11" t="s">
        <v>76</v>
      </c>
      <c r="C68" s="115">
        <v>280</v>
      </c>
      <c r="D68" s="115"/>
      <c r="E68" s="115"/>
      <c r="F68" s="115"/>
      <c r="G68" s="115">
        <v>140</v>
      </c>
      <c r="H68" s="115">
        <v>140</v>
      </c>
      <c r="I68" s="111">
        <f t="shared" si="9"/>
        <v>350</v>
      </c>
      <c r="J68" s="115"/>
      <c r="K68" s="115">
        <v>150</v>
      </c>
      <c r="L68" s="115">
        <v>200</v>
      </c>
      <c r="M68" s="6">
        <f t="shared" si="10"/>
        <v>350</v>
      </c>
      <c r="N68" s="115"/>
      <c r="O68" s="115">
        <v>150</v>
      </c>
      <c r="P68" s="115">
        <v>200</v>
      </c>
      <c r="Q68" s="8"/>
      <c r="R68" s="8"/>
    </row>
    <row r="69" spans="1:18" ht="28.5" customHeight="1" x14ac:dyDescent="0.3">
      <c r="A69" s="9">
        <v>58</v>
      </c>
      <c r="B69" s="11" t="s">
        <v>77</v>
      </c>
      <c r="C69" s="115">
        <v>650</v>
      </c>
      <c r="D69" s="115"/>
      <c r="E69" s="115"/>
      <c r="F69" s="115"/>
      <c r="G69" s="115">
        <v>430</v>
      </c>
      <c r="H69" s="115">
        <v>220</v>
      </c>
      <c r="I69" s="111">
        <f t="shared" si="9"/>
        <v>500</v>
      </c>
      <c r="J69" s="115"/>
      <c r="K69" s="115">
        <v>300</v>
      </c>
      <c r="L69" s="115">
        <v>200</v>
      </c>
      <c r="M69" s="6">
        <f t="shared" si="10"/>
        <v>500</v>
      </c>
      <c r="N69" s="115"/>
      <c r="O69" s="115">
        <v>300</v>
      </c>
      <c r="P69" s="115">
        <v>200</v>
      </c>
      <c r="Q69" s="8"/>
      <c r="R69" s="8"/>
    </row>
    <row r="70" spans="1:18" ht="28.5" customHeight="1" x14ac:dyDescent="0.3">
      <c r="A70" s="9">
        <v>59</v>
      </c>
      <c r="B70" s="11" t="s">
        <v>78</v>
      </c>
      <c r="C70" s="6">
        <f>SUM(D70:H70)</f>
        <v>1195</v>
      </c>
      <c r="D70" s="9"/>
      <c r="E70" s="9"/>
      <c r="F70" s="9"/>
      <c r="G70" s="9"/>
      <c r="H70" s="9">
        <v>1195</v>
      </c>
      <c r="I70" s="111">
        <f t="shared" si="9"/>
        <v>300</v>
      </c>
      <c r="J70" s="112"/>
      <c r="K70" s="112">
        <v>100</v>
      </c>
      <c r="L70" s="112">
        <v>200</v>
      </c>
      <c r="M70" s="6">
        <f t="shared" si="10"/>
        <v>300</v>
      </c>
      <c r="N70" s="117"/>
      <c r="O70" s="117">
        <v>100</v>
      </c>
      <c r="P70" s="117">
        <v>200</v>
      </c>
      <c r="Q70" s="8"/>
      <c r="R70" s="8"/>
    </row>
    <row r="71" spans="1:18" ht="28.5" customHeight="1" x14ac:dyDescent="0.3">
      <c r="A71" s="9">
        <v>60</v>
      </c>
      <c r="B71" s="11" t="s">
        <v>79</v>
      </c>
      <c r="C71" s="6">
        <f>SUM(D71:H71)</f>
        <v>275</v>
      </c>
      <c r="D71" s="9"/>
      <c r="E71" s="9"/>
      <c r="F71" s="9"/>
      <c r="G71" s="9"/>
      <c r="H71" s="9">
        <v>275</v>
      </c>
      <c r="I71" s="111">
        <f t="shared" si="9"/>
        <v>0</v>
      </c>
      <c r="J71" s="112"/>
      <c r="K71" s="112"/>
      <c r="L71" s="112"/>
      <c r="M71" s="6">
        <f t="shared" si="10"/>
        <v>0</v>
      </c>
      <c r="N71" s="117"/>
      <c r="O71" s="117"/>
      <c r="P71" s="117"/>
      <c r="Q71" s="8"/>
      <c r="R71" s="8"/>
    </row>
    <row r="72" spans="1:18" ht="28.5" customHeight="1" x14ac:dyDescent="0.3">
      <c r="A72" s="9">
        <v>61</v>
      </c>
      <c r="B72" s="11" t="s">
        <v>80</v>
      </c>
      <c r="C72" s="6">
        <f>SUM(D72:H72)</f>
        <v>100</v>
      </c>
      <c r="D72" s="9"/>
      <c r="E72" s="9"/>
      <c r="F72" s="116"/>
      <c r="G72" s="9"/>
      <c r="H72" s="9">
        <v>100</v>
      </c>
      <c r="I72" s="111">
        <f t="shared" si="9"/>
        <v>0</v>
      </c>
      <c r="J72" s="112"/>
      <c r="K72" s="112"/>
      <c r="L72" s="112"/>
      <c r="M72" s="6">
        <f t="shared" si="10"/>
        <v>0</v>
      </c>
      <c r="N72" s="117"/>
      <c r="O72" s="117"/>
      <c r="P72" s="117"/>
      <c r="Q72" s="8"/>
      <c r="R72" s="8"/>
    </row>
    <row r="73" spans="1:18" ht="28.5" customHeight="1" x14ac:dyDescent="0.3">
      <c r="A73" s="9">
        <v>62</v>
      </c>
      <c r="B73" s="23" t="s">
        <v>81</v>
      </c>
      <c r="C73" s="115">
        <v>275</v>
      </c>
      <c r="D73" s="115"/>
      <c r="E73" s="115"/>
      <c r="F73" s="115"/>
      <c r="G73" s="115"/>
      <c r="H73" s="115">
        <v>275</v>
      </c>
      <c r="I73" s="111">
        <f t="shared" si="9"/>
        <v>780</v>
      </c>
      <c r="J73" s="115"/>
      <c r="K73" s="115">
        <v>180</v>
      </c>
      <c r="L73" s="115">
        <v>600</v>
      </c>
      <c r="M73" s="6">
        <f t="shared" si="10"/>
        <v>760</v>
      </c>
      <c r="N73" s="115">
        <v>30</v>
      </c>
      <c r="O73" s="115">
        <v>180</v>
      </c>
      <c r="P73" s="115">
        <v>550</v>
      </c>
      <c r="Q73" s="8"/>
      <c r="R73" s="8"/>
    </row>
    <row r="74" spans="1:18" s="20" customFormat="1" ht="28.5" customHeight="1" x14ac:dyDescent="0.3">
      <c r="A74" s="9">
        <v>63</v>
      </c>
      <c r="B74" s="14" t="s">
        <v>82</v>
      </c>
      <c r="C74" s="6"/>
      <c r="D74" s="118"/>
      <c r="E74" s="118"/>
      <c r="F74" s="118"/>
      <c r="G74" s="118"/>
      <c r="H74" s="118"/>
      <c r="I74" s="111">
        <f t="shared" si="9"/>
        <v>170</v>
      </c>
      <c r="J74" s="112"/>
      <c r="K74" s="112">
        <v>70</v>
      </c>
      <c r="L74" s="112">
        <v>100</v>
      </c>
      <c r="M74" s="6">
        <f t="shared" si="10"/>
        <v>205</v>
      </c>
      <c r="N74" s="115">
        <v>35</v>
      </c>
      <c r="O74" s="117">
        <v>70</v>
      </c>
      <c r="P74" s="117">
        <v>100</v>
      </c>
      <c r="Q74" s="8"/>
      <c r="R74" s="8"/>
    </row>
    <row r="75" spans="1:18" s="15" customFormat="1" ht="28.5" customHeight="1" x14ac:dyDescent="0.3">
      <c r="A75" s="9">
        <v>64</v>
      </c>
      <c r="B75" s="11" t="s">
        <v>83</v>
      </c>
      <c r="C75" s="6"/>
      <c r="D75" s="118"/>
      <c r="E75" s="118"/>
      <c r="F75" s="118"/>
      <c r="G75" s="118"/>
      <c r="H75" s="118"/>
      <c r="I75" s="111">
        <f t="shared" si="9"/>
        <v>40</v>
      </c>
      <c r="J75" s="112"/>
      <c r="K75" s="112">
        <v>40</v>
      </c>
      <c r="L75" s="112"/>
      <c r="M75" s="6">
        <f t="shared" si="10"/>
        <v>70</v>
      </c>
      <c r="N75" s="115">
        <v>30</v>
      </c>
      <c r="O75" s="117">
        <v>40</v>
      </c>
      <c r="P75" s="117"/>
      <c r="Q75" s="8"/>
      <c r="R75" s="8"/>
    </row>
    <row r="76" spans="1:18" s="15" customFormat="1" ht="28.5" customHeight="1" x14ac:dyDescent="0.3">
      <c r="A76" s="9">
        <v>65</v>
      </c>
      <c r="B76" s="14" t="s">
        <v>84</v>
      </c>
      <c r="C76" s="115"/>
      <c r="D76" s="115"/>
      <c r="E76" s="115"/>
      <c r="F76" s="115"/>
      <c r="G76" s="115"/>
      <c r="H76" s="115"/>
      <c r="I76" s="111">
        <f t="shared" si="9"/>
        <v>70</v>
      </c>
      <c r="J76" s="115"/>
      <c r="K76" s="115">
        <v>70</v>
      </c>
      <c r="L76" s="115"/>
      <c r="M76" s="6">
        <f t="shared" si="10"/>
        <v>135</v>
      </c>
      <c r="N76" s="115">
        <v>35</v>
      </c>
      <c r="O76" s="115">
        <v>100</v>
      </c>
      <c r="P76" s="115"/>
      <c r="Q76" s="8"/>
      <c r="R76" s="8"/>
    </row>
    <row r="77" spans="1:18" s="15" customFormat="1" ht="28.5" customHeight="1" x14ac:dyDescent="0.3">
      <c r="A77" s="9">
        <v>66</v>
      </c>
      <c r="B77" s="14" t="s">
        <v>85</v>
      </c>
      <c r="C77" s="6"/>
      <c r="D77" s="118"/>
      <c r="E77" s="118"/>
      <c r="F77" s="118"/>
      <c r="G77" s="118"/>
      <c r="H77" s="118"/>
      <c r="I77" s="111">
        <f t="shared" si="9"/>
        <v>60</v>
      </c>
      <c r="J77" s="112"/>
      <c r="K77" s="112">
        <v>60</v>
      </c>
      <c r="L77" s="112"/>
      <c r="M77" s="6">
        <f t="shared" si="10"/>
        <v>105</v>
      </c>
      <c r="N77" s="115">
        <v>35</v>
      </c>
      <c r="O77" s="117">
        <v>70</v>
      </c>
      <c r="P77" s="117"/>
      <c r="Q77" s="8"/>
      <c r="R77" s="8"/>
    </row>
    <row r="78" spans="1:18" s="15" customFormat="1" ht="28.5" customHeight="1" x14ac:dyDescent="0.3">
      <c r="A78" s="9">
        <v>67</v>
      </c>
      <c r="B78" s="14" t="s">
        <v>86</v>
      </c>
      <c r="C78" s="6"/>
      <c r="D78" s="118"/>
      <c r="E78" s="118"/>
      <c r="F78" s="118"/>
      <c r="G78" s="118"/>
      <c r="H78" s="118"/>
      <c r="I78" s="111">
        <f t="shared" si="9"/>
        <v>195</v>
      </c>
      <c r="J78" s="112">
        <v>35</v>
      </c>
      <c r="K78" s="112">
        <v>60</v>
      </c>
      <c r="L78" s="112">
        <v>100</v>
      </c>
      <c r="M78" s="6">
        <f t="shared" si="10"/>
        <v>195</v>
      </c>
      <c r="N78" s="115">
        <v>35</v>
      </c>
      <c r="O78" s="117">
        <v>60</v>
      </c>
      <c r="P78" s="117">
        <v>100</v>
      </c>
      <c r="Q78" s="8"/>
      <c r="R78" s="8"/>
    </row>
    <row r="79" spans="1:18" s="15" customFormat="1" ht="28.5" customHeight="1" x14ac:dyDescent="0.3">
      <c r="A79" s="9">
        <v>68</v>
      </c>
      <c r="B79" s="14" t="s">
        <v>87</v>
      </c>
      <c r="C79" s="6"/>
      <c r="D79" s="118"/>
      <c r="E79" s="118"/>
      <c r="F79" s="118"/>
      <c r="G79" s="118"/>
      <c r="H79" s="118"/>
      <c r="I79" s="111">
        <f t="shared" si="9"/>
        <v>60</v>
      </c>
      <c r="J79" s="112"/>
      <c r="K79" s="112">
        <v>60</v>
      </c>
      <c r="L79" s="112"/>
      <c r="M79" s="6">
        <f t="shared" si="10"/>
        <v>95</v>
      </c>
      <c r="N79" s="115">
        <v>35</v>
      </c>
      <c r="O79" s="117">
        <v>60</v>
      </c>
      <c r="P79" s="117"/>
      <c r="Q79" s="8"/>
      <c r="R79" s="8"/>
    </row>
    <row r="80" spans="1:18" s="15" customFormat="1" ht="28.5" customHeight="1" x14ac:dyDescent="0.3">
      <c r="A80" s="9">
        <v>69</v>
      </c>
      <c r="B80" s="14" t="s">
        <v>88</v>
      </c>
      <c r="C80" s="6"/>
      <c r="D80" s="118"/>
      <c r="E80" s="118"/>
      <c r="F80" s="118"/>
      <c r="G80" s="118"/>
      <c r="H80" s="118"/>
      <c r="I80" s="111">
        <f t="shared" si="9"/>
        <v>210</v>
      </c>
      <c r="J80" s="112"/>
      <c r="K80" s="112">
        <v>60</v>
      </c>
      <c r="L80" s="112">
        <v>150</v>
      </c>
      <c r="M80" s="6">
        <f t="shared" si="10"/>
        <v>260</v>
      </c>
      <c r="N80" s="117"/>
      <c r="O80" s="117">
        <v>60</v>
      </c>
      <c r="P80" s="117">
        <v>200</v>
      </c>
      <c r="Q80" s="8"/>
      <c r="R80" s="8"/>
    </row>
    <row r="81" spans="1:18" s="15" customFormat="1" ht="28.5" customHeight="1" x14ac:dyDescent="0.3">
      <c r="A81" s="9">
        <v>70</v>
      </c>
      <c r="B81" s="14" t="s">
        <v>89</v>
      </c>
      <c r="C81" s="115"/>
      <c r="D81" s="115"/>
      <c r="E81" s="115"/>
      <c r="F81" s="115"/>
      <c r="G81" s="115"/>
      <c r="H81" s="115"/>
      <c r="I81" s="111">
        <f t="shared" si="9"/>
        <v>400</v>
      </c>
      <c r="J81" s="115"/>
      <c r="K81" s="115">
        <v>100</v>
      </c>
      <c r="L81" s="115">
        <v>300</v>
      </c>
      <c r="M81" s="6">
        <f t="shared" si="10"/>
        <v>450</v>
      </c>
      <c r="N81" s="115"/>
      <c r="O81" s="115">
        <v>150</v>
      </c>
      <c r="P81" s="115">
        <v>300</v>
      </c>
      <c r="Q81" s="8"/>
      <c r="R81" s="8"/>
    </row>
    <row r="82" spans="1:18" s="15" customFormat="1" ht="28.5" customHeight="1" x14ac:dyDescent="0.3">
      <c r="A82" s="9">
        <v>71</v>
      </c>
      <c r="B82" s="14" t="s">
        <v>90</v>
      </c>
      <c r="C82" s="6"/>
      <c r="D82" s="118"/>
      <c r="E82" s="118"/>
      <c r="F82" s="118"/>
      <c r="G82" s="118"/>
      <c r="H82" s="118"/>
      <c r="I82" s="111">
        <f t="shared" si="9"/>
        <v>220</v>
      </c>
      <c r="J82" s="112"/>
      <c r="K82" s="112">
        <v>70</v>
      </c>
      <c r="L82" s="112">
        <v>150</v>
      </c>
      <c r="M82" s="6">
        <f t="shared" si="10"/>
        <v>250</v>
      </c>
      <c r="N82" s="112"/>
      <c r="O82" s="117">
        <v>100</v>
      </c>
      <c r="P82" s="117">
        <v>150</v>
      </c>
      <c r="Q82" s="8"/>
      <c r="R82" s="8"/>
    </row>
    <row r="83" spans="1:18" s="15" customFormat="1" ht="28.5" customHeight="1" x14ac:dyDescent="0.3">
      <c r="A83" s="9">
        <v>72</v>
      </c>
      <c r="B83" s="14" t="s">
        <v>91</v>
      </c>
      <c r="C83" s="6"/>
      <c r="D83" s="118"/>
      <c r="E83" s="118"/>
      <c r="F83" s="118"/>
      <c r="G83" s="118"/>
      <c r="H83" s="118"/>
      <c r="I83" s="111">
        <f t="shared" si="9"/>
        <v>220</v>
      </c>
      <c r="J83" s="112"/>
      <c r="K83" s="112">
        <v>70</v>
      </c>
      <c r="L83" s="112">
        <v>150</v>
      </c>
      <c r="M83" s="6">
        <f t="shared" si="10"/>
        <v>220</v>
      </c>
      <c r="N83" s="112"/>
      <c r="O83" s="117">
        <v>70</v>
      </c>
      <c r="P83" s="117">
        <v>150</v>
      </c>
      <c r="Q83" s="8"/>
      <c r="R83" s="8"/>
    </row>
    <row r="84" spans="1:18" s="15" customFormat="1" ht="28.5" customHeight="1" x14ac:dyDescent="0.3">
      <c r="A84" s="9">
        <v>73</v>
      </c>
      <c r="B84" s="14" t="s">
        <v>92</v>
      </c>
      <c r="C84" s="6"/>
      <c r="D84" s="118"/>
      <c r="E84" s="118"/>
      <c r="F84" s="118"/>
      <c r="G84" s="118"/>
      <c r="H84" s="118"/>
      <c r="I84" s="111">
        <f t="shared" si="9"/>
        <v>290</v>
      </c>
      <c r="J84" s="112">
        <v>30</v>
      </c>
      <c r="K84" s="112">
        <v>80</v>
      </c>
      <c r="L84" s="112">
        <v>180</v>
      </c>
      <c r="M84" s="6">
        <f t="shared" si="10"/>
        <v>270</v>
      </c>
      <c r="N84" s="112">
        <v>30</v>
      </c>
      <c r="O84" s="117">
        <v>90</v>
      </c>
      <c r="P84" s="117">
        <v>150</v>
      </c>
      <c r="Q84" s="8"/>
      <c r="R84" s="8"/>
    </row>
    <row r="85" spans="1:18" s="15" customFormat="1" ht="28.5" customHeight="1" x14ac:dyDescent="0.3">
      <c r="A85" s="9">
        <v>74</v>
      </c>
      <c r="B85" s="14" t="s">
        <v>93</v>
      </c>
      <c r="C85" s="115"/>
      <c r="D85" s="115"/>
      <c r="E85" s="115"/>
      <c r="F85" s="115"/>
      <c r="G85" s="115"/>
      <c r="H85" s="115"/>
      <c r="I85" s="111">
        <f t="shared" si="9"/>
        <v>130</v>
      </c>
      <c r="J85" s="115">
        <v>30</v>
      </c>
      <c r="K85" s="115">
        <v>100</v>
      </c>
      <c r="L85" s="115"/>
      <c r="M85" s="6">
        <f t="shared" si="10"/>
        <v>220</v>
      </c>
      <c r="N85" s="115">
        <v>70</v>
      </c>
      <c r="O85" s="115">
        <v>150</v>
      </c>
      <c r="P85" s="115"/>
      <c r="Q85" s="8"/>
      <c r="R85" s="8"/>
    </row>
    <row r="86" spans="1:18" s="15" customFormat="1" ht="28.5" customHeight="1" x14ac:dyDescent="0.3">
      <c r="A86" s="9">
        <v>75</v>
      </c>
      <c r="B86" s="14" t="s">
        <v>94</v>
      </c>
      <c r="C86" s="6"/>
      <c r="D86" s="118"/>
      <c r="E86" s="118"/>
      <c r="F86" s="118"/>
      <c r="G86" s="118"/>
      <c r="H86" s="118"/>
      <c r="I86" s="111">
        <f t="shared" si="9"/>
        <v>90</v>
      </c>
      <c r="J86" s="112">
        <v>30</v>
      </c>
      <c r="K86" s="112">
        <v>60</v>
      </c>
      <c r="L86" s="112"/>
      <c r="M86" s="6">
        <f t="shared" si="10"/>
        <v>110</v>
      </c>
      <c r="N86" s="112">
        <v>40</v>
      </c>
      <c r="O86" s="117">
        <v>70</v>
      </c>
      <c r="P86" s="117"/>
      <c r="Q86" s="8"/>
      <c r="R86" s="8"/>
    </row>
    <row r="87" spans="1:18" s="15" customFormat="1" ht="28.5" customHeight="1" x14ac:dyDescent="0.3">
      <c r="A87" s="9">
        <v>76</v>
      </c>
      <c r="B87" s="14" t="s">
        <v>95</v>
      </c>
      <c r="C87" s="115"/>
      <c r="D87" s="115"/>
      <c r="E87" s="115"/>
      <c r="F87" s="115"/>
      <c r="G87" s="115"/>
      <c r="H87" s="115"/>
      <c r="I87" s="111">
        <f t="shared" si="9"/>
        <v>75</v>
      </c>
      <c r="J87" s="115"/>
      <c r="K87" s="115">
        <v>35</v>
      </c>
      <c r="L87" s="115">
        <v>40</v>
      </c>
      <c r="M87" s="6">
        <f t="shared" si="10"/>
        <v>120</v>
      </c>
      <c r="N87" s="112"/>
      <c r="O87" s="115">
        <v>120</v>
      </c>
      <c r="P87" s="115"/>
      <c r="Q87" s="8"/>
      <c r="R87" s="8"/>
    </row>
    <row r="88" spans="1:18" s="1" customFormat="1" ht="35.25" customHeight="1" x14ac:dyDescent="0.3">
      <c r="A88" s="6" t="s">
        <v>96</v>
      </c>
      <c r="B88" s="21" t="s">
        <v>97</v>
      </c>
      <c r="C88" s="6">
        <f t="shared" ref="C88:P88" si="11">SUM(C89:C111)</f>
        <v>7340</v>
      </c>
      <c r="D88" s="6"/>
      <c r="E88" s="6">
        <f t="shared" si="11"/>
        <v>40</v>
      </c>
      <c r="F88" s="6">
        <f t="shared" si="11"/>
        <v>270</v>
      </c>
      <c r="G88" s="6">
        <f t="shared" si="11"/>
        <v>685</v>
      </c>
      <c r="H88" s="6">
        <f t="shared" si="11"/>
        <v>6345</v>
      </c>
      <c r="I88" s="111">
        <f t="shared" si="11"/>
        <v>8970</v>
      </c>
      <c r="J88" s="111">
        <f t="shared" si="11"/>
        <v>280</v>
      </c>
      <c r="K88" s="111">
        <f t="shared" si="11"/>
        <v>1030</v>
      </c>
      <c r="L88" s="111">
        <f t="shared" si="11"/>
        <v>7660</v>
      </c>
      <c r="M88" s="111">
        <f t="shared" si="11"/>
        <v>10625</v>
      </c>
      <c r="N88" s="111">
        <f t="shared" si="11"/>
        <v>320</v>
      </c>
      <c r="O88" s="111">
        <f t="shared" si="11"/>
        <v>1405</v>
      </c>
      <c r="P88" s="111">
        <f t="shared" si="11"/>
        <v>8900</v>
      </c>
      <c r="Q88" s="8"/>
      <c r="R88" s="8"/>
    </row>
    <row r="89" spans="1:18" ht="28.5" customHeight="1" x14ac:dyDescent="0.3">
      <c r="A89" s="9">
        <v>77</v>
      </c>
      <c r="B89" s="11" t="s">
        <v>98</v>
      </c>
      <c r="C89" s="6">
        <f>SUM(D89:H89)</f>
        <v>300</v>
      </c>
      <c r="D89" s="9"/>
      <c r="E89" s="9"/>
      <c r="F89" s="9">
        <v>30</v>
      </c>
      <c r="G89" s="9">
        <v>65</v>
      </c>
      <c r="H89" s="9">
        <v>205</v>
      </c>
      <c r="I89" s="111">
        <f t="shared" ref="I89:I111" si="12">SUM(J89:L89)</f>
        <v>280</v>
      </c>
      <c r="J89" s="112">
        <v>40</v>
      </c>
      <c r="K89" s="112">
        <v>90</v>
      </c>
      <c r="L89" s="112">
        <v>150</v>
      </c>
      <c r="M89" s="6">
        <f>SUM(N89:P89)</f>
        <v>285</v>
      </c>
      <c r="N89" s="117">
        <v>45</v>
      </c>
      <c r="O89" s="117">
        <v>90</v>
      </c>
      <c r="P89" s="117">
        <v>150</v>
      </c>
      <c r="Q89" s="8"/>
      <c r="R89" s="8"/>
    </row>
    <row r="90" spans="1:18" ht="28.5" customHeight="1" x14ac:dyDescent="0.3">
      <c r="A90" s="9">
        <v>78</v>
      </c>
      <c r="B90" s="11" t="s">
        <v>99</v>
      </c>
      <c r="C90" s="6">
        <f>SUM(D90:H90)</f>
        <v>260</v>
      </c>
      <c r="D90" s="9"/>
      <c r="E90" s="9">
        <v>40</v>
      </c>
      <c r="F90" s="9">
        <v>150</v>
      </c>
      <c r="G90" s="9">
        <v>70</v>
      </c>
      <c r="H90" s="9"/>
      <c r="I90" s="111">
        <f t="shared" si="12"/>
        <v>100</v>
      </c>
      <c r="J90" s="112">
        <v>30</v>
      </c>
      <c r="K90" s="112">
        <v>70</v>
      </c>
      <c r="L90" s="112"/>
      <c r="M90" s="6">
        <f t="shared" ref="M90:M111" si="13">SUM(N90:P90)</f>
        <v>100</v>
      </c>
      <c r="N90" s="117">
        <v>30</v>
      </c>
      <c r="O90" s="117">
        <v>70</v>
      </c>
      <c r="P90" s="117"/>
      <c r="Q90" s="8"/>
      <c r="R90" s="8"/>
    </row>
    <row r="91" spans="1:18" ht="28.5" customHeight="1" x14ac:dyDescent="0.3">
      <c r="A91" s="9">
        <v>79</v>
      </c>
      <c r="B91" s="11" t="s">
        <v>100</v>
      </c>
      <c r="C91" s="115">
        <v>1255</v>
      </c>
      <c r="D91" s="115"/>
      <c r="E91" s="115"/>
      <c r="F91" s="115">
        <v>30</v>
      </c>
      <c r="G91" s="115">
        <v>210</v>
      </c>
      <c r="H91" s="115">
        <v>1015</v>
      </c>
      <c r="I91" s="111">
        <f t="shared" si="12"/>
        <v>600</v>
      </c>
      <c r="J91" s="115">
        <v>30</v>
      </c>
      <c r="K91" s="115">
        <v>70</v>
      </c>
      <c r="L91" s="115">
        <v>500</v>
      </c>
      <c r="M91" s="6">
        <f t="shared" si="13"/>
        <v>750</v>
      </c>
      <c r="N91" s="115">
        <v>30</v>
      </c>
      <c r="O91" s="115">
        <v>120</v>
      </c>
      <c r="P91" s="115">
        <v>600</v>
      </c>
      <c r="Q91" s="8"/>
      <c r="R91" s="8"/>
    </row>
    <row r="92" spans="1:18" ht="28.5" customHeight="1" x14ac:dyDescent="0.3">
      <c r="A92" s="9">
        <v>80</v>
      </c>
      <c r="B92" s="11" t="s">
        <v>101</v>
      </c>
      <c r="C92" s="6">
        <f>SUM(D92:H92)</f>
        <v>3150</v>
      </c>
      <c r="D92" s="9"/>
      <c r="E92" s="9"/>
      <c r="F92" s="9"/>
      <c r="G92" s="9"/>
      <c r="H92" s="9">
        <v>3150</v>
      </c>
      <c r="I92" s="111">
        <f t="shared" si="12"/>
        <v>5000</v>
      </c>
      <c r="J92" s="112"/>
      <c r="K92" s="112"/>
      <c r="L92" s="112">
        <v>5000</v>
      </c>
      <c r="M92" s="6">
        <f t="shared" si="13"/>
        <v>5500</v>
      </c>
      <c r="N92" s="117"/>
      <c r="O92" s="117"/>
      <c r="P92" s="117">
        <v>5500</v>
      </c>
      <c r="Q92" s="8"/>
      <c r="R92" s="8"/>
    </row>
    <row r="93" spans="1:18" ht="28.5" customHeight="1" x14ac:dyDescent="0.3">
      <c r="A93" s="9">
        <v>81</v>
      </c>
      <c r="B93" s="11" t="s">
        <v>102</v>
      </c>
      <c r="C93" s="6">
        <f>SUM(D93:H93)</f>
        <v>455</v>
      </c>
      <c r="D93" s="9"/>
      <c r="E93" s="9"/>
      <c r="F93" s="9"/>
      <c r="G93" s="9">
        <v>210</v>
      </c>
      <c r="H93" s="9">
        <v>245</v>
      </c>
      <c r="I93" s="111">
        <f t="shared" si="12"/>
        <v>200</v>
      </c>
      <c r="J93" s="112">
        <v>30</v>
      </c>
      <c r="K93" s="112">
        <v>70</v>
      </c>
      <c r="L93" s="112">
        <v>100</v>
      </c>
      <c r="M93" s="6">
        <f t="shared" si="13"/>
        <v>280</v>
      </c>
      <c r="N93" s="117">
        <v>40</v>
      </c>
      <c r="O93" s="117">
        <v>90</v>
      </c>
      <c r="P93" s="117">
        <v>150</v>
      </c>
      <c r="Q93" s="8"/>
      <c r="R93" s="8"/>
    </row>
    <row r="94" spans="1:18" s="15" customFormat="1" ht="28.5" customHeight="1" x14ac:dyDescent="0.3">
      <c r="A94" s="9">
        <v>82</v>
      </c>
      <c r="B94" s="14" t="s">
        <v>103</v>
      </c>
      <c r="C94" s="115">
        <v>30</v>
      </c>
      <c r="D94" s="115"/>
      <c r="E94" s="115"/>
      <c r="F94" s="115"/>
      <c r="G94" s="115">
        <v>0</v>
      </c>
      <c r="H94" s="115">
        <v>30</v>
      </c>
      <c r="I94" s="111">
        <f t="shared" si="12"/>
        <v>290</v>
      </c>
      <c r="J94" s="115">
        <v>30</v>
      </c>
      <c r="K94" s="112">
        <v>70</v>
      </c>
      <c r="L94" s="115">
        <v>190</v>
      </c>
      <c r="M94" s="6">
        <f t="shared" si="13"/>
        <v>330</v>
      </c>
      <c r="N94" s="117">
        <v>40</v>
      </c>
      <c r="O94" s="115">
        <v>90</v>
      </c>
      <c r="P94" s="115">
        <v>200</v>
      </c>
      <c r="Q94" s="8"/>
      <c r="R94" s="8"/>
    </row>
    <row r="95" spans="1:18" ht="28.5" customHeight="1" x14ac:dyDescent="0.3">
      <c r="A95" s="9">
        <v>83</v>
      </c>
      <c r="B95" s="11" t="s">
        <v>104</v>
      </c>
      <c r="C95" s="115">
        <v>165</v>
      </c>
      <c r="D95" s="115"/>
      <c r="E95" s="115"/>
      <c r="F95" s="115"/>
      <c r="G95" s="115">
        <v>35</v>
      </c>
      <c r="H95" s="115">
        <v>130</v>
      </c>
      <c r="I95" s="111">
        <f t="shared" si="12"/>
        <v>280</v>
      </c>
      <c r="J95" s="115">
        <v>30</v>
      </c>
      <c r="K95" s="115">
        <v>50</v>
      </c>
      <c r="L95" s="115">
        <v>200</v>
      </c>
      <c r="M95" s="6">
        <f t="shared" si="13"/>
        <v>340</v>
      </c>
      <c r="N95" s="117">
        <v>40</v>
      </c>
      <c r="O95" s="115">
        <v>100</v>
      </c>
      <c r="P95" s="115">
        <v>200</v>
      </c>
      <c r="Q95" s="8"/>
      <c r="R95" s="8"/>
    </row>
    <row r="96" spans="1:18" ht="28.5" customHeight="1" x14ac:dyDescent="0.3">
      <c r="A96" s="9">
        <v>84</v>
      </c>
      <c r="B96" s="11" t="s">
        <v>105</v>
      </c>
      <c r="C96" s="6">
        <f t="shared" ref="C96:C102" si="14">SUM(D96:H96)</f>
        <v>60</v>
      </c>
      <c r="D96" s="9"/>
      <c r="E96" s="9"/>
      <c r="F96" s="9">
        <v>30</v>
      </c>
      <c r="G96" s="9">
        <v>30</v>
      </c>
      <c r="H96" s="9"/>
      <c r="I96" s="111">
        <f t="shared" si="12"/>
        <v>80</v>
      </c>
      <c r="J96" s="112">
        <v>30</v>
      </c>
      <c r="K96" s="112">
        <v>50</v>
      </c>
      <c r="L96" s="112"/>
      <c r="M96" s="6">
        <f t="shared" si="13"/>
        <v>100</v>
      </c>
      <c r="N96" s="117">
        <v>30</v>
      </c>
      <c r="O96" s="117">
        <v>70</v>
      </c>
      <c r="P96" s="117"/>
      <c r="Q96" s="8"/>
      <c r="R96" s="8"/>
    </row>
    <row r="97" spans="1:18" ht="28.5" customHeight="1" x14ac:dyDescent="0.3">
      <c r="A97" s="9">
        <v>85</v>
      </c>
      <c r="B97" s="11" t="s">
        <v>106</v>
      </c>
      <c r="C97" s="6">
        <f t="shared" si="14"/>
        <v>60</v>
      </c>
      <c r="D97" s="9"/>
      <c r="E97" s="9"/>
      <c r="F97" s="9">
        <v>30</v>
      </c>
      <c r="G97" s="9">
        <v>30</v>
      </c>
      <c r="H97" s="9"/>
      <c r="I97" s="111">
        <f t="shared" si="12"/>
        <v>60</v>
      </c>
      <c r="J97" s="112">
        <v>30</v>
      </c>
      <c r="K97" s="112">
        <v>30</v>
      </c>
      <c r="L97" s="112"/>
      <c r="M97" s="6">
        <f t="shared" si="13"/>
        <v>75</v>
      </c>
      <c r="N97" s="117">
        <v>30</v>
      </c>
      <c r="O97" s="117">
        <v>45</v>
      </c>
      <c r="P97" s="117"/>
      <c r="Q97" s="8"/>
      <c r="R97" s="8"/>
    </row>
    <row r="98" spans="1:18" ht="28.5" customHeight="1" x14ac:dyDescent="0.3">
      <c r="A98" s="9">
        <v>86</v>
      </c>
      <c r="B98" s="11" t="s">
        <v>107</v>
      </c>
      <c r="C98" s="6">
        <f t="shared" si="14"/>
        <v>120</v>
      </c>
      <c r="D98" s="9"/>
      <c r="E98" s="9"/>
      <c r="F98" s="9"/>
      <c r="G98" s="9"/>
      <c r="H98" s="9">
        <v>120</v>
      </c>
      <c r="I98" s="111">
        <f t="shared" si="12"/>
        <v>100</v>
      </c>
      <c r="J98" s="112"/>
      <c r="K98" s="112"/>
      <c r="L98" s="112">
        <v>100</v>
      </c>
      <c r="M98" s="6">
        <f t="shared" si="13"/>
        <v>150</v>
      </c>
      <c r="N98" s="117"/>
      <c r="O98" s="117"/>
      <c r="P98" s="117">
        <v>150</v>
      </c>
      <c r="Q98" s="8"/>
      <c r="R98" s="8"/>
    </row>
    <row r="99" spans="1:18" ht="28.5" customHeight="1" x14ac:dyDescent="0.3">
      <c r="A99" s="9">
        <v>87</v>
      </c>
      <c r="B99" s="11" t="s">
        <v>108</v>
      </c>
      <c r="C99" s="6">
        <f t="shared" si="14"/>
        <v>40</v>
      </c>
      <c r="D99" s="9"/>
      <c r="E99" s="9"/>
      <c r="F99" s="9"/>
      <c r="G99" s="9"/>
      <c r="H99" s="9">
        <v>40</v>
      </c>
      <c r="I99" s="111">
        <f t="shared" si="12"/>
        <v>0</v>
      </c>
      <c r="J99" s="112"/>
      <c r="K99" s="112"/>
      <c r="L99" s="112"/>
      <c r="M99" s="6">
        <f t="shared" si="13"/>
        <v>0</v>
      </c>
      <c r="N99" s="117"/>
      <c r="O99" s="117"/>
      <c r="P99" s="117"/>
      <c r="Q99" s="8"/>
      <c r="R99" s="8"/>
    </row>
    <row r="100" spans="1:18" ht="28.5" customHeight="1" x14ac:dyDescent="0.3">
      <c r="A100" s="9">
        <v>88</v>
      </c>
      <c r="B100" s="11" t="s">
        <v>109</v>
      </c>
      <c r="C100" s="6">
        <f t="shared" si="14"/>
        <v>1310</v>
      </c>
      <c r="D100" s="9"/>
      <c r="E100" s="9"/>
      <c r="F100" s="9"/>
      <c r="G100" s="9"/>
      <c r="H100" s="9">
        <v>1310</v>
      </c>
      <c r="I100" s="111">
        <f t="shared" si="12"/>
        <v>140</v>
      </c>
      <c r="J100" s="112"/>
      <c r="K100" s="112">
        <v>40</v>
      </c>
      <c r="L100" s="112">
        <v>100</v>
      </c>
      <c r="M100" s="6">
        <f t="shared" si="13"/>
        <v>140</v>
      </c>
      <c r="N100" s="117"/>
      <c r="O100" s="117">
        <v>40</v>
      </c>
      <c r="P100" s="117">
        <v>100</v>
      </c>
      <c r="Q100" s="8"/>
      <c r="R100" s="8"/>
    </row>
    <row r="101" spans="1:18" ht="28.5" customHeight="1" x14ac:dyDescent="0.3">
      <c r="A101" s="9">
        <v>89</v>
      </c>
      <c r="B101" s="11" t="s">
        <v>110</v>
      </c>
      <c r="C101" s="6">
        <f t="shared" si="14"/>
        <v>35</v>
      </c>
      <c r="D101" s="9"/>
      <c r="E101" s="9"/>
      <c r="F101" s="9"/>
      <c r="G101" s="9">
        <v>35</v>
      </c>
      <c r="H101" s="9"/>
      <c r="I101" s="111">
        <f t="shared" si="12"/>
        <v>80</v>
      </c>
      <c r="J101" s="112">
        <v>30</v>
      </c>
      <c r="K101" s="112">
        <v>50</v>
      </c>
      <c r="L101" s="112"/>
      <c r="M101" s="6">
        <f t="shared" si="13"/>
        <v>125</v>
      </c>
      <c r="N101" s="117">
        <v>35</v>
      </c>
      <c r="O101" s="117">
        <v>90</v>
      </c>
      <c r="P101" s="117"/>
      <c r="Q101" s="8"/>
      <c r="R101" s="8"/>
    </row>
    <row r="102" spans="1:18" ht="28.5" customHeight="1" x14ac:dyDescent="0.3">
      <c r="A102" s="9">
        <v>90</v>
      </c>
      <c r="B102" s="11" t="s">
        <v>111</v>
      </c>
      <c r="C102" s="6">
        <f t="shared" si="14"/>
        <v>100</v>
      </c>
      <c r="D102" s="9"/>
      <c r="E102" s="9"/>
      <c r="F102" s="116"/>
      <c r="G102" s="9"/>
      <c r="H102" s="9">
        <v>100</v>
      </c>
      <c r="I102" s="111">
        <f t="shared" si="12"/>
        <v>0</v>
      </c>
      <c r="J102" s="112"/>
      <c r="K102" s="112"/>
      <c r="L102" s="112"/>
      <c r="M102" s="6">
        <f t="shared" si="13"/>
        <v>0</v>
      </c>
      <c r="N102" s="117"/>
      <c r="O102" s="117"/>
      <c r="P102" s="117"/>
      <c r="Q102" s="8"/>
      <c r="R102" s="8"/>
    </row>
    <row r="103" spans="1:18" s="15" customFormat="1" ht="28.5" customHeight="1" x14ac:dyDescent="0.3">
      <c r="A103" s="9">
        <v>91</v>
      </c>
      <c r="B103" s="14" t="s">
        <v>112</v>
      </c>
      <c r="C103" s="6"/>
      <c r="D103" s="118"/>
      <c r="E103" s="118"/>
      <c r="F103" s="118"/>
      <c r="G103" s="118"/>
      <c r="H103" s="118"/>
      <c r="I103" s="111">
        <f t="shared" si="12"/>
        <v>180</v>
      </c>
      <c r="J103" s="112"/>
      <c r="K103" s="112">
        <v>30</v>
      </c>
      <c r="L103" s="112">
        <v>150</v>
      </c>
      <c r="M103" s="6">
        <f t="shared" si="13"/>
        <v>260</v>
      </c>
      <c r="N103" s="117"/>
      <c r="O103" s="117">
        <v>60</v>
      </c>
      <c r="P103" s="117">
        <v>200</v>
      </c>
      <c r="Q103" s="8"/>
      <c r="R103" s="8"/>
    </row>
    <row r="104" spans="1:18" s="15" customFormat="1" ht="28.5" customHeight="1" x14ac:dyDescent="0.3">
      <c r="A104" s="9">
        <v>92</v>
      </c>
      <c r="B104" s="14" t="s">
        <v>113</v>
      </c>
      <c r="C104" s="6"/>
      <c r="D104" s="118"/>
      <c r="E104" s="118"/>
      <c r="F104" s="118"/>
      <c r="G104" s="118"/>
      <c r="H104" s="118"/>
      <c r="I104" s="111">
        <f t="shared" si="12"/>
        <v>130</v>
      </c>
      <c r="J104" s="112"/>
      <c r="K104" s="112">
        <v>30</v>
      </c>
      <c r="L104" s="112">
        <v>100</v>
      </c>
      <c r="M104" s="6">
        <f t="shared" si="13"/>
        <v>210</v>
      </c>
      <c r="N104" s="117"/>
      <c r="O104" s="117">
        <v>60</v>
      </c>
      <c r="P104" s="117">
        <v>150</v>
      </c>
      <c r="Q104" s="8"/>
      <c r="R104" s="8"/>
    </row>
    <row r="105" spans="1:18" s="15" customFormat="1" ht="28.5" customHeight="1" x14ac:dyDescent="0.3">
      <c r="A105" s="9">
        <v>93</v>
      </c>
      <c r="B105" s="14" t="s">
        <v>114</v>
      </c>
      <c r="C105" s="115"/>
      <c r="D105" s="115"/>
      <c r="E105" s="115"/>
      <c r="F105" s="115"/>
      <c r="G105" s="115"/>
      <c r="H105" s="115"/>
      <c r="I105" s="111">
        <f t="shared" si="12"/>
        <v>430</v>
      </c>
      <c r="J105" s="115"/>
      <c r="K105" s="115">
        <v>30</v>
      </c>
      <c r="L105" s="115">
        <v>400</v>
      </c>
      <c r="M105" s="6">
        <f t="shared" si="13"/>
        <v>470</v>
      </c>
      <c r="N105" s="115"/>
      <c r="O105" s="115">
        <v>70</v>
      </c>
      <c r="P105" s="115">
        <v>400</v>
      </c>
      <c r="Q105" s="8"/>
      <c r="R105" s="8"/>
    </row>
    <row r="106" spans="1:18" s="15" customFormat="1" ht="28.5" customHeight="1" x14ac:dyDescent="0.3">
      <c r="A106" s="9">
        <v>94</v>
      </c>
      <c r="B106" s="14" t="s">
        <v>115</v>
      </c>
      <c r="C106" s="6"/>
      <c r="D106" s="118"/>
      <c r="E106" s="118"/>
      <c r="F106" s="118"/>
      <c r="G106" s="118"/>
      <c r="H106" s="118"/>
      <c r="I106" s="111">
        <f t="shared" si="12"/>
        <v>135</v>
      </c>
      <c r="J106" s="112"/>
      <c r="K106" s="112">
        <v>35</v>
      </c>
      <c r="L106" s="112">
        <v>100</v>
      </c>
      <c r="M106" s="6">
        <f t="shared" si="13"/>
        <v>140</v>
      </c>
      <c r="N106" s="117"/>
      <c r="O106" s="117">
        <v>40</v>
      </c>
      <c r="P106" s="117">
        <v>100</v>
      </c>
      <c r="Q106" s="8"/>
      <c r="R106" s="8"/>
    </row>
    <row r="107" spans="1:18" s="20" customFormat="1" ht="28.5" customHeight="1" x14ac:dyDescent="0.3">
      <c r="A107" s="9">
        <v>95</v>
      </c>
      <c r="B107" s="14" t="s">
        <v>116</v>
      </c>
      <c r="C107" s="6"/>
      <c r="D107" s="118"/>
      <c r="E107" s="118"/>
      <c r="F107" s="118"/>
      <c r="G107" s="118"/>
      <c r="H107" s="118"/>
      <c r="I107" s="111">
        <f t="shared" si="12"/>
        <v>95</v>
      </c>
      <c r="J107" s="112"/>
      <c r="K107" s="112">
        <v>35</v>
      </c>
      <c r="L107" s="112">
        <v>60</v>
      </c>
      <c r="M107" s="6">
        <f t="shared" si="13"/>
        <v>170</v>
      </c>
      <c r="N107" s="117"/>
      <c r="O107" s="117">
        <v>70</v>
      </c>
      <c r="P107" s="117">
        <v>100</v>
      </c>
      <c r="Q107" s="8"/>
      <c r="R107" s="8"/>
    </row>
    <row r="108" spans="1:18" s="15" customFormat="1" ht="28.5" customHeight="1" x14ac:dyDescent="0.3">
      <c r="A108" s="9">
        <v>96</v>
      </c>
      <c r="B108" s="14" t="s">
        <v>117</v>
      </c>
      <c r="C108" s="6"/>
      <c r="D108" s="118"/>
      <c r="E108" s="118"/>
      <c r="F108" s="118"/>
      <c r="G108" s="118"/>
      <c r="H108" s="118"/>
      <c r="I108" s="111">
        <f t="shared" si="12"/>
        <v>290</v>
      </c>
      <c r="J108" s="112"/>
      <c r="K108" s="112">
        <v>90</v>
      </c>
      <c r="L108" s="112">
        <v>200</v>
      </c>
      <c r="M108" s="6">
        <f t="shared" si="13"/>
        <v>390</v>
      </c>
      <c r="N108" s="117"/>
      <c r="O108" s="117">
        <v>90</v>
      </c>
      <c r="P108" s="117">
        <v>300</v>
      </c>
      <c r="Q108" s="8"/>
      <c r="R108" s="8"/>
    </row>
    <row r="109" spans="1:18" s="15" customFormat="1" ht="28.5" customHeight="1" x14ac:dyDescent="0.3">
      <c r="A109" s="9">
        <v>97</v>
      </c>
      <c r="B109" s="14" t="s">
        <v>118</v>
      </c>
      <c r="C109" s="6"/>
      <c r="D109" s="118"/>
      <c r="E109" s="118"/>
      <c r="F109" s="118"/>
      <c r="G109" s="118"/>
      <c r="H109" s="118"/>
      <c r="I109" s="111">
        <f t="shared" si="12"/>
        <v>160</v>
      </c>
      <c r="J109" s="112"/>
      <c r="K109" s="112">
        <v>60</v>
      </c>
      <c r="L109" s="112">
        <v>100</v>
      </c>
      <c r="M109" s="6">
        <f t="shared" si="13"/>
        <v>220</v>
      </c>
      <c r="N109" s="117"/>
      <c r="O109" s="117">
        <v>70</v>
      </c>
      <c r="P109" s="117">
        <v>150</v>
      </c>
      <c r="Q109" s="8"/>
      <c r="R109" s="8"/>
    </row>
    <row r="110" spans="1:18" s="15" customFormat="1" ht="28.5" customHeight="1" x14ac:dyDescent="0.3">
      <c r="A110" s="9">
        <v>98</v>
      </c>
      <c r="B110" s="14" t="s">
        <v>119</v>
      </c>
      <c r="C110" s="6"/>
      <c r="D110" s="118"/>
      <c r="E110" s="118"/>
      <c r="F110" s="118"/>
      <c r="G110" s="118"/>
      <c r="H110" s="118"/>
      <c r="I110" s="111">
        <f t="shared" si="12"/>
        <v>210</v>
      </c>
      <c r="J110" s="112"/>
      <c r="K110" s="112">
        <v>60</v>
      </c>
      <c r="L110" s="112">
        <v>150</v>
      </c>
      <c r="M110" s="6">
        <f t="shared" si="13"/>
        <v>370</v>
      </c>
      <c r="N110" s="117"/>
      <c r="O110" s="117">
        <v>70</v>
      </c>
      <c r="P110" s="117">
        <v>300</v>
      </c>
      <c r="Q110" s="8"/>
      <c r="R110" s="8"/>
    </row>
    <row r="111" spans="1:18" s="15" customFormat="1" ht="28.5" customHeight="1" x14ac:dyDescent="0.3">
      <c r="A111" s="9">
        <v>99</v>
      </c>
      <c r="B111" s="14" t="s">
        <v>120</v>
      </c>
      <c r="C111" s="6"/>
      <c r="D111" s="118"/>
      <c r="E111" s="118"/>
      <c r="F111" s="118"/>
      <c r="G111" s="118"/>
      <c r="H111" s="118"/>
      <c r="I111" s="111">
        <f t="shared" si="12"/>
        <v>130</v>
      </c>
      <c r="J111" s="112"/>
      <c r="K111" s="112">
        <v>70</v>
      </c>
      <c r="L111" s="112">
        <v>60</v>
      </c>
      <c r="M111" s="6">
        <f t="shared" si="13"/>
        <v>220</v>
      </c>
      <c r="N111" s="117"/>
      <c r="O111" s="117">
        <v>70</v>
      </c>
      <c r="P111" s="117">
        <v>150</v>
      </c>
      <c r="Q111" s="8"/>
      <c r="R111" s="8"/>
    </row>
    <row r="112" spans="1:18" s="25" customFormat="1" ht="28.5" customHeight="1" x14ac:dyDescent="0.3">
      <c r="A112" s="179" t="s">
        <v>121</v>
      </c>
      <c r="B112" s="179"/>
      <c r="C112" s="24">
        <f t="shared" ref="C112:P112" si="15">C88+C51+C33+C9</f>
        <v>23940</v>
      </c>
      <c r="D112" s="24">
        <f t="shared" si="15"/>
        <v>375</v>
      </c>
      <c r="E112" s="24">
        <f t="shared" si="15"/>
        <v>780</v>
      </c>
      <c r="F112" s="24">
        <f t="shared" si="15"/>
        <v>1355</v>
      </c>
      <c r="G112" s="24">
        <f t="shared" si="15"/>
        <v>3915</v>
      </c>
      <c r="H112" s="24">
        <f t="shared" si="15"/>
        <v>17515</v>
      </c>
      <c r="I112" s="24">
        <f t="shared" si="15"/>
        <v>25000</v>
      </c>
      <c r="J112" s="24">
        <f t="shared" si="15"/>
        <v>2200</v>
      </c>
      <c r="K112" s="24">
        <f t="shared" si="15"/>
        <v>6000</v>
      </c>
      <c r="L112" s="24">
        <f t="shared" si="15"/>
        <v>16800</v>
      </c>
      <c r="M112" s="24">
        <f t="shared" si="15"/>
        <v>27000</v>
      </c>
      <c r="N112" s="24">
        <f t="shared" si="15"/>
        <v>3000</v>
      </c>
      <c r="O112" s="24">
        <f t="shared" si="15"/>
        <v>7000</v>
      </c>
      <c r="P112" s="24">
        <f t="shared" si="15"/>
        <v>17000</v>
      </c>
      <c r="Q112" s="8"/>
      <c r="R112" s="8"/>
    </row>
    <row r="113" spans="10:16" x14ac:dyDescent="0.3">
      <c r="J113" s="2"/>
      <c r="K113" s="2"/>
      <c r="L113" s="2"/>
      <c r="M113" s="2"/>
      <c r="N113" s="2"/>
      <c r="O113" s="2"/>
      <c r="P113" s="2"/>
    </row>
  </sheetData>
  <mergeCells count="19">
    <mergeCell ref="A112:B112"/>
    <mergeCell ref="K3:P3"/>
    <mergeCell ref="A4:P4"/>
    <mergeCell ref="M5:P5"/>
    <mergeCell ref="A6:A8"/>
    <mergeCell ref="B6:B8"/>
    <mergeCell ref="C6:H6"/>
    <mergeCell ref="I6:L6"/>
    <mergeCell ref="M6:P6"/>
    <mergeCell ref="C7:C8"/>
    <mergeCell ref="D7:H7"/>
    <mergeCell ref="I7:I8"/>
    <mergeCell ref="J7:L7"/>
    <mergeCell ref="M7:M8"/>
    <mergeCell ref="N7:P7"/>
    <mergeCell ref="A1:B1"/>
    <mergeCell ref="A2:B2"/>
    <mergeCell ref="K1:P1"/>
    <mergeCell ref="K2:P2"/>
  </mergeCells>
  <printOptions horizontalCentered="1"/>
  <pageMargins left="0.643700787" right="0.25" top="0.83622047200000005" bottom="0.39370078740157499" header="0.23622047244094499" footer="0.15748031496063"/>
  <pageSetup paperSize="9" orientation="landscape" blackAndWhite="1"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41"/>
  <sheetViews>
    <sheetView topLeftCell="A10" zoomScale="85" zoomScaleNormal="85" workbookViewId="0">
      <selection activeCell="D27" sqref="D27"/>
    </sheetView>
  </sheetViews>
  <sheetFormatPr defaultRowHeight="15.6" x14ac:dyDescent="0.3"/>
  <cols>
    <col min="1" max="1" width="4.59765625" style="26" customWidth="1"/>
    <col min="2" max="2" width="31.59765625" style="26" customWidth="1"/>
    <col min="3" max="3" width="14.69921875" style="27" customWidth="1"/>
    <col min="4" max="4" width="19" style="27" customWidth="1"/>
    <col min="5" max="5" width="19.8984375" style="26" customWidth="1"/>
    <col min="6" max="6" width="15.09765625" style="26" customWidth="1"/>
    <col min="7" max="7" width="5.69921875" style="26" customWidth="1"/>
    <col min="8" max="8" width="5.59765625" style="26" customWidth="1"/>
    <col min="9" max="9" width="9" style="26" customWidth="1"/>
    <col min="10" max="10" width="8.8984375" style="26" customWidth="1"/>
    <col min="11" max="256" width="9" style="26"/>
    <col min="257" max="257" width="4.59765625" style="26" customWidth="1"/>
    <col min="258" max="258" width="31.59765625" style="26" customWidth="1"/>
    <col min="259" max="259" width="16.19921875" style="26" customWidth="1"/>
    <col min="260" max="260" width="21.69921875" style="26" customWidth="1"/>
    <col min="261" max="261" width="19.8984375" style="26" customWidth="1"/>
    <col min="262" max="262" width="15.09765625" style="26" customWidth="1"/>
    <col min="263" max="263" width="5.69921875" style="26" customWidth="1"/>
    <col min="264" max="264" width="5.59765625" style="26" customWidth="1"/>
    <col min="265" max="265" width="9" style="26" customWidth="1"/>
    <col min="266" max="266" width="8.8984375" style="26" customWidth="1"/>
    <col min="267" max="512" width="9" style="26"/>
    <col min="513" max="513" width="4.59765625" style="26" customWidth="1"/>
    <col min="514" max="514" width="31.59765625" style="26" customWidth="1"/>
    <col min="515" max="515" width="16.19921875" style="26" customWidth="1"/>
    <col min="516" max="516" width="21.69921875" style="26" customWidth="1"/>
    <col min="517" max="517" width="19.8984375" style="26" customWidth="1"/>
    <col min="518" max="518" width="15.09765625" style="26" customWidth="1"/>
    <col min="519" max="519" width="5.69921875" style="26" customWidth="1"/>
    <col min="520" max="520" width="5.59765625" style="26" customWidth="1"/>
    <col min="521" max="521" width="9" style="26" customWidth="1"/>
    <col min="522" max="522" width="8.8984375" style="26" customWidth="1"/>
    <col min="523" max="768" width="9" style="26"/>
    <col min="769" max="769" width="4.59765625" style="26" customWidth="1"/>
    <col min="770" max="770" width="31.59765625" style="26" customWidth="1"/>
    <col min="771" max="771" width="16.19921875" style="26" customWidth="1"/>
    <col min="772" max="772" width="21.69921875" style="26" customWidth="1"/>
    <col min="773" max="773" width="19.8984375" style="26" customWidth="1"/>
    <col min="774" max="774" width="15.09765625" style="26" customWidth="1"/>
    <col min="775" max="775" width="5.69921875" style="26" customWidth="1"/>
    <col min="776" max="776" width="5.59765625" style="26" customWidth="1"/>
    <col min="777" max="777" width="9" style="26" customWidth="1"/>
    <col min="778" max="778" width="8.8984375" style="26" customWidth="1"/>
    <col min="779" max="1024" width="9" style="26"/>
    <col min="1025" max="1025" width="4.59765625" style="26" customWidth="1"/>
    <col min="1026" max="1026" width="31.59765625" style="26" customWidth="1"/>
    <col min="1027" max="1027" width="16.19921875" style="26" customWidth="1"/>
    <col min="1028" max="1028" width="21.69921875" style="26" customWidth="1"/>
    <col min="1029" max="1029" width="19.8984375" style="26" customWidth="1"/>
    <col min="1030" max="1030" width="15.09765625" style="26" customWidth="1"/>
    <col min="1031" max="1031" width="5.69921875" style="26" customWidth="1"/>
    <col min="1032" max="1032" width="5.59765625" style="26" customWidth="1"/>
    <col min="1033" max="1033" width="9" style="26" customWidth="1"/>
    <col min="1034" max="1034" width="8.8984375" style="26" customWidth="1"/>
    <col min="1035" max="1280" width="9" style="26"/>
    <col min="1281" max="1281" width="4.59765625" style="26" customWidth="1"/>
    <col min="1282" max="1282" width="31.59765625" style="26" customWidth="1"/>
    <col min="1283" max="1283" width="16.19921875" style="26" customWidth="1"/>
    <col min="1284" max="1284" width="21.69921875" style="26" customWidth="1"/>
    <col min="1285" max="1285" width="19.8984375" style="26" customWidth="1"/>
    <col min="1286" max="1286" width="15.09765625" style="26" customWidth="1"/>
    <col min="1287" max="1287" width="5.69921875" style="26" customWidth="1"/>
    <col min="1288" max="1288" width="5.59765625" style="26" customWidth="1"/>
    <col min="1289" max="1289" width="9" style="26" customWidth="1"/>
    <col min="1290" max="1290" width="8.8984375" style="26" customWidth="1"/>
    <col min="1291" max="1536" width="9" style="26"/>
    <col min="1537" max="1537" width="4.59765625" style="26" customWidth="1"/>
    <col min="1538" max="1538" width="31.59765625" style="26" customWidth="1"/>
    <col min="1539" max="1539" width="16.19921875" style="26" customWidth="1"/>
    <col min="1540" max="1540" width="21.69921875" style="26" customWidth="1"/>
    <col min="1541" max="1541" width="19.8984375" style="26" customWidth="1"/>
    <col min="1542" max="1542" width="15.09765625" style="26" customWidth="1"/>
    <col min="1543" max="1543" width="5.69921875" style="26" customWidth="1"/>
    <col min="1544" max="1544" width="5.59765625" style="26" customWidth="1"/>
    <col min="1545" max="1545" width="9" style="26" customWidth="1"/>
    <col min="1546" max="1546" width="8.8984375" style="26" customWidth="1"/>
    <col min="1547" max="1792" width="9" style="26"/>
    <col min="1793" max="1793" width="4.59765625" style="26" customWidth="1"/>
    <col min="1794" max="1794" width="31.59765625" style="26" customWidth="1"/>
    <col min="1795" max="1795" width="16.19921875" style="26" customWidth="1"/>
    <col min="1796" max="1796" width="21.69921875" style="26" customWidth="1"/>
    <col min="1797" max="1797" width="19.8984375" style="26" customWidth="1"/>
    <col min="1798" max="1798" width="15.09765625" style="26" customWidth="1"/>
    <col min="1799" max="1799" width="5.69921875" style="26" customWidth="1"/>
    <col min="1800" max="1800" width="5.59765625" style="26" customWidth="1"/>
    <col min="1801" max="1801" width="9" style="26" customWidth="1"/>
    <col min="1802" max="1802" width="8.8984375" style="26" customWidth="1"/>
    <col min="1803" max="2048" width="9" style="26"/>
    <col min="2049" max="2049" width="4.59765625" style="26" customWidth="1"/>
    <col min="2050" max="2050" width="31.59765625" style="26" customWidth="1"/>
    <col min="2051" max="2051" width="16.19921875" style="26" customWidth="1"/>
    <col min="2052" max="2052" width="21.69921875" style="26" customWidth="1"/>
    <col min="2053" max="2053" width="19.8984375" style="26" customWidth="1"/>
    <col min="2054" max="2054" width="15.09765625" style="26" customWidth="1"/>
    <col min="2055" max="2055" width="5.69921875" style="26" customWidth="1"/>
    <col min="2056" max="2056" width="5.59765625" style="26" customWidth="1"/>
    <col min="2057" max="2057" width="9" style="26" customWidth="1"/>
    <col min="2058" max="2058" width="8.8984375" style="26" customWidth="1"/>
    <col min="2059" max="2304" width="9" style="26"/>
    <col min="2305" max="2305" width="4.59765625" style="26" customWidth="1"/>
    <col min="2306" max="2306" width="31.59765625" style="26" customWidth="1"/>
    <col min="2307" max="2307" width="16.19921875" style="26" customWidth="1"/>
    <col min="2308" max="2308" width="21.69921875" style="26" customWidth="1"/>
    <col min="2309" max="2309" width="19.8984375" style="26" customWidth="1"/>
    <col min="2310" max="2310" width="15.09765625" style="26" customWidth="1"/>
    <col min="2311" max="2311" width="5.69921875" style="26" customWidth="1"/>
    <col min="2312" max="2312" width="5.59765625" style="26" customWidth="1"/>
    <col min="2313" max="2313" width="9" style="26" customWidth="1"/>
    <col min="2314" max="2314" width="8.8984375" style="26" customWidth="1"/>
    <col min="2315" max="2560" width="9" style="26"/>
    <col min="2561" max="2561" width="4.59765625" style="26" customWidth="1"/>
    <col min="2562" max="2562" width="31.59765625" style="26" customWidth="1"/>
    <col min="2563" max="2563" width="16.19921875" style="26" customWidth="1"/>
    <col min="2564" max="2564" width="21.69921875" style="26" customWidth="1"/>
    <col min="2565" max="2565" width="19.8984375" style="26" customWidth="1"/>
    <col min="2566" max="2566" width="15.09765625" style="26" customWidth="1"/>
    <col min="2567" max="2567" width="5.69921875" style="26" customWidth="1"/>
    <col min="2568" max="2568" width="5.59765625" style="26" customWidth="1"/>
    <col min="2569" max="2569" width="9" style="26" customWidth="1"/>
    <col min="2570" max="2570" width="8.8984375" style="26" customWidth="1"/>
    <col min="2571" max="2816" width="9" style="26"/>
    <col min="2817" max="2817" width="4.59765625" style="26" customWidth="1"/>
    <col min="2818" max="2818" width="31.59765625" style="26" customWidth="1"/>
    <col min="2819" max="2819" width="16.19921875" style="26" customWidth="1"/>
    <col min="2820" max="2820" width="21.69921875" style="26" customWidth="1"/>
    <col min="2821" max="2821" width="19.8984375" style="26" customWidth="1"/>
    <col min="2822" max="2822" width="15.09765625" style="26" customWidth="1"/>
    <col min="2823" max="2823" width="5.69921875" style="26" customWidth="1"/>
    <col min="2824" max="2824" width="5.59765625" style="26" customWidth="1"/>
    <col min="2825" max="2825" width="9" style="26" customWidth="1"/>
    <col min="2826" max="2826" width="8.8984375" style="26" customWidth="1"/>
    <col min="2827" max="3072" width="9" style="26"/>
    <col min="3073" max="3073" width="4.59765625" style="26" customWidth="1"/>
    <col min="3074" max="3074" width="31.59765625" style="26" customWidth="1"/>
    <col min="3075" max="3075" width="16.19921875" style="26" customWidth="1"/>
    <col min="3076" max="3076" width="21.69921875" style="26" customWidth="1"/>
    <col min="3077" max="3077" width="19.8984375" style="26" customWidth="1"/>
    <col min="3078" max="3078" width="15.09765625" style="26" customWidth="1"/>
    <col min="3079" max="3079" width="5.69921875" style="26" customWidth="1"/>
    <col min="3080" max="3080" width="5.59765625" style="26" customWidth="1"/>
    <col min="3081" max="3081" width="9" style="26" customWidth="1"/>
    <col min="3082" max="3082" width="8.8984375" style="26" customWidth="1"/>
    <col min="3083" max="3328" width="9" style="26"/>
    <col min="3329" max="3329" width="4.59765625" style="26" customWidth="1"/>
    <col min="3330" max="3330" width="31.59765625" style="26" customWidth="1"/>
    <col min="3331" max="3331" width="16.19921875" style="26" customWidth="1"/>
    <col min="3332" max="3332" width="21.69921875" style="26" customWidth="1"/>
    <col min="3333" max="3333" width="19.8984375" style="26" customWidth="1"/>
    <col min="3334" max="3334" width="15.09765625" style="26" customWidth="1"/>
    <col min="3335" max="3335" width="5.69921875" style="26" customWidth="1"/>
    <col min="3336" max="3336" width="5.59765625" style="26" customWidth="1"/>
    <col min="3337" max="3337" width="9" style="26" customWidth="1"/>
    <col min="3338" max="3338" width="8.8984375" style="26" customWidth="1"/>
    <col min="3339" max="3584" width="9" style="26"/>
    <col min="3585" max="3585" width="4.59765625" style="26" customWidth="1"/>
    <col min="3586" max="3586" width="31.59765625" style="26" customWidth="1"/>
    <col min="3587" max="3587" width="16.19921875" style="26" customWidth="1"/>
    <col min="3588" max="3588" width="21.69921875" style="26" customWidth="1"/>
    <col min="3589" max="3589" width="19.8984375" style="26" customWidth="1"/>
    <col min="3590" max="3590" width="15.09765625" style="26" customWidth="1"/>
    <col min="3591" max="3591" width="5.69921875" style="26" customWidth="1"/>
    <col min="3592" max="3592" width="5.59765625" style="26" customWidth="1"/>
    <col min="3593" max="3593" width="9" style="26" customWidth="1"/>
    <col min="3594" max="3594" width="8.8984375" style="26" customWidth="1"/>
    <col min="3595" max="3840" width="9" style="26"/>
    <col min="3841" max="3841" width="4.59765625" style="26" customWidth="1"/>
    <col min="3842" max="3842" width="31.59765625" style="26" customWidth="1"/>
    <col min="3843" max="3843" width="16.19921875" style="26" customWidth="1"/>
    <col min="3844" max="3844" width="21.69921875" style="26" customWidth="1"/>
    <col min="3845" max="3845" width="19.8984375" style="26" customWidth="1"/>
    <col min="3846" max="3846" width="15.09765625" style="26" customWidth="1"/>
    <col min="3847" max="3847" width="5.69921875" style="26" customWidth="1"/>
    <col min="3848" max="3848" width="5.59765625" style="26" customWidth="1"/>
    <col min="3849" max="3849" width="9" style="26" customWidth="1"/>
    <col min="3850" max="3850" width="8.8984375" style="26" customWidth="1"/>
    <col min="3851" max="4096" width="9" style="26"/>
    <col min="4097" max="4097" width="4.59765625" style="26" customWidth="1"/>
    <col min="4098" max="4098" width="31.59765625" style="26" customWidth="1"/>
    <col min="4099" max="4099" width="16.19921875" style="26" customWidth="1"/>
    <col min="4100" max="4100" width="21.69921875" style="26" customWidth="1"/>
    <col min="4101" max="4101" width="19.8984375" style="26" customWidth="1"/>
    <col min="4102" max="4102" width="15.09765625" style="26" customWidth="1"/>
    <col min="4103" max="4103" width="5.69921875" style="26" customWidth="1"/>
    <col min="4104" max="4104" width="5.59765625" style="26" customWidth="1"/>
    <col min="4105" max="4105" width="9" style="26" customWidth="1"/>
    <col min="4106" max="4106" width="8.8984375" style="26" customWidth="1"/>
    <col min="4107" max="4352" width="9" style="26"/>
    <col min="4353" max="4353" width="4.59765625" style="26" customWidth="1"/>
    <col min="4354" max="4354" width="31.59765625" style="26" customWidth="1"/>
    <col min="4355" max="4355" width="16.19921875" style="26" customWidth="1"/>
    <col min="4356" max="4356" width="21.69921875" style="26" customWidth="1"/>
    <col min="4357" max="4357" width="19.8984375" style="26" customWidth="1"/>
    <col min="4358" max="4358" width="15.09765625" style="26" customWidth="1"/>
    <col min="4359" max="4359" width="5.69921875" style="26" customWidth="1"/>
    <col min="4360" max="4360" width="5.59765625" style="26" customWidth="1"/>
    <col min="4361" max="4361" width="9" style="26" customWidth="1"/>
    <col min="4362" max="4362" width="8.8984375" style="26" customWidth="1"/>
    <col min="4363" max="4608" width="9" style="26"/>
    <col min="4609" max="4609" width="4.59765625" style="26" customWidth="1"/>
    <col min="4610" max="4610" width="31.59765625" style="26" customWidth="1"/>
    <col min="4611" max="4611" width="16.19921875" style="26" customWidth="1"/>
    <col min="4612" max="4612" width="21.69921875" style="26" customWidth="1"/>
    <col min="4613" max="4613" width="19.8984375" style="26" customWidth="1"/>
    <col min="4614" max="4614" width="15.09765625" style="26" customWidth="1"/>
    <col min="4615" max="4615" width="5.69921875" style="26" customWidth="1"/>
    <col min="4616" max="4616" width="5.59765625" style="26" customWidth="1"/>
    <col min="4617" max="4617" width="9" style="26" customWidth="1"/>
    <col min="4618" max="4618" width="8.8984375" style="26" customWidth="1"/>
    <col min="4619" max="4864" width="9" style="26"/>
    <col min="4865" max="4865" width="4.59765625" style="26" customWidth="1"/>
    <col min="4866" max="4866" width="31.59765625" style="26" customWidth="1"/>
    <col min="4867" max="4867" width="16.19921875" style="26" customWidth="1"/>
    <col min="4868" max="4868" width="21.69921875" style="26" customWidth="1"/>
    <col min="4869" max="4869" width="19.8984375" style="26" customWidth="1"/>
    <col min="4870" max="4870" width="15.09765625" style="26" customWidth="1"/>
    <col min="4871" max="4871" width="5.69921875" style="26" customWidth="1"/>
    <col min="4872" max="4872" width="5.59765625" style="26" customWidth="1"/>
    <col min="4873" max="4873" width="9" style="26" customWidth="1"/>
    <col min="4874" max="4874" width="8.8984375" style="26" customWidth="1"/>
    <col min="4875" max="5120" width="9" style="26"/>
    <col min="5121" max="5121" width="4.59765625" style="26" customWidth="1"/>
    <col min="5122" max="5122" width="31.59765625" style="26" customWidth="1"/>
    <col min="5123" max="5123" width="16.19921875" style="26" customWidth="1"/>
    <col min="5124" max="5124" width="21.69921875" style="26" customWidth="1"/>
    <col min="5125" max="5125" width="19.8984375" style="26" customWidth="1"/>
    <col min="5126" max="5126" width="15.09765625" style="26" customWidth="1"/>
    <col min="5127" max="5127" width="5.69921875" style="26" customWidth="1"/>
    <col min="5128" max="5128" width="5.59765625" style="26" customWidth="1"/>
    <col min="5129" max="5129" width="9" style="26" customWidth="1"/>
    <col min="5130" max="5130" width="8.8984375" style="26" customWidth="1"/>
    <col min="5131" max="5376" width="9" style="26"/>
    <col min="5377" max="5377" width="4.59765625" style="26" customWidth="1"/>
    <col min="5378" max="5378" width="31.59765625" style="26" customWidth="1"/>
    <col min="5379" max="5379" width="16.19921875" style="26" customWidth="1"/>
    <col min="5380" max="5380" width="21.69921875" style="26" customWidth="1"/>
    <col min="5381" max="5381" width="19.8984375" style="26" customWidth="1"/>
    <col min="5382" max="5382" width="15.09765625" style="26" customWidth="1"/>
    <col min="5383" max="5383" width="5.69921875" style="26" customWidth="1"/>
    <col min="5384" max="5384" width="5.59765625" style="26" customWidth="1"/>
    <col min="5385" max="5385" width="9" style="26" customWidth="1"/>
    <col min="5386" max="5386" width="8.8984375" style="26" customWidth="1"/>
    <col min="5387" max="5632" width="9" style="26"/>
    <col min="5633" max="5633" width="4.59765625" style="26" customWidth="1"/>
    <col min="5634" max="5634" width="31.59765625" style="26" customWidth="1"/>
    <col min="5635" max="5635" width="16.19921875" style="26" customWidth="1"/>
    <col min="5636" max="5636" width="21.69921875" style="26" customWidth="1"/>
    <col min="5637" max="5637" width="19.8984375" style="26" customWidth="1"/>
    <col min="5638" max="5638" width="15.09765625" style="26" customWidth="1"/>
    <col min="5639" max="5639" width="5.69921875" style="26" customWidth="1"/>
    <col min="5640" max="5640" width="5.59765625" style="26" customWidth="1"/>
    <col min="5641" max="5641" width="9" style="26" customWidth="1"/>
    <col min="5642" max="5642" width="8.8984375" style="26" customWidth="1"/>
    <col min="5643" max="5888" width="9" style="26"/>
    <col min="5889" max="5889" width="4.59765625" style="26" customWidth="1"/>
    <col min="5890" max="5890" width="31.59765625" style="26" customWidth="1"/>
    <col min="5891" max="5891" width="16.19921875" style="26" customWidth="1"/>
    <col min="5892" max="5892" width="21.69921875" style="26" customWidth="1"/>
    <col min="5893" max="5893" width="19.8984375" style="26" customWidth="1"/>
    <col min="5894" max="5894" width="15.09765625" style="26" customWidth="1"/>
    <col min="5895" max="5895" width="5.69921875" style="26" customWidth="1"/>
    <col min="5896" max="5896" width="5.59765625" style="26" customWidth="1"/>
    <col min="5897" max="5897" width="9" style="26" customWidth="1"/>
    <col min="5898" max="5898" width="8.8984375" style="26" customWidth="1"/>
    <col min="5899" max="6144" width="9" style="26"/>
    <col min="6145" max="6145" width="4.59765625" style="26" customWidth="1"/>
    <col min="6146" max="6146" width="31.59765625" style="26" customWidth="1"/>
    <col min="6147" max="6147" width="16.19921875" style="26" customWidth="1"/>
    <col min="6148" max="6148" width="21.69921875" style="26" customWidth="1"/>
    <col min="6149" max="6149" width="19.8984375" style="26" customWidth="1"/>
    <col min="6150" max="6150" width="15.09765625" style="26" customWidth="1"/>
    <col min="6151" max="6151" width="5.69921875" style="26" customWidth="1"/>
    <col min="6152" max="6152" width="5.59765625" style="26" customWidth="1"/>
    <col min="6153" max="6153" width="9" style="26" customWidth="1"/>
    <col min="6154" max="6154" width="8.8984375" style="26" customWidth="1"/>
    <col min="6155" max="6400" width="9" style="26"/>
    <col min="6401" max="6401" width="4.59765625" style="26" customWidth="1"/>
    <col min="6402" max="6402" width="31.59765625" style="26" customWidth="1"/>
    <col min="6403" max="6403" width="16.19921875" style="26" customWidth="1"/>
    <col min="6404" max="6404" width="21.69921875" style="26" customWidth="1"/>
    <col min="6405" max="6405" width="19.8984375" style="26" customWidth="1"/>
    <col min="6406" max="6406" width="15.09765625" style="26" customWidth="1"/>
    <col min="6407" max="6407" width="5.69921875" style="26" customWidth="1"/>
    <col min="6408" max="6408" width="5.59765625" style="26" customWidth="1"/>
    <col min="6409" max="6409" width="9" style="26" customWidth="1"/>
    <col min="6410" max="6410" width="8.8984375" style="26" customWidth="1"/>
    <col min="6411" max="6656" width="9" style="26"/>
    <col min="6657" max="6657" width="4.59765625" style="26" customWidth="1"/>
    <col min="6658" max="6658" width="31.59765625" style="26" customWidth="1"/>
    <col min="6659" max="6659" width="16.19921875" style="26" customWidth="1"/>
    <col min="6660" max="6660" width="21.69921875" style="26" customWidth="1"/>
    <col min="6661" max="6661" width="19.8984375" style="26" customWidth="1"/>
    <col min="6662" max="6662" width="15.09765625" style="26" customWidth="1"/>
    <col min="6663" max="6663" width="5.69921875" style="26" customWidth="1"/>
    <col min="6664" max="6664" width="5.59765625" style="26" customWidth="1"/>
    <col min="6665" max="6665" width="9" style="26" customWidth="1"/>
    <col min="6666" max="6666" width="8.8984375" style="26" customWidth="1"/>
    <col min="6667" max="6912" width="9" style="26"/>
    <col min="6913" max="6913" width="4.59765625" style="26" customWidth="1"/>
    <col min="6914" max="6914" width="31.59765625" style="26" customWidth="1"/>
    <col min="6915" max="6915" width="16.19921875" style="26" customWidth="1"/>
    <col min="6916" max="6916" width="21.69921875" style="26" customWidth="1"/>
    <col min="6917" max="6917" width="19.8984375" style="26" customWidth="1"/>
    <col min="6918" max="6918" width="15.09765625" style="26" customWidth="1"/>
    <col min="6919" max="6919" width="5.69921875" style="26" customWidth="1"/>
    <col min="6920" max="6920" width="5.59765625" style="26" customWidth="1"/>
    <col min="6921" max="6921" width="9" style="26" customWidth="1"/>
    <col min="6922" max="6922" width="8.8984375" style="26" customWidth="1"/>
    <col min="6923" max="7168" width="9" style="26"/>
    <col min="7169" max="7169" width="4.59765625" style="26" customWidth="1"/>
    <col min="7170" max="7170" width="31.59765625" style="26" customWidth="1"/>
    <col min="7171" max="7171" width="16.19921875" style="26" customWidth="1"/>
    <col min="7172" max="7172" width="21.69921875" style="26" customWidth="1"/>
    <col min="7173" max="7173" width="19.8984375" style="26" customWidth="1"/>
    <col min="7174" max="7174" width="15.09765625" style="26" customWidth="1"/>
    <col min="7175" max="7175" width="5.69921875" style="26" customWidth="1"/>
    <col min="7176" max="7176" width="5.59765625" style="26" customWidth="1"/>
    <col min="7177" max="7177" width="9" style="26" customWidth="1"/>
    <col min="7178" max="7178" width="8.8984375" style="26" customWidth="1"/>
    <col min="7179" max="7424" width="9" style="26"/>
    <col min="7425" max="7425" width="4.59765625" style="26" customWidth="1"/>
    <col min="7426" max="7426" width="31.59765625" style="26" customWidth="1"/>
    <col min="7427" max="7427" width="16.19921875" style="26" customWidth="1"/>
    <col min="7428" max="7428" width="21.69921875" style="26" customWidth="1"/>
    <col min="7429" max="7429" width="19.8984375" style="26" customWidth="1"/>
    <col min="7430" max="7430" width="15.09765625" style="26" customWidth="1"/>
    <col min="7431" max="7431" width="5.69921875" style="26" customWidth="1"/>
    <col min="7432" max="7432" width="5.59765625" style="26" customWidth="1"/>
    <col min="7433" max="7433" width="9" style="26" customWidth="1"/>
    <col min="7434" max="7434" width="8.8984375" style="26" customWidth="1"/>
    <col min="7435" max="7680" width="9" style="26"/>
    <col min="7681" max="7681" width="4.59765625" style="26" customWidth="1"/>
    <col min="7682" max="7682" width="31.59765625" style="26" customWidth="1"/>
    <col min="7683" max="7683" width="16.19921875" style="26" customWidth="1"/>
    <col min="7684" max="7684" width="21.69921875" style="26" customWidth="1"/>
    <col min="7685" max="7685" width="19.8984375" style="26" customWidth="1"/>
    <col min="7686" max="7686" width="15.09765625" style="26" customWidth="1"/>
    <col min="7687" max="7687" width="5.69921875" style="26" customWidth="1"/>
    <col min="7688" max="7688" width="5.59765625" style="26" customWidth="1"/>
    <col min="7689" max="7689" width="9" style="26" customWidth="1"/>
    <col min="7690" max="7690" width="8.8984375" style="26" customWidth="1"/>
    <col min="7691" max="7936" width="9" style="26"/>
    <col min="7937" max="7937" width="4.59765625" style="26" customWidth="1"/>
    <col min="7938" max="7938" width="31.59765625" style="26" customWidth="1"/>
    <col min="7939" max="7939" width="16.19921875" style="26" customWidth="1"/>
    <col min="7940" max="7940" width="21.69921875" style="26" customWidth="1"/>
    <col min="7941" max="7941" width="19.8984375" style="26" customWidth="1"/>
    <col min="7942" max="7942" width="15.09765625" style="26" customWidth="1"/>
    <col min="7943" max="7943" width="5.69921875" style="26" customWidth="1"/>
    <col min="7944" max="7944" width="5.59765625" style="26" customWidth="1"/>
    <col min="7945" max="7945" width="9" style="26" customWidth="1"/>
    <col min="7946" max="7946" width="8.8984375" style="26" customWidth="1"/>
    <col min="7947" max="8192" width="9" style="26"/>
    <col min="8193" max="8193" width="4.59765625" style="26" customWidth="1"/>
    <col min="8194" max="8194" width="31.59765625" style="26" customWidth="1"/>
    <col min="8195" max="8195" width="16.19921875" style="26" customWidth="1"/>
    <col min="8196" max="8196" width="21.69921875" style="26" customWidth="1"/>
    <col min="8197" max="8197" width="19.8984375" style="26" customWidth="1"/>
    <col min="8198" max="8198" width="15.09765625" style="26" customWidth="1"/>
    <col min="8199" max="8199" width="5.69921875" style="26" customWidth="1"/>
    <col min="8200" max="8200" width="5.59765625" style="26" customWidth="1"/>
    <col min="8201" max="8201" width="9" style="26" customWidth="1"/>
    <col min="8202" max="8202" width="8.8984375" style="26" customWidth="1"/>
    <col min="8203" max="8448" width="9" style="26"/>
    <col min="8449" max="8449" width="4.59765625" style="26" customWidth="1"/>
    <col min="8450" max="8450" width="31.59765625" style="26" customWidth="1"/>
    <col min="8451" max="8451" width="16.19921875" style="26" customWidth="1"/>
    <col min="8452" max="8452" width="21.69921875" style="26" customWidth="1"/>
    <col min="8453" max="8453" width="19.8984375" style="26" customWidth="1"/>
    <col min="8454" max="8454" width="15.09765625" style="26" customWidth="1"/>
    <col min="8455" max="8455" width="5.69921875" style="26" customWidth="1"/>
    <col min="8456" max="8456" width="5.59765625" style="26" customWidth="1"/>
    <col min="8457" max="8457" width="9" style="26" customWidth="1"/>
    <col min="8458" max="8458" width="8.8984375" style="26" customWidth="1"/>
    <col min="8459" max="8704" width="9" style="26"/>
    <col min="8705" max="8705" width="4.59765625" style="26" customWidth="1"/>
    <col min="8706" max="8706" width="31.59765625" style="26" customWidth="1"/>
    <col min="8707" max="8707" width="16.19921875" style="26" customWidth="1"/>
    <col min="8708" max="8708" width="21.69921875" style="26" customWidth="1"/>
    <col min="8709" max="8709" width="19.8984375" style="26" customWidth="1"/>
    <col min="8710" max="8710" width="15.09765625" style="26" customWidth="1"/>
    <col min="8711" max="8711" width="5.69921875" style="26" customWidth="1"/>
    <col min="8712" max="8712" width="5.59765625" style="26" customWidth="1"/>
    <col min="8713" max="8713" width="9" style="26" customWidth="1"/>
    <col min="8714" max="8714" width="8.8984375" style="26" customWidth="1"/>
    <col min="8715" max="8960" width="9" style="26"/>
    <col min="8961" max="8961" width="4.59765625" style="26" customWidth="1"/>
    <col min="8962" max="8962" width="31.59765625" style="26" customWidth="1"/>
    <col min="8963" max="8963" width="16.19921875" style="26" customWidth="1"/>
    <col min="8964" max="8964" width="21.69921875" style="26" customWidth="1"/>
    <col min="8965" max="8965" width="19.8984375" style="26" customWidth="1"/>
    <col min="8966" max="8966" width="15.09765625" style="26" customWidth="1"/>
    <col min="8967" max="8967" width="5.69921875" style="26" customWidth="1"/>
    <col min="8968" max="8968" width="5.59765625" style="26" customWidth="1"/>
    <col min="8969" max="8969" width="9" style="26" customWidth="1"/>
    <col min="8970" max="8970" width="8.8984375" style="26" customWidth="1"/>
    <col min="8971" max="9216" width="9" style="26"/>
    <col min="9217" max="9217" width="4.59765625" style="26" customWidth="1"/>
    <col min="9218" max="9218" width="31.59765625" style="26" customWidth="1"/>
    <col min="9219" max="9219" width="16.19921875" style="26" customWidth="1"/>
    <col min="9220" max="9220" width="21.69921875" style="26" customWidth="1"/>
    <col min="9221" max="9221" width="19.8984375" style="26" customWidth="1"/>
    <col min="9222" max="9222" width="15.09765625" style="26" customWidth="1"/>
    <col min="9223" max="9223" width="5.69921875" style="26" customWidth="1"/>
    <col min="9224" max="9224" width="5.59765625" style="26" customWidth="1"/>
    <col min="9225" max="9225" width="9" style="26" customWidth="1"/>
    <col min="9226" max="9226" width="8.8984375" style="26" customWidth="1"/>
    <col min="9227" max="9472" width="9" style="26"/>
    <col min="9473" max="9473" width="4.59765625" style="26" customWidth="1"/>
    <col min="9474" max="9474" width="31.59765625" style="26" customWidth="1"/>
    <col min="9475" max="9475" width="16.19921875" style="26" customWidth="1"/>
    <col min="9476" max="9476" width="21.69921875" style="26" customWidth="1"/>
    <col min="9477" max="9477" width="19.8984375" style="26" customWidth="1"/>
    <col min="9478" max="9478" width="15.09765625" style="26" customWidth="1"/>
    <col min="9479" max="9479" width="5.69921875" style="26" customWidth="1"/>
    <col min="9480" max="9480" width="5.59765625" style="26" customWidth="1"/>
    <col min="9481" max="9481" width="9" style="26" customWidth="1"/>
    <col min="9482" max="9482" width="8.8984375" style="26" customWidth="1"/>
    <col min="9483" max="9728" width="9" style="26"/>
    <col min="9729" max="9729" width="4.59765625" style="26" customWidth="1"/>
    <col min="9730" max="9730" width="31.59765625" style="26" customWidth="1"/>
    <col min="9731" max="9731" width="16.19921875" style="26" customWidth="1"/>
    <col min="9732" max="9732" width="21.69921875" style="26" customWidth="1"/>
    <col min="9733" max="9733" width="19.8984375" style="26" customWidth="1"/>
    <col min="9734" max="9734" width="15.09765625" style="26" customWidth="1"/>
    <col min="9735" max="9735" width="5.69921875" style="26" customWidth="1"/>
    <col min="9736" max="9736" width="5.59765625" style="26" customWidth="1"/>
    <col min="9737" max="9737" width="9" style="26" customWidth="1"/>
    <col min="9738" max="9738" width="8.8984375" style="26" customWidth="1"/>
    <col min="9739" max="9984" width="9" style="26"/>
    <col min="9985" max="9985" width="4.59765625" style="26" customWidth="1"/>
    <col min="9986" max="9986" width="31.59765625" style="26" customWidth="1"/>
    <col min="9987" max="9987" width="16.19921875" style="26" customWidth="1"/>
    <col min="9988" max="9988" width="21.69921875" style="26" customWidth="1"/>
    <col min="9989" max="9989" width="19.8984375" style="26" customWidth="1"/>
    <col min="9990" max="9990" width="15.09765625" style="26" customWidth="1"/>
    <col min="9991" max="9991" width="5.69921875" style="26" customWidth="1"/>
    <col min="9992" max="9992" width="5.59765625" style="26" customWidth="1"/>
    <col min="9993" max="9993" width="9" style="26" customWidth="1"/>
    <col min="9994" max="9994" width="8.8984375" style="26" customWidth="1"/>
    <col min="9995" max="10240" width="9" style="26"/>
    <col min="10241" max="10241" width="4.59765625" style="26" customWidth="1"/>
    <col min="10242" max="10242" width="31.59765625" style="26" customWidth="1"/>
    <col min="10243" max="10243" width="16.19921875" style="26" customWidth="1"/>
    <col min="10244" max="10244" width="21.69921875" style="26" customWidth="1"/>
    <col min="10245" max="10245" width="19.8984375" style="26" customWidth="1"/>
    <col min="10246" max="10246" width="15.09765625" style="26" customWidth="1"/>
    <col min="10247" max="10247" width="5.69921875" style="26" customWidth="1"/>
    <col min="10248" max="10248" width="5.59765625" style="26" customWidth="1"/>
    <col min="10249" max="10249" width="9" style="26" customWidth="1"/>
    <col min="10250" max="10250" width="8.8984375" style="26" customWidth="1"/>
    <col min="10251" max="10496" width="9" style="26"/>
    <col min="10497" max="10497" width="4.59765625" style="26" customWidth="1"/>
    <col min="10498" max="10498" width="31.59765625" style="26" customWidth="1"/>
    <col min="10499" max="10499" width="16.19921875" style="26" customWidth="1"/>
    <col min="10500" max="10500" width="21.69921875" style="26" customWidth="1"/>
    <col min="10501" max="10501" width="19.8984375" style="26" customWidth="1"/>
    <col min="10502" max="10502" width="15.09765625" style="26" customWidth="1"/>
    <col min="10503" max="10503" width="5.69921875" style="26" customWidth="1"/>
    <col min="10504" max="10504" width="5.59765625" style="26" customWidth="1"/>
    <col min="10505" max="10505" width="9" style="26" customWidth="1"/>
    <col min="10506" max="10506" width="8.8984375" style="26" customWidth="1"/>
    <col min="10507" max="10752" width="9" style="26"/>
    <col min="10753" max="10753" width="4.59765625" style="26" customWidth="1"/>
    <col min="10754" max="10754" width="31.59765625" style="26" customWidth="1"/>
    <col min="10755" max="10755" width="16.19921875" style="26" customWidth="1"/>
    <col min="10756" max="10756" width="21.69921875" style="26" customWidth="1"/>
    <col min="10757" max="10757" width="19.8984375" style="26" customWidth="1"/>
    <col min="10758" max="10758" width="15.09765625" style="26" customWidth="1"/>
    <col min="10759" max="10759" width="5.69921875" style="26" customWidth="1"/>
    <col min="10760" max="10760" width="5.59765625" style="26" customWidth="1"/>
    <col min="10761" max="10761" width="9" style="26" customWidth="1"/>
    <col min="10762" max="10762" width="8.8984375" style="26" customWidth="1"/>
    <col min="10763" max="11008" width="9" style="26"/>
    <col min="11009" max="11009" width="4.59765625" style="26" customWidth="1"/>
    <col min="11010" max="11010" width="31.59765625" style="26" customWidth="1"/>
    <col min="11011" max="11011" width="16.19921875" style="26" customWidth="1"/>
    <col min="11012" max="11012" width="21.69921875" style="26" customWidth="1"/>
    <col min="11013" max="11013" width="19.8984375" style="26" customWidth="1"/>
    <col min="11014" max="11014" width="15.09765625" style="26" customWidth="1"/>
    <col min="11015" max="11015" width="5.69921875" style="26" customWidth="1"/>
    <col min="11016" max="11016" width="5.59765625" style="26" customWidth="1"/>
    <col min="11017" max="11017" width="9" style="26" customWidth="1"/>
    <col min="11018" max="11018" width="8.8984375" style="26" customWidth="1"/>
    <col min="11019" max="11264" width="9" style="26"/>
    <col min="11265" max="11265" width="4.59765625" style="26" customWidth="1"/>
    <col min="11266" max="11266" width="31.59765625" style="26" customWidth="1"/>
    <col min="11267" max="11267" width="16.19921875" style="26" customWidth="1"/>
    <col min="11268" max="11268" width="21.69921875" style="26" customWidth="1"/>
    <col min="11269" max="11269" width="19.8984375" style="26" customWidth="1"/>
    <col min="11270" max="11270" width="15.09765625" style="26" customWidth="1"/>
    <col min="11271" max="11271" width="5.69921875" style="26" customWidth="1"/>
    <col min="11272" max="11272" width="5.59765625" style="26" customWidth="1"/>
    <col min="11273" max="11273" width="9" style="26" customWidth="1"/>
    <col min="11274" max="11274" width="8.8984375" style="26" customWidth="1"/>
    <col min="11275" max="11520" width="9" style="26"/>
    <col min="11521" max="11521" width="4.59765625" style="26" customWidth="1"/>
    <col min="11522" max="11522" width="31.59765625" style="26" customWidth="1"/>
    <col min="11523" max="11523" width="16.19921875" style="26" customWidth="1"/>
    <col min="11524" max="11524" width="21.69921875" style="26" customWidth="1"/>
    <col min="11525" max="11525" width="19.8984375" style="26" customWidth="1"/>
    <col min="11526" max="11526" width="15.09765625" style="26" customWidth="1"/>
    <col min="11527" max="11527" width="5.69921875" style="26" customWidth="1"/>
    <col min="11528" max="11528" width="5.59765625" style="26" customWidth="1"/>
    <col min="11529" max="11529" width="9" style="26" customWidth="1"/>
    <col min="11530" max="11530" width="8.8984375" style="26" customWidth="1"/>
    <col min="11531" max="11776" width="9" style="26"/>
    <col min="11777" max="11777" width="4.59765625" style="26" customWidth="1"/>
    <col min="11778" max="11778" width="31.59765625" style="26" customWidth="1"/>
    <col min="11779" max="11779" width="16.19921875" style="26" customWidth="1"/>
    <col min="11780" max="11780" width="21.69921875" style="26" customWidth="1"/>
    <col min="11781" max="11781" width="19.8984375" style="26" customWidth="1"/>
    <col min="11782" max="11782" width="15.09765625" style="26" customWidth="1"/>
    <col min="11783" max="11783" width="5.69921875" style="26" customWidth="1"/>
    <col min="11784" max="11784" width="5.59765625" style="26" customWidth="1"/>
    <col min="11785" max="11785" width="9" style="26" customWidth="1"/>
    <col min="11786" max="11786" width="8.8984375" style="26" customWidth="1"/>
    <col min="11787" max="12032" width="9" style="26"/>
    <col min="12033" max="12033" width="4.59765625" style="26" customWidth="1"/>
    <col min="12034" max="12034" width="31.59765625" style="26" customWidth="1"/>
    <col min="12035" max="12035" width="16.19921875" style="26" customWidth="1"/>
    <col min="12036" max="12036" width="21.69921875" style="26" customWidth="1"/>
    <col min="12037" max="12037" width="19.8984375" style="26" customWidth="1"/>
    <col min="12038" max="12038" width="15.09765625" style="26" customWidth="1"/>
    <col min="12039" max="12039" width="5.69921875" style="26" customWidth="1"/>
    <col min="12040" max="12040" width="5.59765625" style="26" customWidth="1"/>
    <col min="12041" max="12041" width="9" style="26" customWidth="1"/>
    <col min="12042" max="12042" width="8.8984375" style="26" customWidth="1"/>
    <col min="12043" max="12288" width="9" style="26"/>
    <col min="12289" max="12289" width="4.59765625" style="26" customWidth="1"/>
    <col min="12290" max="12290" width="31.59765625" style="26" customWidth="1"/>
    <col min="12291" max="12291" width="16.19921875" style="26" customWidth="1"/>
    <col min="12292" max="12292" width="21.69921875" style="26" customWidth="1"/>
    <col min="12293" max="12293" width="19.8984375" style="26" customWidth="1"/>
    <col min="12294" max="12294" width="15.09765625" style="26" customWidth="1"/>
    <col min="12295" max="12295" width="5.69921875" style="26" customWidth="1"/>
    <col min="12296" max="12296" width="5.59765625" style="26" customWidth="1"/>
    <col min="12297" max="12297" width="9" style="26" customWidth="1"/>
    <col min="12298" max="12298" width="8.8984375" style="26" customWidth="1"/>
    <col min="12299" max="12544" width="9" style="26"/>
    <col min="12545" max="12545" width="4.59765625" style="26" customWidth="1"/>
    <col min="12546" max="12546" width="31.59765625" style="26" customWidth="1"/>
    <col min="12547" max="12547" width="16.19921875" style="26" customWidth="1"/>
    <col min="12548" max="12548" width="21.69921875" style="26" customWidth="1"/>
    <col min="12549" max="12549" width="19.8984375" style="26" customWidth="1"/>
    <col min="12550" max="12550" width="15.09765625" style="26" customWidth="1"/>
    <col min="12551" max="12551" width="5.69921875" style="26" customWidth="1"/>
    <col min="12552" max="12552" width="5.59765625" style="26" customWidth="1"/>
    <col min="12553" max="12553" width="9" style="26" customWidth="1"/>
    <col min="12554" max="12554" width="8.8984375" style="26" customWidth="1"/>
    <col min="12555" max="12800" width="9" style="26"/>
    <col min="12801" max="12801" width="4.59765625" style="26" customWidth="1"/>
    <col min="12802" max="12802" width="31.59765625" style="26" customWidth="1"/>
    <col min="12803" max="12803" width="16.19921875" style="26" customWidth="1"/>
    <col min="12804" max="12804" width="21.69921875" style="26" customWidth="1"/>
    <col min="12805" max="12805" width="19.8984375" style="26" customWidth="1"/>
    <col min="12806" max="12806" width="15.09765625" style="26" customWidth="1"/>
    <col min="12807" max="12807" width="5.69921875" style="26" customWidth="1"/>
    <col min="12808" max="12808" width="5.59765625" style="26" customWidth="1"/>
    <col min="12809" max="12809" width="9" style="26" customWidth="1"/>
    <col min="12810" max="12810" width="8.8984375" style="26" customWidth="1"/>
    <col min="12811" max="13056" width="9" style="26"/>
    <col min="13057" max="13057" width="4.59765625" style="26" customWidth="1"/>
    <col min="13058" max="13058" width="31.59765625" style="26" customWidth="1"/>
    <col min="13059" max="13059" width="16.19921875" style="26" customWidth="1"/>
    <col min="13060" max="13060" width="21.69921875" style="26" customWidth="1"/>
    <col min="13061" max="13061" width="19.8984375" style="26" customWidth="1"/>
    <col min="13062" max="13062" width="15.09765625" style="26" customWidth="1"/>
    <col min="13063" max="13063" width="5.69921875" style="26" customWidth="1"/>
    <col min="13064" max="13064" width="5.59765625" style="26" customWidth="1"/>
    <col min="13065" max="13065" width="9" style="26" customWidth="1"/>
    <col min="13066" max="13066" width="8.8984375" style="26" customWidth="1"/>
    <col min="13067" max="13312" width="9" style="26"/>
    <col min="13313" max="13313" width="4.59765625" style="26" customWidth="1"/>
    <col min="13314" max="13314" width="31.59765625" style="26" customWidth="1"/>
    <col min="13315" max="13315" width="16.19921875" style="26" customWidth="1"/>
    <col min="13316" max="13316" width="21.69921875" style="26" customWidth="1"/>
    <col min="13317" max="13317" width="19.8984375" style="26" customWidth="1"/>
    <col min="13318" max="13318" width="15.09765625" style="26" customWidth="1"/>
    <col min="13319" max="13319" width="5.69921875" style="26" customWidth="1"/>
    <col min="13320" max="13320" width="5.59765625" style="26" customWidth="1"/>
    <col min="13321" max="13321" width="9" style="26" customWidth="1"/>
    <col min="13322" max="13322" width="8.8984375" style="26" customWidth="1"/>
    <col min="13323" max="13568" width="9" style="26"/>
    <col min="13569" max="13569" width="4.59765625" style="26" customWidth="1"/>
    <col min="13570" max="13570" width="31.59765625" style="26" customWidth="1"/>
    <col min="13571" max="13571" width="16.19921875" style="26" customWidth="1"/>
    <col min="13572" max="13572" width="21.69921875" style="26" customWidth="1"/>
    <col min="13573" max="13573" width="19.8984375" style="26" customWidth="1"/>
    <col min="13574" max="13574" width="15.09765625" style="26" customWidth="1"/>
    <col min="13575" max="13575" width="5.69921875" style="26" customWidth="1"/>
    <col min="13576" max="13576" width="5.59765625" style="26" customWidth="1"/>
    <col min="13577" max="13577" width="9" style="26" customWidth="1"/>
    <col min="13578" max="13578" width="8.8984375" style="26" customWidth="1"/>
    <col min="13579" max="13824" width="9" style="26"/>
    <col min="13825" max="13825" width="4.59765625" style="26" customWidth="1"/>
    <col min="13826" max="13826" width="31.59765625" style="26" customWidth="1"/>
    <col min="13827" max="13827" width="16.19921875" style="26" customWidth="1"/>
    <col min="13828" max="13828" width="21.69921875" style="26" customWidth="1"/>
    <col min="13829" max="13829" width="19.8984375" style="26" customWidth="1"/>
    <col min="13830" max="13830" width="15.09765625" style="26" customWidth="1"/>
    <col min="13831" max="13831" width="5.69921875" style="26" customWidth="1"/>
    <col min="13832" max="13832" width="5.59765625" style="26" customWidth="1"/>
    <col min="13833" max="13833" width="9" style="26" customWidth="1"/>
    <col min="13834" max="13834" width="8.8984375" style="26" customWidth="1"/>
    <col min="13835" max="14080" width="9" style="26"/>
    <col min="14081" max="14081" width="4.59765625" style="26" customWidth="1"/>
    <col min="14082" max="14082" width="31.59765625" style="26" customWidth="1"/>
    <col min="14083" max="14083" width="16.19921875" style="26" customWidth="1"/>
    <col min="14084" max="14084" width="21.69921875" style="26" customWidth="1"/>
    <col min="14085" max="14085" width="19.8984375" style="26" customWidth="1"/>
    <col min="14086" max="14086" width="15.09765625" style="26" customWidth="1"/>
    <col min="14087" max="14087" width="5.69921875" style="26" customWidth="1"/>
    <col min="14088" max="14088" width="5.59765625" style="26" customWidth="1"/>
    <col min="14089" max="14089" width="9" style="26" customWidth="1"/>
    <col min="14090" max="14090" width="8.8984375" style="26" customWidth="1"/>
    <col min="14091" max="14336" width="9" style="26"/>
    <col min="14337" max="14337" width="4.59765625" style="26" customWidth="1"/>
    <col min="14338" max="14338" width="31.59765625" style="26" customWidth="1"/>
    <col min="14339" max="14339" width="16.19921875" style="26" customWidth="1"/>
    <col min="14340" max="14340" width="21.69921875" style="26" customWidth="1"/>
    <col min="14341" max="14341" width="19.8984375" style="26" customWidth="1"/>
    <col min="14342" max="14342" width="15.09765625" style="26" customWidth="1"/>
    <col min="14343" max="14343" width="5.69921875" style="26" customWidth="1"/>
    <col min="14344" max="14344" width="5.59765625" style="26" customWidth="1"/>
    <col min="14345" max="14345" width="9" style="26" customWidth="1"/>
    <col min="14346" max="14346" width="8.8984375" style="26" customWidth="1"/>
    <col min="14347" max="14592" width="9" style="26"/>
    <col min="14593" max="14593" width="4.59765625" style="26" customWidth="1"/>
    <col min="14594" max="14594" width="31.59765625" style="26" customWidth="1"/>
    <col min="14595" max="14595" width="16.19921875" style="26" customWidth="1"/>
    <col min="14596" max="14596" width="21.69921875" style="26" customWidth="1"/>
    <col min="14597" max="14597" width="19.8984375" style="26" customWidth="1"/>
    <col min="14598" max="14598" width="15.09765625" style="26" customWidth="1"/>
    <col min="14599" max="14599" width="5.69921875" style="26" customWidth="1"/>
    <col min="14600" max="14600" width="5.59765625" style="26" customWidth="1"/>
    <col min="14601" max="14601" width="9" style="26" customWidth="1"/>
    <col min="14602" max="14602" width="8.8984375" style="26" customWidth="1"/>
    <col min="14603" max="14848" width="9" style="26"/>
    <col min="14849" max="14849" width="4.59765625" style="26" customWidth="1"/>
    <col min="14850" max="14850" width="31.59765625" style="26" customWidth="1"/>
    <col min="14851" max="14851" width="16.19921875" style="26" customWidth="1"/>
    <col min="14852" max="14852" width="21.69921875" style="26" customWidth="1"/>
    <col min="14853" max="14853" width="19.8984375" style="26" customWidth="1"/>
    <col min="14854" max="14854" width="15.09765625" style="26" customWidth="1"/>
    <col min="14855" max="14855" width="5.69921875" style="26" customWidth="1"/>
    <col min="14856" max="14856" width="5.59765625" style="26" customWidth="1"/>
    <col min="14857" max="14857" width="9" style="26" customWidth="1"/>
    <col min="14858" max="14858" width="8.8984375" style="26" customWidth="1"/>
    <col min="14859" max="15104" width="9" style="26"/>
    <col min="15105" max="15105" width="4.59765625" style="26" customWidth="1"/>
    <col min="15106" max="15106" width="31.59765625" style="26" customWidth="1"/>
    <col min="15107" max="15107" width="16.19921875" style="26" customWidth="1"/>
    <col min="15108" max="15108" width="21.69921875" style="26" customWidth="1"/>
    <col min="15109" max="15109" width="19.8984375" style="26" customWidth="1"/>
    <col min="15110" max="15110" width="15.09765625" style="26" customWidth="1"/>
    <col min="15111" max="15111" width="5.69921875" style="26" customWidth="1"/>
    <col min="15112" max="15112" width="5.59765625" style="26" customWidth="1"/>
    <col min="15113" max="15113" width="9" style="26" customWidth="1"/>
    <col min="15114" max="15114" width="8.8984375" style="26" customWidth="1"/>
    <col min="15115" max="15360" width="9" style="26"/>
    <col min="15361" max="15361" width="4.59765625" style="26" customWidth="1"/>
    <col min="15362" max="15362" width="31.59765625" style="26" customWidth="1"/>
    <col min="15363" max="15363" width="16.19921875" style="26" customWidth="1"/>
    <col min="15364" max="15364" width="21.69921875" style="26" customWidth="1"/>
    <col min="15365" max="15365" width="19.8984375" style="26" customWidth="1"/>
    <col min="15366" max="15366" width="15.09765625" style="26" customWidth="1"/>
    <col min="15367" max="15367" width="5.69921875" style="26" customWidth="1"/>
    <col min="15368" max="15368" width="5.59765625" style="26" customWidth="1"/>
    <col min="15369" max="15369" width="9" style="26" customWidth="1"/>
    <col min="15370" max="15370" width="8.8984375" style="26" customWidth="1"/>
    <col min="15371" max="15616" width="9" style="26"/>
    <col min="15617" max="15617" width="4.59765625" style="26" customWidth="1"/>
    <col min="15618" max="15618" width="31.59765625" style="26" customWidth="1"/>
    <col min="15619" max="15619" width="16.19921875" style="26" customWidth="1"/>
    <col min="15620" max="15620" width="21.69921875" style="26" customWidth="1"/>
    <col min="15621" max="15621" width="19.8984375" style="26" customWidth="1"/>
    <col min="15622" max="15622" width="15.09765625" style="26" customWidth="1"/>
    <col min="15623" max="15623" width="5.69921875" style="26" customWidth="1"/>
    <col min="15624" max="15624" width="5.59765625" style="26" customWidth="1"/>
    <col min="15625" max="15625" width="9" style="26" customWidth="1"/>
    <col min="15626" max="15626" width="8.8984375" style="26" customWidth="1"/>
    <col min="15627" max="15872" width="9" style="26"/>
    <col min="15873" max="15873" width="4.59765625" style="26" customWidth="1"/>
    <col min="15874" max="15874" width="31.59765625" style="26" customWidth="1"/>
    <col min="15875" max="15875" width="16.19921875" style="26" customWidth="1"/>
    <col min="15876" max="15876" width="21.69921875" style="26" customWidth="1"/>
    <col min="15877" max="15877" width="19.8984375" style="26" customWidth="1"/>
    <col min="15878" max="15878" width="15.09765625" style="26" customWidth="1"/>
    <col min="15879" max="15879" width="5.69921875" style="26" customWidth="1"/>
    <col min="15880" max="15880" width="5.59765625" style="26" customWidth="1"/>
    <col min="15881" max="15881" width="9" style="26" customWidth="1"/>
    <col min="15882" max="15882" width="8.8984375" style="26" customWidth="1"/>
    <col min="15883" max="16128" width="9" style="26"/>
    <col min="16129" max="16129" width="4.59765625" style="26" customWidth="1"/>
    <col min="16130" max="16130" width="31.59765625" style="26" customWidth="1"/>
    <col min="16131" max="16131" width="16.19921875" style="26" customWidth="1"/>
    <col min="16132" max="16132" width="21.69921875" style="26" customWidth="1"/>
    <col min="16133" max="16133" width="19.8984375" style="26" customWidth="1"/>
    <col min="16134" max="16134" width="15.09765625" style="26" customWidth="1"/>
    <col min="16135" max="16135" width="5.69921875" style="26" customWidth="1"/>
    <col min="16136" max="16136" width="5.59765625" style="26" customWidth="1"/>
    <col min="16137" max="16137" width="9" style="26" customWidth="1"/>
    <col min="16138" max="16138" width="8.8984375" style="26" customWidth="1"/>
    <col min="16139" max="16384" width="9" style="26"/>
  </cols>
  <sheetData>
    <row r="1" spans="1:11" ht="21.6" customHeight="1" x14ac:dyDescent="0.3">
      <c r="A1" s="197" t="s">
        <v>304</v>
      </c>
      <c r="B1" s="197"/>
      <c r="C1" s="197"/>
      <c r="D1" s="158"/>
      <c r="E1" s="197" t="s">
        <v>306</v>
      </c>
      <c r="F1" s="197"/>
      <c r="G1" s="197"/>
      <c r="H1" s="197"/>
      <c r="I1" s="197"/>
      <c r="J1" s="197"/>
    </row>
    <row r="2" spans="1:11" ht="16.8" customHeight="1" x14ac:dyDescent="0.3">
      <c r="A2" s="197" t="s">
        <v>305</v>
      </c>
      <c r="B2" s="197"/>
      <c r="C2" s="197"/>
      <c r="D2" s="158"/>
      <c r="E2" s="197" t="s">
        <v>307</v>
      </c>
      <c r="F2" s="197"/>
      <c r="G2" s="197"/>
      <c r="H2" s="197"/>
      <c r="I2" s="197"/>
      <c r="J2" s="197"/>
    </row>
    <row r="3" spans="1:11" ht="24" customHeight="1" x14ac:dyDescent="0.3">
      <c r="A3" s="127"/>
      <c r="B3" s="128"/>
      <c r="C3" s="128"/>
      <c r="D3" s="128"/>
      <c r="E3" s="128"/>
      <c r="F3" s="180" t="s">
        <v>281</v>
      </c>
      <c r="G3" s="180"/>
      <c r="H3" s="180"/>
      <c r="I3" s="180"/>
      <c r="J3" s="180"/>
      <c r="K3" s="101"/>
    </row>
    <row r="4" spans="1:11" ht="34.5" customHeight="1" x14ac:dyDescent="0.3">
      <c r="A4" s="190" t="s">
        <v>312</v>
      </c>
      <c r="B4" s="191"/>
      <c r="C4" s="191"/>
      <c r="D4" s="191"/>
      <c r="E4" s="191"/>
      <c r="F4" s="191"/>
      <c r="G4" s="191"/>
      <c r="H4" s="191"/>
      <c r="I4" s="191"/>
      <c r="J4" s="191"/>
    </row>
    <row r="5" spans="1:11" ht="15" customHeight="1" x14ac:dyDescent="0.3"/>
    <row r="6" spans="1:11" ht="25.5" customHeight="1" x14ac:dyDescent="0.3">
      <c r="A6" s="192" t="s">
        <v>1</v>
      </c>
      <c r="B6" s="192" t="s">
        <v>122</v>
      </c>
      <c r="C6" s="194" t="s">
        <v>123</v>
      </c>
      <c r="D6" s="195"/>
      <c r="E6" s="192" t="s">
        <v>124</v>
      </c>
      <c r="F6" s="192" t="s">
        <v>125</v>
      </c>
      <c r="G6" s="192" t="s">
        <v>126</v>
      </c>
      <c r="H6" s="196" t="s">
        <v>127</v>
      </c>
      <c r="I6" s="196" t="s">
        <v>128</v>
      </c>
      <c r="J6" s="196" t="s">
        <v>129</v>
      </c>
    </row>
    <row r="7" spans="1:11" ht="39" customHeight="1" x14ac:dyDescent="0.3">
      <c r="A7" s="193"/>
      <c r="B7" s="193"/>
      <c r="C7" s="129" t="s">
        <v>130</v>
      </c>
      <c r="D7" s="129" t="s">
        <v>131</v>
      </c>
      <c r="E7" s="193"/>
      <c r="F7" s="193"/>
      <c r="G7" s="193"/>
      <c r="H7" s="196"/>
      <c r="I7" s="196"/>
      <c r="J7" s="196"/>
    </row>
    <row r="8" spans="1:11" ht="34.5" customHeight="1" x14ac:dyDescent="0.3">
      <c r="A8" s="130" t="s">
        <v>14</v>
      </c>
      <c r="B8" s="131" t="s">
        <v>132</v>
      </c>
      <c r="C8" s="132" t="s">
        <v>298</v>
      </c>
      <c r="D8" s="132" t="s">
        <v>299</v>
      </c>
      <c r="E8" s="131"/>
      <c r="F8" s="133"/>
      <c r="G8" s="133"/>
      <c r="H8" s="133"/>
      <c r="I8" s="133"/>
      <c r="J8" s="133"/>
    </row>
    <row r="9" spans="1:11" ht="30" customHeight="1" x14ac:dyDescent="0.3">
      <c r="A9" s="134">
        <v>1</v>
      </c>
      <c r="B9" s="135" t="s">
        <v>133</v>
      </c>
      <c r="C9" s="136" t="s">
        <v>134</v>
      </c>
      <c r="D9" s="136" t="s">
        <v>134</v>
      </c>
      <c r="E9" s="137" t="s">
        <v>135</v>
      </c>
      <c r="F9" s="138" t="s">
        <v>136</v>
      </c>
      <c r="G9" s="136" t="s">
        <v>134</v>
      </c>
      <c r="H9" s="133"/>
      <c r="I9" s="133"/>
      <c r="J9" s="133"/>
    </row>
    <row r="10" spans="1:11" ht="34.5" customHeight="1" x14ac:dyDescent="0.3">
      <c r="A10" s="134">
        <v>2</v>
      </c>
      <c r="B10" s="135" t="s">
        <v>137</v>
      </c>
      <c r="C10" s="136" t="s">
        <v>134</v>
      </c>
      <c r="D10" s="136" t="s">
        <v>134</v>
      </c>
      <c r="E10" s="137" t="s">
        <v>135</v>
      </c>
      <c r="F10" s="138" t="s">
        <v>136</v>
      </c>
      <c r="G10" s="136" t="s">
        <v>134</v>
      </c>
      <c r="H10" s="133"/>
      <c r="I10" s="133"/>
      <c r="J10" s="133"/>
    </row>
    <row r="11" spans="1:11" ht="34.5" customHeight="1" x14ac:dyDescent="0.3">
      <c r="A11" s="134">
        <v>3</v>
      </c>
      <c r="B11" s="139" t="s">
        <v>138</v>
      </c>
      <c r="C11" s="136" t="s">
        <v>134</v>
      </c>
      <c r="D11" s="136" t="s">
        <v>134</v>
      </c>
      <c r="E11" s="137" t="s">
        <v>135</v>
      </c>
      <c r="F11" s="138" t="s">
        <v>136</v>
      </c>
      <c r="G11" s="136" t="s">
        <v>134</v>
      </c>
      <c r="H11" s="137"/>
      <c r="I11" s="137"/>
      <c r="J11" s="137"/>
      <c r="K11" s="28"/>
    </row>
    <row r="12" spans="1:11" ht="34.5" customHeight="1" x14ac:dyDescent="0.3">
      <c r="A12" s="187">
        <v>4</v>
      </c>
      <c r="B12" s="139" t="s">
        <v>139</v>
      </c>
      <c r="C12" s="183" t="s">
        <v>134</v>
      </c>
      <c r="D12" s="183" t="s">
        <v>134</v>
      </c>
      <c r="E12" s="185" t="s">
        <v>140</v>
      </c>
      <c r="F12" s="138" t="s">
        <v>136</v>
      </c>
      <c r="G12" s="183" t="s">
        <v>134</v>
      </c>
      <c r="H12" s="185"/>
      <c r="I12" s="185"/>
      <c r="J12" s="185"/>
    </row>
    <row r="13" spans="1:11" ht="34.5" customHeight="1" x14ac:dyDescent="0.3">
      <c r="A13" s="188"/>
      <c r="B13" s="139" t="s">
        <v>141</v>
      </c>
      <c r="C13" s="184"/>
      <c r="D13" s="184"/>
      <c r="E13" s="186"/>
      <c r="F13" s="137" t="s">
        <v>142</v>
      </c>
      <c r="G13" s="184"/>
      <c r="H13" s="186"/>
      <c r="I13" s="186"/>
      <c r="J13" s="186"/>
    </row>
    <row r="14" spans="1:11" ht="33.75" customHeight="1" x14ac:dyDescent="0.3">
      <c r="A14" s="187">
        <v>5</v>
      </c>
      <c r="B14" s="139" t="s">
        <v>286</v>
      </c>
      <c r="C14" s="183" t="s">
        <v>134</v>
      </c>
      <c r="D14" s="183" t="s">
        <v>134</v>
      </c>
      <c r="E14" s="185" t="s">
        <v>146</v>
      </c>
      <c r="F14" s="138" t="s">
        <v>136</v>
      </c>
      <c r="G14" s="183" t="s">
        <v>134</v>
      </c>
      <c r="H14" s="185"/>
      <c r="I14" s="185"/>
      <c r="J14" s="185"/>
    </row>
    <row r="15" spans="1:11" ht="34.5" customHeight="1" x14ac:dyDescent="0.3">
      <c r="A15" s="188"/>
      <c r="B15" s="139" t="s">
        <v>287</v>
      </c>
      <c r="C15" s="184"/>
      <c r="D15" s="184"/>
      <c r="E15" s="186"/>
      <c r="F15" s="138" t="s">
        <v>147</v>
      </c>
      <c r="G15" s="184"/>
      <c r="H15" s="186"/>
      <c r="I15" s="186"/>
      <c r="J15" s="186"/>
    </row>
    <row r="16" spans="1:11" ht="34.5" customHeight="1" x14ac:dyDescent="0.3">
      <c r="A16" s="134">
        <v>6</v>
      </c>
      <c r="B16" s="139" t="s">
        <v>143</v>
      </c>
      <c r="C16" s="140"/>
      <c r="D16" s="137" t="s">
        <v>144</v>
      </c>
      <c r="E16" s="141"/>
      <c r="F16" s="142"/>
      <c r="G16" s="137"/>
      <c r="H16" s="137"/>
      <c r="I16" s="136" t="s">
        <v>134</v>
      </c>
      <c r="J16" s="137"/>
    </row>
    <row r="17" spans="1:10" ht="34.5" customHeight="1" x14ac:dyDescent="0.3">
      <c r="A17" s="130" t="s">
        <v>39</v>
      </c>
      <c r="B17" s="131" t="s">
        <v>145</v>
      </c>
      <c r="C17" s="132" t="s">
        <v>294</v>
      </c>
      <c r="D17" s="132" t="s">
        <v>300</v>
      </c>
      <c r="E17" s="137"/>
      <c r="F17" s="138"/>
      <c r="G17" s="137"/>
      <c r="H17" s="137"/>
      <c r="I17" s="137"/>
      <c r="J17" s="137"/>
    </row>
    <row r="18" spans="1:10" ht="34.5" customHeight="1" x14ac:dyDescent="0.3">
      <c r="A18" s="134">
        <v>7</v>
      </c>
      <c r="B18" s="139" t="s">
        <v>148</v>
      </c>
      <c r="C18" s="136" t="s">
        <v>134</v>
      </c>
      <c r="D18" s="136" t="s">
        <v>134</v>
      </c>
      <c r="E18" s="137" t="s">
        <v>146</v>
      </c>
      <c r="F18" s="142" t="s">
        <v>149</v>
      </c>
      <c r="G18" s="136" t="s">
        <v>134</v>
      </c>
      <c r="H18" s="137"/>
      <c r="I18" s="137"/>
      <c r="J18" s="137"/>
    </row>
    <row r="19" spans="1:10" ht="34.5" customHeight="1" x14ac:dyDescent="0.3">
      <c r="A19" s="134">
        <v>8</v>
      </c>
      <c r="B19" s="139" t="s">
        <v>150</v>
      </c>
      <c r="C19" s="136" t="s">
        <v>134</v>
      </c>
      <c r="D19" s="136" t="s">
        <v>134</v>
      </c>
      <c r="E19" s="137" t="s">
        <v>151</v>
      </c>
      <c r="F19" s="138" t="s">
        <v>152</v>
      </c>
      <c r="G19" s="136" t="s">
        <v>134</v>
      </c>
      <c r="H19" s="143"/>
      <c r="I19" s="143"/>
      <c r="J19" s="137"/>
    </row>
    <row r="20" spans="1:10" ht="51" customHeight="1" x14ac:dyDescent="0.3">
      <c r="A20" s="134">
        <v>9</v>
      </c>
      <c r="B20" s="139" t="s">
        <v>153</v>
      </c>
      <c r="C20" s="136" t="s">
        <v>134</v>
      </c>
      <c r="D20" s="136" t="s">
        <v>134</v>
      </c>
      <c r="E20" s="137" t="s">
        <v>154</v>
      </c>
      <c r="F20" s="137" t="s">
        <v>155</v>
      </c>
      <c r="G20" s="144"/>
      <c r="H20" s="137"/>
      <c r="I20" s="137"/>
      <c r="J20" s="144" t="s">
        <v>134</v>
      </c>
    </row>
    <row r="21" spans="1:10" ht="51" customHeight="1" x14ac:dyDescent="0.3">
      <c r="A21" s="134">
        <v>10</v>
      </c>
      <c r="B21" s="156" t="s">
        <v>290</v>
      </c>
      <c r="C21" s="136" t="s">
        <v>134</v>
      </c>
      <c r="D21" s="136" t="s">
        <v>134</v>
      </c>
      <c r="E21" s="143" t="s">
        <v>291</v>
      </c>
      <c r="F21" s="138" t="s">
        <v>136</v>
      </c>
      <c r="G21" s="136"/>
      <c r="H21" s="144" t="s">
        <v>134</v>
      </c>
      <c r="I21" s="137"/>
      <c r="J21" s="144"/>
    </row>
    <row r="22" spans="1:10" ht="74.25" customHeight="1" x14ac:dyDescent="0.3">
      <c r="A22" s="187">
        <v>11</v>
      </c>
      <c r="B22" s="139" t="s">
        <v>301</v>
      </c>
      <c r="C22" s="136"/>
      <c r="D22" s="157" t="s">
        <v>293</v>
      </c>
      <c r="E22" s="185" t="s">
        <v>160</v>
      </c>
      <c r="F22" s="183"/>
      <c r="G22" s="183" t="s">
        <v>134</v>
      </c>
      <c r="H22" s="183"/>
      <c r="I22" s="183"/>
      <c r="J22" s="183"/>
    </row>
    <row r="23" spans="1:10" ht="53.25" customHeight="1" x14ac:dyDescent="0.3">
      <c r="A23" s="188"/>
      <c r="B23" s="139" t="s">
        <v>302</v>
      </c>
      <c r="C23" s="136"/>
      <c r="D23" s="137" t="s">
        <v>288</v>
      </c>
      <c r="E23" s="186"/>
      <c r="F23" s="184"/>
      <c r="G23" s="184"/>
      <c r="H23" s="184"/>
      <c r="I23" s="184"/>
      <c r="J23" s="184"/>
    </row>
    <row r="24" spans="1:10" ht="34.5" customHeight="1" x14ac:dyDescent="0.3">
      <c r="A24" s="152" t="s">
        <v>58</v>
      </c>
      <c r="B24" s="145" t="s">
        <v>156</v>
      </c>
      <c r="C24" s="146" t="s">
        <v>157</v>
      </c>
      <c r="D24" s="146" t="s">
        <v>158</v>
      </c>
      <c r="E24" s="137"/>
      <c r="F24" s="142"/>
      <c r="G24" s="136"/>
      <c r="H24" s="137"/>
      <c r="I24" s="137"/>
      <c r="J24" s="137"/>
    </row>
    <row r="25" spans="1:10" ht="50.25" customHeight="1" x14ac:dyDescent="0.3">
      <c r="A25" s="134">
        <v>11</v>
      </c>
      <c r="B25" s="139" t="s">
        <v>159</v>
      </c>
      <c r="C25" s="136" t="s">
        <v>134</v>
      </c>
      <c r="D25" s="137" t="s">
        <v>289</v>
      </c>
      <c r="E25" s="137" t="s">
        <v>160</v>
      </c>
      <c r="F25" s="137" t="s">
        <v>161</v>
      </c>
      <c r="G25" s="136" t="s">
        <v>134</v>
      </c>
      <c r="H25" s="137"/>
      <c r="I25" s="137"/>
      <c r="J25" s="137"/>
    </row>
    <row r="26" spans="1:10" ht="49.5" customHeight="1" x14ac:dyDescent="0.3">
      <c r="A26" s="134">
        <v>12</v>
      </c>
      <c r="B26" s="139" t="s">
        <v>162</v>
      </c>
      <c r="C26" s="136" t="s">
        <v>134</v>
      </c>
      <c r="D26" s="137" t="s">
        <v>297</v>
      </c>
      <c r="E26" s="137" t="s">
        <v>163</v>
      </c>
      <c r="F26" s="137" t="s">
        <v>164</v>
      </c>
      <c r="G26" s="136" t="s">
        <v>134</v>
      </c>
      <c r="H26" s="137"/>
      <c r="I26" s="137"/>
      <c r="J26" s="137"/>
    </row>
    <row r="27" spans="1:10" ht="51.75" customHeight="1" x14ac:dyDescent="0.3">
      <c r="A27" s="134">
        <v>13</v>
      </c>
      <c r="B27" s="139" t="s">
        <v>165</v>
      </c>
      <c r="C27" s="136" t="s">
        <v>134</v>
      </c>
      <c r="D27" s="137" t="s">
        <v>313</v>
      </c>
      <c r="E27" s="137" t="s">
        <v>166</v>
      </c>
      <c r="F27" s="138" t="s">
        <v>152</v>
      </c>
      <c r="G27" s="144" t="s">
        <v>134</v>
      </c>
      <c r="I27" s="147"/>
      <c r="J27" s="147"/>
    </row>
    <row r="28" spans="1:10" ht="34.5" customHeight="1" x14ac:dyDescent="0.3">
      <c r="A28" s="134">
        <v>14</v>
      </c>
      <c r="B28" s="139" t="s">
        <v>167</v>
      </c>
      <c r="C28" s="136" t="s">
        <v>134</v>
      </c>
      <c r="D28" s="136" t="s">
        <v>134</v>
      </c>
      <c r="E28" s="137" t="s">
        <v>168</v>
      </c>
      <c r="F28" s="137" t="s">
        <v>142</v>
      </c>
      <c r="G28" s="136" t="s">
        <v>134</v>
      </c>
      <c r="H28" s="137"/>
      <c r="I28" s="137"/>
      <c r="J28" s="137"/>
    </row>
    <row r="29" spans="1:10" ht="34.5" customHeight="1" x14ac:dyDescent="0.3">
      <c r="A29" s="134">
        <v>15</v>
      </c>
      <c r="B29" s="139" t="s">
        <v>169</v>
      </c>
      <c r="C29" s="136" t="s">
        <v>134</v>
      </c>
      <c r="D29" s="136" t="s">
        <v>134</v>
      </c>
      <c r="E29" s="137" t="s">
        <v>170</v>
      </c>
      <c r="F29" s="142" t="s">
        <v>171</v>
      </c>
      <c r="G29" s="136" t="s">
        <v>134</v>
      </c>
      <c r="H29" s="137"/>
      <c r="I29" s="137"/>
      <c r="J29" s="137"/>
    </row>
    <row r="30" spans="1:10" ht="34.5" customHeight="1" x14ac:dyDescent="0.3">
      <c r="A30" s="134">
        <v>16</v>
      </c>
      <c r="B30" s="139" t="s">
        <v>172</v>
      </c>
      <c r="C30" s="136" t="s">
        <v>134</v>
      </c>
      <c r="D30" s="136" t="s">
        <v>134</v>
      </c>
      <c r="E30" s="137" t="s">
        <v>173</v>
      </c>
      <c r="F30" s="137" t="s">
        <v>174</v>
      </c>
      <c r="G30" s="136" t="s">
        <v>134</v>
      </c>
      <c r="H30" s="137"/>
      <c r="I30" s="137"/>
      <c r="J30" s="137"/>
    </row>
    <row r="31" spans="1:10" ht="34.5" customHeight="1" x14ac:dyDescent="0.3">
      <c r="A31" s="134">
        <v>17</v>
      </c>
      <c r="B31" s="139" t="s">
        <v>175</v>
      </c>
      <c r="C31" s="136" t="s">
        <v>134</v>
      </c>
      <c r="D31" s="136" t="s">
        <v>134</v>
      </c>
      <c r="E31" s="137" t="s">
        <v>176</v>
      </c>
      <c r="F31" s="137" t="s">
        <v>177</v>
      </c>
      <c r="G31" s="136" t="s">
        <v>134</v>
      </c>
      <c r="H31" s="137"/>
      <c r="I31" s="137"/>
      <c r="J31" s="137"/>
    </row>
    <row r="32" spans="1:10" ht="34.5" customHeight="1" x14ac:dyDescent="0.3">
      <c r="A32" s="134">
        <v>18</v>
      </c>
      <c r="B32" s="139" t="s">
        <v>178</v>
      </c>
      <c r="C32" s="136" t="s">
        <v>134</v>
      </c>
      <c r="D32" s="136" t="s">
        <v>134</v>
      </c>
      <c r="E32" s="137" t="s">
        <v>179</v>
      </c>
      <c r="F32" s="137" t="s">
        <v>180</v>
      </c>
      <c r="G32" s="136" t="s">
        <v>134</v>
      </c>
      <c r="H32" s="137"/>
      <c r="I32" s="137"/>
      <c r="J32" s="137"/>
    </row>
    <row r="33" spans="1:21" ht="34.5" customHeight="1" x14ac:dyDescent="0.3">
      <c r="A33" s="134">
        <v>19</v>
      </c>
      <c r="B33" s="139" t="s">
        <v>181</v>
      </c>
      <c r="C33" s="136" t="s">
        <v>134</v>
      </c>
      <c r="D33" s="136" t="s">
        <v>134</v>
      </c>
      <c r="E33" s="137" t="s">
        <v>182</v>
      </c>
      <c r="F33" s="137" t="s">
        <v>155</v>
      </c>
      <c r="G33" s="136" t="s">
        <v>134</v>
      </c>
      <c r="H33" s="137"/>
      <c r="I33" s="137"/>
      <c r="J33" s="137"/>
    </row>
    <row r="34" spans="1:21" ht="34.5" customHeight="1" x14ac:dyDescent="0.3">
      <c r="A34" s="134">
        <v>20</v>
      </c>
      <c r="B34" s="139" t="s">
        <v>183</v>
      </c>
      <c r="C34" s="136" t="s">
        <v>134</v>
      </c>
      <c r="D34" s="136" t="s">
        <v>134</v>
      </c>
      <c r="E34" s="137" t="s">
        <v>184</v>
      </c>
      <c r="F34" s="138" t="s">
        <v>136</v>
      </c>
      <c r="G34" s="136" t="s">
        <v>134</v>
      </c>
      <c r="H34" s="137"/>
      <c r="I34" s="137"/>
      <c r="J34" s="137"/>
    </row>
    <row r="35" spans="1:21" ht="34.5" customHeight="1" x14ac:dyDescent="0.3">
      <c r="A35" s="134">
        <v>21</v>
      </c>
      <c r="B35" s="139" t="s">
        <v>185</v>
      </c>
      <c r="C35" s="136" t="s">
        <v>134</v>
      </c>
      <c r="D35" s="136" t="s">
        <v>134</v>
      </c>
      <c r="E35" s="137" t="s">
        <v>146</v>
      </c>
      <c r="F35" s="138" t="s">
        <v>136</v>
      </c>
      <c r="G35" s="136" t="s">
        <v>134</v>
      </c>
      <c r="H35" s="137"/>
      <c r="I35" s="137"/>
      <c r="J35" s="137"/>
    </row>
    <row r="36" spans="1:21" ht="34.5" customHeight="1" x14ac:dyDescent="0.3">
      <c r="A36" s="134">
        <v>22</v>
      </c>
      <c r="B36" s="139" t="s">
        <v>186</v>
      </c>
      <c r="C36" s="136" t="s">
        <v>134</v>
      </c>
      <c r="D36" s="136" t="s">
        <v>134</v>
      </c>
      <c r="E36" s="143" t="s">
        <v>187</v>
      </c>
      <c r="F36" s="138" t="s">
        <v>188</v>
      </c>
      <c r="G36" s="136"/>
      <c r="H36" s="136" t="s">
        <v>134</v>
      </c>
      <c r="I36" s="137"/>
      <c r="J36" s="137"/>
    </row>
    <row r="37" spans="1:21" ht="34.5" customHeight="1" x14ac:dyDescent="0.3">
      <c r="A37" s="134">
        <v>23</v>
      </c>
      <c r="B37" s="139" t="s">
        <v>189</v>
      </c>
      <c r="C37" s="136" t="s">
        <v>134</v>
      </c>
      <c r="D37" s="136" t="s">
        <v>134</v>
      </c>
      <c r="E37" s="143" t="s">
        <v>292</v>
      </c>
      <c r="F37" s="137" t="s">
        <v>142</v>
      </c>
      <c r="G37" s="137"/>
      <c r="H37" s="144" t="s">
        <v>134</v>
      </c>
      <c r="I37" s="137"/>
      <c r="J37" s="137"/>
    </row>
    <row r="38" spans="1:21" ht="34.5" customHeight="1" x14ac:dyDescent="0.3">
      <c r="A38" s="152" t="s">
        <v>96</v>
      </c>
      <c r="B38" s="131" t="s">
        <v>190</v>
      </c>
      <c r="C38" s="148" t="s">
        <v>303</v>
      </c>
      <c r="D38" s="148" t="s">
        <v>303</v>
      </c>
      <c r="E38" s="139"/>
      <c r="F38" s="137"/>
      <c r="G38" s="137"/>
      <c r="H38" s="144"/>
      <c r="I38" s="137"/>
      <c r="J38" s="137"/>
    </row>
    <row r="39" spans="1:21" ht="34.5" customHeight="1" x14ac:dyDescent="0.3">
      <c r="A39" s="149">
        <v>24</v>
      </c>
      <c r="B39" s="135" t="s">
        <v>191</v>
      </c>
      <c r="C39" s="136" t="s">
        <v>134</v>
      </c>
      <c r="D39" s="136" t="s">
        <v>134</v>
      </c>
      <c r="E39" s="137" t="s">
        <v>135</v>
      </c>
      <c r="F39" s="149" t="s">
        <v>192</v>
      </c>
      <c r="G39" s="136" t="s">
        <v>134</v>
      </c>
      <c r="H39" s="150"/>
      <c r="I39" s="150"/>
      <c r="J39" s="150"/>
    </row>
    <row r="40" spans="1:21" ht="34.5" customHeight="1" x14ac:dyDescent="0.3">
      <c r="A40" s="134">
        <v>25</v>
      </c>
      <c r="B40" s="151" t="s">
        <v>193</v>
      </c>
      <c r="C40" s="136" t="s">
        <v>134</v>
      </c>
      <c r="D40" s="136" t="s">
        <v>134</v>
      </c>
      <c r="E40" s="141" t="s">
        <v>194</v>
      </c>
      <c r="F40" s="142" t="s">
        <v>149</v>
      </c>
      <c r="G40" s="136" t="s">
        <v>134</v>
      </c>
      <c r="H40" s="137"/>
      <c r="I40" s="137"/>
      <c r="J40" s="137"/>
    </row>
    <row r="41" spans="1:21" s="29" customFormat="1" ht="47.4" customHeight="1" x14ac:dyDescent="0.3">
      <c r="A41" s="189" t="s">
        <v>195</v>
      </c>
      <c r="B41" s="189"/>
      <c r="C41" s="148" t="s">
        <v>295</v>
      </c>
      <c r="D41" s="148" t="s">
        <v>296</v>
      </c>
      <c r="E41" s="153"/>
      <c r="F41" s="153"/>
      <c r="G41" s="154"/>
      <c r="H41" s="154"/>
      <c r="I41" s="154"/>
      <c r="J41" s="154"/>
      <c r="K41" s="155"/>
      <c r="L41" s="155"/>
      <c r="M41" s="155"/>
      <c r="N41" s="155"/>
      <c r="O41" s="155"/>
      <c r="P41" s="155"/>
      <c r="Q41" s="155"/>
      <c r="R41" s="155"/>
      <c r="S41" s="155"/>
      <c r="T41" s="155"/>
      <c r="U41" s="155"/>
    </row>
  </sheetData>
  <mergeCells count="39">
    <mergeCell ref="E1:J1"/>
    <mergeCell ref="E2:J2"/>
    <mergeCell ref="A1:C1"/>
    <mergeCell ref="A2:C2"/>
    <mergeCell ref="F3:J3"/>
    <mergeCell ref="A4:J4"/>
    <mergeCell ref="A6:A7"/>
    <mergeCell ref="B6:B7"/>
    <mergeCell ref="C6:D6"/>
    <mergeCell ref="E6:E7"/>
    <mergeCell ref="F6:F7"/>
    <mergeCell ref="G6:G7"/>
    <mergeCell ref="H6:H7"/>
    <mergeCell ref="I6:I7"/>
    <mergeCell ref="J6:J7"/>
    <mergeCell ref="A12:A13"/>
    <mergeCell ref="C12:C13"/>
    <mergeCell ref="D12:D13"/>
    <mergeCell ref="E12:E13"/>
    <mergeCell ref="G12:G13"/>
    <mergeCell ref="H12:H13"/>
    <mergeCell ref="I12:I13"/>
    <mergeCell ref="J12:J13"/>
    <mergeCell ref="I14:I15"/>
    <mergeCell ref="J14:J15"/>
    <mergeCell ref="A22:A23"/>
    <mergeCell ref="E22:E23"/>
    <mergeCell ref="A41:B41"/>
    <mergeCell ref="A14:A15"/>
    <mergeCell ref="C14:C15"/>
    <mergeCell ref="D14:D15"/>
    <mergeCell ref="E14:E15"/>
    <mergeCell ref="I22:I23"/>
    <mergeCell ref="J22:J23"/>
    <mergeCell ref="G14:G15"/>
    <mergeCell ref="H14:H15"/>
    <mergeCell ref="F22:F23"/>
    <mergeCell ref="G22:G23"/>
    <mergeCell ref="H22:H23"/>
  </mergeCells>
  <printOptions horizontalCentered="1"/>
  <pageMargins left="0.41" right="0.17" top="0.74803149606299202" bottom="0.49803149600000002" header="0.31496062992126" footer="0.31496062992126"/>
  <pageSetup paperSize="9" scale="90"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A4" sqref="A4:H4"/>
    </sheetView>
  </sheetViews>
  <sheetFormatPr defaultColWidth="9" defaultRowHeight="13.2" x14ac:dyDescent="0.25"/>
  <cols>
    <col min="1" max="1" width="22.69921875" style="30" customWidth="1"/>
    <col min="2" max="2" width="17.59765625" style="30" customWidth="1"/>
    <col min="3" max="6" width="12.3984375" style="35" customWidth="1"/>
    <col min="7" max="7" width="15.8984375" style="35" customWidth="1"/>
    <col min="8" max="8" width="12.59765625" style="35" customWidth="1"/>
    <col min="9" max="16384" width="9" style="30"/>
  </cols>
  <sheetData>
    <row r="1" spans="1:10" ht="15.6" x14ac:dyDescent="0.25">
      <c r="A1" s="178" t="s">
        <v>304</v>
      </c>
      <c r="B1" s="178"/>
      <c r="D1" s="178" t="s">
        <v>306</v>
      </c>
      <c r="E1" s="178"/>
      <c r="F1" s="178"/>
      <c r="G1" s="178"/>
      <c r="H1" s="178"/>
      <c r="I1" s="1"/>
    </row>
    <row r="2" spans="1:10" ht="15.6" x14ac:dyDescent="0.25">
      <c r="A2" s="178" t="s">
        <v>305</v>
      </c>
      <c r="B2" s="178"/>
      <c r="D2" s="178" t="s">
        <v>307</v>
      </c>
      <c r="E2" s="178"/>
      <c r="F2" s="178"/>
      <c r="G2" s="178"/>
      <c r="H2" s="178"/>
      <c r="I2" s="1"/>
    </row>
    <row r="3" spans="1:10" s="36" customFormat="1" ht="26.25" customHeight="1" x14ac:dyDescent="0.25">
      <c r="C3" s="37"/>
      <c r="D3" s="37"/>
      <c r="E3" s="180" t="s">
        <v>282</v>
      </c>
      <c r="F3" s="180"/>
      <c r="G3" s="180"/>
      <c r="H3" s="180"/>
      <c r="I3" s="101"/>
      <c r="J3" s="101"/>
    </row>
    <row r="4" spans="1:10" ht="46.8" customHeight="1" x14ac:dyDescent="0.3">
      <c r="A4" s="199" t="s">
        <v>314</v>
      </c>
      <c r="B4" s="200"/>
      <c r="C4" s="200"/>
      <c r="D4" s="200"/>
      <c r="E4" s="200"/>
      <c r="F4" s="200"/>
      <c r="G4" s="200"/>
      <c r="H4" s="200"/>
    </row>
    <row r="5" spans="1:10" ht="15" x14ac:dyDescent="0.25">
      <c r="A5" s="31"/>
      <c r="B5" s="31"/>
      <c r="C5" s="32"/>
      <c r="D5" s="32"/>
      <c r="E5" s="32"/>
      <c r="F5" s="32"/>
      <c r="G5" s="32"/>
      <c r="H5" s="32"/>
    </row>
    <row r="6" spans="1:10" ht="23.25" customHeight="1" x14ac:dyDescent="0.3">
      <c r="A6" s="201" t="s">
        <v>201</v>
      </c>
      <c r="B6" s="198" t="s">
        <v>196</v>
      </c>
      <c r="C6" s="204" t="s">
        <v>197</v>
      </c>
      <c r="D6" s="204"/>
      <c r="E6" s="204"/>
      <c r="F6" s="204"/>
      <c r="G6" s="204"/>
      <c r="H6" s="205"/>
    </row>
    <row r="7" spans="1:10" x14ac:dyDescent="0.25">
      <c r="A7" s="202"/>
      <c r="B7" s="198"/>
      <c r="C7" s="206" t="s">
        <v>202</v>
      </c>
      <c r="D7" s="198" t="s">
        <v>203</v>
      </c>
      <c r="E7" s="198" t="s">
        <v>204</v>
      </c>
      <c r="F7" s="198" t="s">
        <v>8</v>
      </c>
      <c r="G7" s="198" t="s">
        <v>205</v>
      </c>
      <c r="H7" s="198" t="s">
        <v>6</v>
      </c>
    </row>
    <row r="8" spans="1:10" ht="26.25" customHeight="1" x14ac:dyDescent="0.25">
      <c r="A8" s="203"/>
      <c r="B8" s="198"/>
      <c r="C8" s="206"/>
      <c r="D8" s="198"/>
      <c r="E8" s="198"/>
      <c r="F8" s="198"/>
      <c r="G8" s="198"/>
      <c r="H8" s="198"/>
    </row>
    <row r="9" spans="1:10" s="40" customFormat="1" ht="34.5" hidden="1" customHeight="1" x14ac:dyDescent="0.3">
      <c r="A9" s="198" t="s">
        <v>198</v>
      </c>
      <c r="B9" s="38" t="s">
        <v>206</v>
      </c>
      <c r="C9" s="34">
        <v>2</v>
      </c>
      <c r="D9" s="34">
        <v>136</v>
      </c>
      <c r="E9" s="34">
        <v>504</v>
      </c>
      <c r="F9" s="34">
        <v>38</v>
      </c>
      <c r="G9" s="34">
        <v>153</v>
      </c>
      <c r="H9" s="39">
        <f>SUM(C9:G9)</f>
        <v>833</v>
      </c>
    </row>
    <row r="10" spans="1:10" s="40" customFormat="1" ht="34.5" hidden="1" customHeight="1" x14ac:dyDescent="0.3">
      <c r="A10" s="198"/>
      <c r="B10" s="38" t="s">
        <v>207</v>
      </c>
      <c r="C10" s="41">
        <f>C9/833</f>
        <v>2.4009603841536613E-3</v>
      </c>
      <c r="D10" s="41">
        <f>D9/833</f>
        <v>0.16326530612244897</v>
      </c>
      <c r="E10" s="41">
        <f>E9/833</f>
        <v>0.60504201680672265</v>
      </c>
      <c r="F10" s="41">
        <f>F9/833</f>
        <v>4.561824729891957E-2</v>
      </c>
      <c r="G10" s="41">
        <f>G9/833</f>
        <v>0.18367346938775511</v>
      </c>
      <c r="H10" s="42">
        <f>SUM(C10:G10)</f>
        <v>1</v>
      </c>
    </row>
    <row r="11" spans="1:10" s="40" customFormat="1" ht="34.5" customHeight="1" x14ac:dyDescent="0.3">
      <c r="A11" s="198" t="s">
        <v>199</v>
      </c>
      <c r="B11" s="38" t="s">
        <v>206</v>
      </c>
      <c r="C11" s="34">
        <f>C12*827</f>
        <v>2.6996735582154519</v>
      </c>
      <c r="D11" s="34">
        <f>D12*827</f>
        <v>186.27747551686616</v>
      </c>
      <c r="E11" s="34">
        <f>E12*827</f>
        <v>588.82879941965905</v>
      </c>
      <c r="F11" s="34">
        <f>F12*827</f>
        <v>26.996735582154518</v>
      </c>
      <c r="G11" s="34">
        <f>G12*827</f>
        <v>22.497279651795431</v>
      </c>
      <c r="H11" s="39">
        <f>'[1]PL11a-QH GV trinh độ GD  (ĐC)'!F12</f>
        <v>827.4</v>
      </c>
    </row>
    <row r="12" spans="1:10" s="40" customFormat="1" ht="34.5" customHeight="1" x14ac:dyDescent="0.3">
      <c r="A12" s="198"/>
      <c r="B12" s="38" t="s">
        <v>207</v>
      </c>
      <c r="C12" s="43">
        <v>3.2644178454842221E-3</v>
      </c>
      <c r="D12" s="43">
        <v>0.22524483133841131</v>
      </c>
      <c r="E12" s="43">
        <v>0.71200580340950304</v>
      </c>
      <c r="F12" s="43">
        <v>3.2644178454842222E-2</v>
      </c>
      <c r="G12" s="43">
        <v>2.720348204570185E-2</v>
      </c>
      <c r="H12" s="42">
        <f>SUM(C12:G12)</f>
        <v>1.0003627130939425</v>
      </c>
      <c r="I12" s="44"/>
    </row>
    <row r="13" spans="1:10" s="40" customFormat="1" ht="34.5" customHeight="1" x14ac:dyDescent="0.3">
      <c r="A13" s="198" t="s">
        <v>208</v>
      </c>
      <c r="B13" s="38" t="s">
        <v>206</v>
      </c>
      <c r="C13" s="34">
        <f>C14*933</f>
        <v>4.5028957528957525</v>
      </c>
      <c r="D13" s="34">
        <f>D14*933</f>
        <v>252.16216216216219</v>
      </c>
      <c r="E13" s="34">
        <f>E14*933</f>
        <v>649.31756756756761</v>
      </c>
      <c r="F13" s="34">
        <f>F14*933</f>
        <v>18.01158301158301</v>
      </c>
      <c r="G13" s="34">
        <f>G14*933</f>
        <v>9.005791505791505</v>
      </c>
      <c r="H13" s="33">
        <f>'[1]PL11a-QH GV trinh độ GD  (ĐC)'!F15</f>
        <v>932.5</v>
      </c>
      <c r="J13" s="45"/>
    </row>
    <row r="14" spans="1:10" s="40" customFormat="1" ht="34.5" customHeight="1" x14ac:dyDescent="0.3">
      <c r="A14" s="198"/>
      <c r="B14" s="38" t="s">
        <v>207</v>
      </c>
      <c r="C14" s="43">
        <v>4.8262548262548262E-3</v>
      </c>
      <c r="D14" s="43">
        <v>0.27027027027027029</v>
      </c>
      <c r="E14" s="43">
        <v>0.69594594594594594</v>
      </c>
      <c r="F14" s="43">
        <v>1.9305019305019305E-2</v>
      </c>
      <c r="G14" s="43">
        <v>9.6525096525096523E-3</v>
      </c>
      <c r="H14" s="42">
        <f>SUM(C14:G14)</f>
        <v>0.99999999999999989</v>
      </c>
      <c r="I14" s="46"/>
    </row>
    <row r="15" spans="1:10" ht="14.25" customHeight="1" x14ac:dyDescent="0.25"/>
    <row r="16" spans="1:10" x14ac:dyDescent="0.25">
      <c r="D16" s="47"/>
    </row>
    <row r="17" spans="4:4" x14ac:dyDescent="0.25">
      <c r="D17" s="47"/>
    </row>
    <row r="18" spans="4:4" x14ac:dyDescent="0.25">
      <c r="D18" s="47"/>
    </row>
  </sheetData>
  <mergeCells count="18">
    <mergeCell ref="E3:H3"/>
    <mergeCell ref="A1:B1"/>
    <mergeCell ref="A2:B2"/>
    <mergeCell ref="D1:H1"/>
    <mergeCell ref="D2:H2"/>
    <mergeCell ref="H7:H8"/>
    <mergeCell ref="A9:A10"/>
    <mergeCell ref="A11:A12"/>
    <mergeCell ref="A13:A14"/>
    <mergeCell ref="A4:H4"/>
    <mergeCell ref="A6:A8"/>
    <mergeCell ref="B6:B8"/>
    <mergeCell ref="C6:H6"/>
    <mergeCell ref="C7:C8"/>
    <mergeCell ref="D7:D8"/>
    <mergeCell ref="E7:E8"/>
    <mergeCell ref="F7:F8"/>
    <mergeCell ref="G7:G8"/>
  </mergeCells>
  <printOptions horizontalCentered="1"/>
  <pageMargins left="0.7" right="0.7" top="1"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12"/>
  <sheetViews>
    <sheetView workbookViewId="0">
      <selection activeCell="A4" sqref="A4:V4"/>
    </sheetView>
  </sheetViews>
  <sheetFormatPr defaultColWidth="9" defaultRowHeight="21.9" customHeight="1" x14ac:dyDescent="0.3"/>
  <cols>
    <col min="1" max="1" width="4.3984375" style="49" customWidth="1"/>
    <col min="2" max="2" width="11.8984375" style="49" customWidth="1"/>
    <col min="3" max="3" width="9.69921875" style="49" hidden="1" customWidth="1"/>
    <col min="4" max="5" width="10.09765625" style="49" hidden="1" customWidth="1"/>
    <col min="6" max="6" width="7.69921875" style="49" customWidth="1"/>
    <col min="7" max="7" width="6.8984375" style="49" customWidth="1"/>
    <col min="8" max="8" width="7.09765625" style="49" customWidth="1"/>
    <col min="9" max="9" width="9.09765625" style="49" hidden="1" customWidth="1"/>
    <col min="10" max="10" width="0.19921875" style="49" hidden="1" customWidth="1"/>
    <col min="11" max="11" width="7.3984375" style="49" customWidth="1"/>
    <col min="12" max="12" width="7.09765625" style="49" customWidth="1"/>
    <col min="13" max="13" width="6.8984375" style="49" customWidth="1"/>
    <col min="14" max="14" width="7.09765625" style="49" customWidth="1"/>
    <col min="15" max="15" width="6.09765625" style="49" customWidth="1"/>
    <col min="16" max="16" width="6.19921875" style="49" customWidth="1"/>
    <col min="17" max="17" width="7.19921875" style="49" customWidth="1"/>
    <col min="18" max="18" width="7.5" style="49" customWidth="1"/>
    <col min="19" max="20" width="7" style="49" customWidth="1"/>
    <col min="21" max="21" width="6.5" style="49" customWidth="1"/>
    <col min="22" max="22" width="6.3984375" style="49" customWidth="1"/>
    <col min="23" max="16384" width="9" style="49"/>
  </cols>
  <sheetData>
    <row r="1" spans="1:22" ht="21.9" customHeight="1" x14ac:dyDescent="0.3">
      <c r="A1" s="178" t="s">
        <v>304</v>
      </c>
      <c r="B1" s="178"/>
      <c r="C1" s="178"/>
      <c r="D1" s="178"/>
      <c r="E1" s="178"/>
      <c r="F1" s="178"/>
      <c r="G1" s="178"/>
      <c r="H1" s="178"/>
      <c r="N1" s="226" t="s">
        <v>306</v>
      </c>
      <c r="O1" s="226"/>
      <c r="P1" s="226"/>
      <c r="Q1" s="226"/>
      <c r="R1" s="226"/>
      <c r="S1" s="226"/>
      <c r="T1" s="226"/>
      <c r="U1" s="226"/>
      <c r="V1" s="226"/>
    </row>
    <row r="2" spans="1:22" ht="21.9" customHeight="1" x14ac:dyDescent="0.3">
      <c r="A2" s="178" t="s">
        <v>305</v>
      </c>
      <c r="B2" s="178"/>
      <c r="C2" s="178"/>
      <c r="D2" s="178"/>
      <c r="E2" s="178"/>
      <c r="F2" s="178"/>
      <c r="G2" s="178"/>
      <c r="H2" s="178"/>
      <c r="N2" s="226" t="s">
        <v>307</v>
      </c>
      <c r="O2" s="226"/>
      <c r="P2" s="226"/>
      <c r="Q2" s="226"/>
      <c r="R2" s="226"/>
      <c r="S2" s="226"/>
      <c r="T2" s="226"/>
      <c r="U2" s="226"/>
      <c r="V2" s="226"/>
    </row>
    <row r="3" spans="1:22" ht="24.75" customHeight="1" x14ac:dyDescent="0.3">
      <c r="A3" s="48"/>
      <c r="B3" s="48"/>
      <c r="C3" s="48"/>
      <c r="D3" s="48"/>
      <c r="E3" s="48"/>
      <c r="F3" s="48"/>
      <c r="G3" s="48"/>
      <c r="H3" s="48"/>
      <c r="I3" s="48"/>
      <c r="J3" s="48"/>
      <c r="K3" s="48"/>
      <c r="L3" s="48"/>
      <c r="M3" s="48"/>
      <c r="N3" s="48"/>
      <c r="O3" s="48"/>
      <c r="P3" s="227" t="s">
        <v>283</v>
      </c>
      <c r="Q3" s="227"/>
      <c r="R3" s="227"/>
      <c r="S3" s="227"/>
      <c r="T3" s="227"/>
      <c r="U3" s="227"/>
      <c r="V3" s="227"/>
    </row>
    <row r="4" spans="1:22" ht="39" customHeight="1" x14ac:dyDescent="0.3">
      <c r="A4" s="207" t="s">
        <v>315</v>
      </c>
      <c r="B4" s="207"/>
      <c r="C4" s="207"/>
      <c r="D4" s="207"/>
      <c r="E4" s="207"/>
      <c r="F4" s="207"/>
      <c r="G4" s="207"/>
      <c r="H4" s="207"/>
      <c r="I4" s="207"/>
      <c r="J4" s="207"/>
      <c r="K4" s="207"/>
      <c r="L4" s="207"/>
      <c r="M4" s="207"/>
      <c r="N4" s="207"/>
      <c r="O4" s="207"/>
      <c r="P4" s="207"/>
      <c r="Q4" s="207"/>
      <c r="R4" s="207"/>
      <c r="S4" s="207"/>
      <c r="T4" s="207"/>
      <c r="U4" s="207"/>
      <c r="V4" s="207"/>
    </row>
    <row r="5" spans="1:22" s="52" customFormat="1" ht="33" customHeight="1" x14ac:dyDescent="0.3">
      <c r="A5" s="208" t="s">
        <v>1</v>
      </c>
      <c r="B5" s="208" t="s">
        <v>209</v>
      </c>
      <c r="C5" s="211" t="s">
        <v>210</v>
      </c>
      <c r="D5" s="211"/>
      <c r="E5" s="211"/>
      <c r="F5" s="211" t="s">
        <v>211</v>
      </c>
      <c r="G5" s="211"/>
      <c r="H5" s="211"/>
      <c r="I5" s="50" t="s">
        <v>212</v>
      </c>
      <c r="J5" s="51"/>
      <c r="K5" s="212" t="s">
        <v>212</v>
      </c>
      <c r="L5" s="213"/>
      <c r="M5" s="213"/>
      <c r="N5" s="213"/>
      <c r="O5" s="213"/>
      <c r="P5" s="213"/>
      <c r="Q5" s="213"/>
      <c r="R5" s="213"/>
      <c r="S5" s="213"/>
      <c r="T5" s="213"/>
      <c r="U5" s="213"/>
      <c r="V5" s="214"/>
    </row>
    <row r="6" spans="1:22" s="52" customFormat="1" ht="24" customHeight="1" x14ac:dyDescent="0.3">
      <c r="A6" s="209"/>
      <c r="B6" s="209"/>
      <c r="C6" s="208" t="s">
        <v>213</v>
      </c>
      <c r="D6" s="211" t="s">
        <v>123</v>
      </c>
      <c r="E6" s="211"/>
      <c r="F6" s="215" t="s">
        <v>213</v>
      </c>
      <c r="G6" s="225" t="s">
        <v>123</v>
      </c>
      <c r="H6" s="225"/>
      <c r="I6" s="225" t="s">
        <v>214</v>
      </c>
      <c r="J6" s="225"/>
      <c r="K6" s="220" t="s">
        <v>215</v>
      </c>
      <c r="L6" s="221"/>
      <c r="M6" s="221"/>
      <c r="N6" s="221"/>
      <c r="O6" s="221"/>
      <c r="P6" s="222"/>
      <c r="Q6" s="220" t="s">
        <v>216</v>
      </c>
      <c r="R6" s="221"/>
      <c r="S6" s="221"/>
      <c r="T6" s="221"/>
      <c r="U6" s="221"/>
      <c r="V6" s="222"/>
    </row>
    <row r="7" spans="1:22" s="52" customFormat="1" ht="24" customHeight="1" x14ac:dyDescent="0.3">
      <c r="A7" s="209"/>
      <c r="B7" s="209"/>
      <c r="C7" s="210"/>
      <c r="D7" s="53">
        <v>2020</v>
      </c>
      <c r="E7" s="53">
        <v>2030</v>
      </c>
      <c r="F7" s="216"/>
      <c r="G7" s="215" t="s">
        <v>215</v>
      </c>
      <c r="H7" s="215" t="s">
        <v>216</v>
      </c>
      <c r="I7" s="54" t="s">
        <v>217</v>
      </c>
      <c r="J7" s="54" t="s">
        <v>218</v>
      </c>
      <c r="K7" s="218" t="s">
        <v>219</v>
      </c>
      <c r="L7" s="218" t="s">
        <v>220</v>
      </c>
      <c r="M7" s="220" t="s">
        <v>7</v>
      </c>
      <c r="N7" s="221"/>
      <c r="O7" s="221"/>
      <c r="P7" s="222"/>
      <c r="Q7" s="218" t="s">
        <v>219</v>
      </c>
      <c r="R7" s="218" t="s">
        <v>220</v>
      </c>
      <c r="S7" s="220" t="s">
        <v>7</v>
      </c>
      <c r="T7" s="221"/>
      <c r="U7" s="221"/>
      <c r="V7" s="222"/>
    </row>
    <row r="8" spans="1:22" s="52" customFormat="1" ht="45.75" customHeight="1" x14ac:dyDescent="0.3">
      <c r="A8" s="210"/>
      <c r="B8" s="210"/>
      <c r="C8" s="55"/>
      <c r="D8" s="53"/>
      <c r="E8" s="53"/>
      <c r="F8" s="217"/>
      <c r="G8" s="217"/>
      <c r="H8" s="217"/>
      <c r="I8" s="54"/>
      <c r="J8" s="54"/>
      <c r="K8" s="219"/>
      <c r="L8" s="219"/>
      <c r="M8" s="56" t="s">
        <v>221</v>
      </c>
      <c r="N8" s="56" t="s">
        <v>222</v>
      </c>
      <c r="O8" s="56" t="s">
        <v>223</v>
      </c>
      <c r="P8" s="56" t="s">
        <v>224</v>
      </c>
      <c r="Q8" s="219"/>
      <c r="R8" s="219"/>
      <c r="S8" s="56" t="s">
        <v>221</v>
      </c>
      <c r="T8" s="56" t="s">
        <v>222</v>
      </c>
      <c r="U8" s="56" t="s">
        <v>223</v>
      </c>
      <c r="V8" s="56" t="s">
        <v>224</v>
      </c>
    </row>
    <row r="9" spans="1:22" s="62" customFormat="1" ht="39" customHeight="1" x14ac:dyDescent="0.25">
      <c r="A9" s="57">
        <v>1</v>
      </c>
      <c r="B9" s="58" t="s">
        <v>8</v>
      </c>
      <c r="C9" s="59">
        <v>1730</v>
      </c>
      <c r="D9" s="60">
        <v>5000</v>
      </c>
      <c r="E9" s="60">
        <v>7000</v>
      </c>
      <c r="F9" s="59">
        <f>C9*3</f>
        <v>5190</v>
      </c>
      <c r="G9" s="59">
        <f>'[1]PL11a-QH GV trinh độ GD  (ĐC)'!C10</f>
        <v>6600</v>
      </c>
      <c r="H9" s="59">
        <f>'[1]PL11a-QH GV trinh độ GD  (ĐC)'!C13</f>
        <v>9000</v>
      </c>
      <c r="I9" s="59"/>
      <c r="J9" s="59"/>
      <c r="K9" s="61">
        <f>G9*27</f>
        <v>178200</v>
      </c>
      <c r="L9" s="61">
        <f>SUM(M9:P9)</f>
        <v>40590</v>
      </c>
      <c r="M9" s="61">
        <f>G9*1.5</f>
        <v>9900</v>
      </c>
      <c r="N9" s="61">
        <f>G9*4</f>
        <v>26400</v>
      </c>
      <c r="O9" s="61">
        <f>'[1]PL11a-QH GV trinh độ GD  (ĐC)'!C12*10</f>
        <v>2309.9999999999995</v>
      </c>
      <c r="P9" s="61">
        <f>G9*5/1000*2.5+(G9*0.15*1.8)+('[1]PL11a-QH GV trinh độ GD  (ĐC)'!C12*0.25*2)</f>
        <v>1980</v>
      </c>
      <c r="Q9" s="61">
        <f>H9*27</f>
        <v>243000</v>
      </c>
      <c r="R9" s="61">
        <f>SUM(S9:V9)</f>
        <v>55350</v>
      </c>
      <c r="S9" s="61">
        <f>H9*1.5</f>
        <v>13500</v>
      </c>
      <c r="T9" s="61">
        <f>H9*4</f>
        <v>36000</v>
      </c>
      <c r="U9" s="61">
        <f>'[1]PL11a-QH GV trinh độ GD  (ĐC)'!C15*10</f>
        <v>3150</v>
      </c>
      <c r="V9" s="61">
        <f>H9*5/1000*2.5+(H9*0.15*1.8)+('[1]PL11a-QH GV trinh độ GD  (ĐC)'!C15*0.25*2)</f>
        <v>2700</v>
      </c>
    </row>
    <row r="10" spans="1:22" s="62" customFormat="1" ht="39" customHeight="1" x14ac:dyDescent="0.25">
      <c r="A10" s="57">
        <v>2</v>
      </c>
      <c r="B10" s="58" t="s">
        <v>9</v>
      </c>
      <c r="C10" s="59">
        <v>4695</v>
      </c>
      <c r="D10" s="60">
        <v>12000</v>
      </c>
      <c r="E10" s="60">
        <v>15500</v>
      </c>
      <c r="F10" s="59">
        <f>C10*2</f>
        <v>9390</v>
      </c>
      <c r="G10" s="59">
        <f>'[1]PL11a-QH GV trinh độ GD  (ĐC)'!D10</f>
        <v>12000</v>
      </c>
      <c r="H10" s="59">
        <f>'[1]PL11a-QH GV trinh độ GD  (ĐC)'!D13</f>
        <v>14000</v>
      </c>
      <c r="I10" s="59"/>
      <c r="J10" s="59"/>
      <c r="K10" s="61">
        <f>G10*27</f>
        <v>324000</v>
      </c>
      <c r="L10" s="61">
        <f>SUM(M10:P10)</f>
        <v>72678</v>
      </c>
      <c r="M10" s="61">
        <f>G10*1.5</f>
        <v>18000</v>
      </c>
      <c r="N10" s="61">
        <f>G10*4</f>
        <v>48000</v>
      </c>
      <c r="O10" s="61">
        <f>'[1]PL11a-QH GV trinh độ GD  (ĐC)'!D12*10</f>
        <v>4200</v>
      </c>
      <c r="P10" s="61">
        <f>G10*5/1000*2.5+(G10*0.1*1.8)+('[1]PL11a-QH GV trinh độ GD  (ĐC)'!D12*0.2*2)</f>
        <v>2478</v>
      </c>
      <c r="Q10" s="61">
        <f>H10*27</f>
        <v>378000</v>
      </c>
      <c r="R10" s="61">
        <f>SUM(S10:V10)</f>
        <v>84791</v>
      </c>
      <c r="S10" s="61">
        <f>H10*1.5</f>
        <v>21000</v>
      </c>
      <c r="T10" s="61">
        <f>H10*4</f>
        <v>56000</v>
      </c>
      <c r="U10" s="61">
        <f>'[1]PL11a-QH GV trinh độ GD  (ĐC)'!D15*10</f>
        <v>4899.9999999999991</v>
      </c>
      <c r="V10" s="61">
        <f>H10*5/1000*2.5+(H10*0.1*1.8)+('[1]PL11a-QH GV trinh độ GD  (ĐC)'!D15*0.2*2)</f>
        <v>2891</v>
      </c>
    </row>
    <row r="11" spans="1:22" s="62" customFormat="1" ht="39" customHeight="1" x14ac:dyDescent="0.25">
      <c r="A11" s="57">
        <v>3</v>
      </c>
      <c r="B11" s="58" t="s">
        <v>13</v>
      </c>
      <c r="C11" s="59">
        <v>17515</v>
      </c>
      <c r="D11" s="60">
        <v>15000</v>
      </c>
      <c r="E11" s="60">
        <v>15500</v>
      </c>
      <c r="F11" s="59">
        <f>C11*3/10</f>
        <v>5254.5</v>
      </c>
      <c r="G11" s="59">
        <f>'[1]PL11a-QH GV trinh độ GD  (ĐC)'!E10</f>
        <v>5040</v>
      </c>
      <c r="H11" s="59">
        <f>'[1]PL11a-QH GV trinh độ GD  (ĐC)'!E13</f>
        <v>5100</v>
      </c>
      <c r="I11" s="59"/>
      <c r="J11" s="59"/>
      <c r="K11" s="61">
        <f>G11*27</f>
        <v>136080</v>
      </c>
      <c r="L11" s="61">
        <f>SUM(M11:P11)</f>
        <v>11840</v>
      </c>
      <c r="M11" s="61">
        <f>G11*1.3/2</f>
        <v>3276</v>
      </c>
      <c r="N11" s="61">
        <f>G11*2.5/2</f>
        <v>6300</v>
      </c>
      <c r="O11" s="61">
        <f>'[1]PL11a-QH GV trinh độ GD  (ĐC)'!E12*10</f>
        <v>1763.9999999999998</v>
      </c>
      <c r="P11" s="61">
        <f>50*10</f>
        <v>500</v>
      </c>
      <c r="Q11" s="61">
        <f>H11*27</f>
        <v>137700</v>
      </c>
      <c r="R11" s="61">
        <f>SUM(S11:V11)</f>
        <v>11465</v>
      </c>
      <c r="S11" s="61">
        <f>H11*1.3/2</f>
        <v>3315</v>
      </c>
      <c r="T11" s="61">
        <f>H11*2.5/2</f>
        <v>6375</v>
      </c>
      <c r="U11" s="61">
        <f>'[1]PL11a-QH GV trinh độ GD  (ĐC)'!E15*10</f>
        <v>1275</v>
      </c>
      <c r="V11" s="61">
        <v>500</v>
      </c>
    </row>
    <row r="12" spans="1:22" s="62" customFormat="1" ht="39" customHeight="1" x14ac:dyDescent="0.25">
      <c r="A12" s="223" t="s">
        <v>121</v>
      </c>
      <c r="B12" s="224"/>
      <c r="C12" s="63">
        <f t="shared" ref="C12:H12" si="0">SUM(C9:C11)</f>
        <v>23940</v>
      </c>
      <c r="D12" s="63">
        <f t="shared" si="0"/>
        <v>32000</v>
      </c>
      <c r="E12" s="63">
        <f t="shared" si="0"/>
        <v>38000</v>
      </c>
      <c r="F12" s="63">
        <f t="shared" si="0"/>
        <v>19834.5</v>
      </c>
      <c r="G12" s="63">
        <f t="shared" si="0"/>
        <v>23640</v>
      </c>
      <c r="H12" s="63">
        <f t="shared" si="0"/>
        <v>28100</v>
      </c>
      <c r="I12" s="63">
        <v>827773</v>
      </c>
      <c r="J12" s="63">
        <v>88874</v>
      </c>
      <c r="K12" s="63">
        <f t="shared" ref="K12:V12" si="1">SUM(K9:K11)</f>
        <v>638280</v>
      </c>
      <c r="L12" s="64">
        <f t="shared" si="1"/>
        <v>125108</v>
      </c>
      <c r="M12" s="64">
        <f t="shared" si="1"/>
        <v>31176</v>
      </c>
      <c r="N12" s="64">
        <f t="shared" si="1"/>
        <v>80700</v>
      </c>
      <c r="O12" s="64">
        <f t="shared" si="1"/>
        <v>8274</v>
      </c>
      <c r="P12" s="64">
        <f t="shared" si="1"/>
        <v>4958</v>
      </c>
      <c r="Q12" s="63">
        <f t="shared" si="1"/>
        <v>758700</v>
      </c>
      <c r="R12" s="63">
        <f t="shared" si="1"/>
        <v>151606</v>
      </c>
      <c r="S12" s="63">
        <f t="shared" si="1"/>
        <v>37815</v>
      </c>
      <c r="T12" s="63">
        <f t="shared" si="1"/>
        <v>98375</v>
      </c>
      <c r="U12" s="63">
        <f t="shared" si="1"/>
        <v>9325</v>
      </c>
      <c r="V12" s="63">
        <f t="shared" si="1"/>
        <v>6091</v>
      </c>
    </row>
  </sheetData>
  <mergeCells count="27">
    <mergeCell ref="A1:H1"/>
    <mergeCell ref="A2:H2"/>
    <mergeCell ref="N1:V1"/>
    <mergeCell ref="N2:V2"/>
    <mergeCell ref="P3:V3"/>
    <mergeCell ref="A12:B12"/>
    <mergeCell ref="G6:H6"/>
    <mergeCell ref="I6:J6"/>
    <mergeCell ref="K6:P6"/>
    <mergeCell ref="Q6:V6"/>
    <mergeCell ref="G7:G8"/>
    <mergeCell ref="H7:H8"/>
    <mergeCell ref="K7:K8"/>
    <mergeCell ref="L7:L8"/>
    <mergeCell ref="M7:P7"/>
    <mergeCell ref="Q7:Q8"/>
    <mergeCell ref="A4:V4"/>
    <mergeCell ref="A5:A8"/>
    <mergeCell ref="B5:B8"/>
    <mergeCell ref="C5:E5"/>
    <mergeCell ref="F5:H5"/>
    <mergeCell ref="K5:V5"/>
    <mergeCell ref="C6:C7"/>
    <mergeCell ref="D6:E6"/>
    <mergeCell ref="F6:F8"/>
    <mergeCell ref="R7:R8"/>
    <mergeCell ref="S7:V7"/>
  </mergeCells>
  <printOptions horizontalCentered="1"/>
  <pageMargins left="0.7" right="0.7" top="1"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A3" sqref="A3:F3"/>
    </sheetView>
  </sheetViews>
  <sheetFormatPr defaultColWidth="9" defaultRowHeight="21.9" customHeight="1" x14ac:dyDescent="0.3"/>
  <cols>
    <col min="1" max="1" width="5.5" style="65" customWidth="1"/>
    <col min="2" max="2" width="46" style="66" customWidth="1"/>
    <col min="3" max="3" width="16" style="67" customWidth="1"/>
    <col min="4" max="4" width="10.5" style="67" customWidth="1"/>
    <col min="5" max="5" width="17.8984375" style="68" customWidth="1"/>
    <col min="6" max="6" width="15.8984375" style="67" customWidth="1"/>
    <col min="7" max="16384" width="9" style="69"/>
  </cols>
  <sheetData>
    <row r="1" spans="1:9" ht="21.9" customHeight="1" x14ac:dyDescent="0.3">
      <c r="A1" s="178" t="s">
        <v>304</v>
      </c>
      <c r="B1" s="178"/>
      <c r="D1" s="178" t="s">
        <v>306</v>
      </c>
      <c r="E1" s="178"/>
      <c r="F1" s="178"/>
      <c r="G1" s="1"/>
      <c r="H1" s="1"/>
    </row>
    <row r="2" spans="1:9" ht="21.9" customHeight="1" x14ac:dyDescent="0.3">
      <c r="A2" s="178" t="s">
        <v>305</v>
      </c>
      <c r="B2" s="178"/>
      <c r="D2" s="178" t="s">
        <v>307</v>
      </c>
      <c r="E2" s="178"/>
      <c r="F2" s="178"/>
      <c r="G2" s="1"/>
      <c r="H2" s="1"/>
    </row>
    <row r="3" spans="1:9" ht="40.5" customHeight="1" x14ac:dyDescent="0.3">
      <c r="A3" s="234" t="s">
        <v>316</v>
      </c>
      <c r="B3" s="235"/>
      <c r="C3" s="235"/>
      <c r="D3" s="235"/>
      <c r="E3" s="235"/>
      <c r="F3" s="235"/>
    </row>
    <row r="4" spans="1:9" ht="18.75" customHeight="1" x14ac:dyDescent="0.3">
      <c r="A4" s="236" t="s">
        <v>308</v>
      </c>
      <c r="B4" s="236"/>
      <c r="C4" s="236"/>
      <c r="D4" s="236"/>
      <c r="E4" s="236"/>
      <c r="F4" s="236"/>
    </row>
    <row r="5" spans="1:9" s="70" customFormat="1" ht="32.25" customHeight="1" x14ac:dyDescent="0.3">
      <c r="A5" s="159" t="s">
        <v>1</v>
      </c>
      <c r="B5" s="160" t="s">
        <v>225</v>
      </c>
      <c r="C5" s="161" t="s">
        <v>226</v>
      </c>
      <c r="D5" s="161" t="s">
        <v>227</v>
      </c>
      <c r="E5" s="162" t="s">
        <v>228</v>
      </c>
      <c r="F5" s="162" t="s">
        <v>229</v>
      </c>
    </row>
    <row r="6" spans="1:9" s="70" customFormat="1" ht="28.5" customHeight="1" x14ac:dyDescent="0.3">
      <c r="A6" s="159" t="s">
        <v>230</v>
      </c>
      <c r="B6" s="237" t="s">
        <v>231</v>
      </c>
      <c r="C6" s="238"/>
      <c r="D6" s="238"/>
      <c r="E6" s="239"/>
      <c r="F6" s="163">
        <f>SUM(F7,F10,F11)</f>
        <v>287581.92000000004</v>
      </c>
    </row>
    <row r="7" spans="1:9" s="74" customFormat="1" ht="28.5" customHeight="1" x14ac:dyDescent="0.3">
      <c r="A7" s="164">
        <v>1</v>
      </c>
      <c r="B7" s="165" t="s">
        <v>232</v>
      </c>
      <c r="C7" s="166"/>
      <c r="D7" s="166"/>
      <c r="E7" s="167"/>
      <c r="F7" s="168">
        <f>SUM(F8:F9)</f>
        <v>152181.92000000004</v>
      </c>
    </row>
    <row r="8" spans="1:9" s="75" customFormat="1" ht="35.25" customHeight="1" x14ac:dyDescent="0.3">
      <c r="A8" s="169" t="s">
        <v>233</v>
      </c>
      <c r="B8" s="170" t="s">
        <v>234</v>
      </c>
      <c r="C8" s="171">
        <f>'[1]CSVC(PL12)'!L10-'[1]PL4-CSVC (2)'!D34</f>
        <v>36233.98000000001</v>
      </c>
      <c r="D8" s="172" t="s">
        <v>309</v>
      </c>
      <c r="E8" s="173">
        <v>4</v>
      </c>
      <c r="F8" s="171">
        <f>C8*E8</f>
        <v>144935.92000000004</v>
      </c>
    </row>
    <row r="9" spans="1:9" s="75" customFormat="1" ht="28.5" customHeight="1" x14ac:dyDescent="0.3">
      <c r="A9" s="169" t="s">
        <v>235</v>
      </c>
      <c r="B9" s="174" t="s">
        <v>236</v>
      </c>
      <c r="C9" s="240" t="s">
        <v>237</v>
      </c>
      <c r="D9" s="241"/>
      <c r="E9" s="242"/>
      <c r="F9" s="171">
        <v>7246</v>
      </c>
    </row>
    <row r="10" spans="1:9" s="74" customFormat="1" ht="28.5" customHeight="1" x14ac:dyDescent="0.3">
      <c r="A10" s="164">
        <v>2</v>
      </c>
      <c r="B10" s="175" t="s">
        <v>238</v>
      </c>
      <c r="C10" s="228" t="s">
        <v>239</v>
      </c>
      <c r="D10" s="229"/>
      <c r="E10" s="230"/>
      <c r="F10" s="168">
        <v>135000</v>
      </c>
    </row>
    <row r="11" spans="1:9" s="74" customFormat="1" ht="28.5" customHeight="1" x14ac:dyDescent="0.3">
      <c r="A11" s="164">
        <v>3</v>
      </c>
      <c r="B11" s="175" t="s">
        <v>240</v>
      </c>
      <c r="C11" s="168">
        <v>400</v>
      </c>
      <c r="D11" s="176" t="s">
        <v>241</v>
      </c>
      <c r="E11" s="173">
        <v>1</v>
      </c>
      <c r="F11" s="171">
        <f>C11*E11</f>
        <v>400</v>
      </c>
    </row>
    <row r="12" spans="1:9" s="77" customFormat="1" ht="28.5" customHeight="1" x14ac:dyDescent="0.3">
      <c r="A12" s="159" t="s">
        <v>39</v>
      </c>
      <c r="B12" s="237" t="s">
        <v>242</v>
      </c>
      <c r="C12" s="238"/>
      <c r="D12" s="238"/>
      <c r="E12" s="239"/>
      <c r="F12" s="163">
        <f>SUM(F13,F16,F17)</f>
        <v>361991.6</v>
      </c>
    </row>
    <row r="13" spans="1:9" s="74" customFormat="1" ht="24.6" customHeight="1" x14ac:dyDescent="0.3">
      <c r="A13" s="164">
        <v>1</v>
      </c>
      <c r="B13" s="165" t="s">
        <v>232</v>
      </c>
      <c r="C13" s="166"/>
      <c r="D13" s="166"/>
      <c r="E13" s="167"/>
      <c r="F13" s="168">
        <f>SUM(F14:F15)</f>
        <v>111291.6</v>
      </c>
    </row>
    <row r="14" spans="1:9" s="75" customFormat="1" ht="31.8" customHeight="1" x14ac:dyDescent="0.3">
      <c r="A14" s="169" t="s">
        <v>233</v>
      </c>
      <c r="B14" s="170" t="s">
        <v>234</v>
      </c>
      <c r="C14" s="171">
        <f>'[1]CSVC(PL12)'!R10-'[1]CSVC(PL12)'!L10</f>
        <v>26498</v>
      </c>
      <c r="D14" s="172" t="s">
        <v>309</v>
      </c>
      <c r="E14" s="173">
        <v>4</v>
      </c>
      <c r="F14" s="171">
        <f>C14*E14</f>
        <v>105992</v>
      </c>
    </row>
    <row r="15" spans="1:9" s="75" customFormat="1" ht="23.4" customHeight="1" x14ac:dyDescent="0.35">
      <c r="A15" s="169" t="s">
        <v>235</v>
      </c>
      <c r="B15" s="174" t="s">
        <v>236</v>
      </c>
      <c r="C15" s="240" t="s">
        <v>237</v>
      </c>
      <c r="D15" s="241"/>
      <c r="E15" s="242"/>
      <c r="F15" s="171">
        <f>F14*5%</f>
        <v>5299.6</v>
      </c>
      <c r="I15" s="78"/>
    </row>
    <row r="16" spans="1:9" s="75" customFormat="1" ht="20.399999999999999" customHeight="1" x14ac:dyDescent="0.3">
      <c r="A16" s="164">
        <v>2</v>
      </c>
      <c r="B16" s="175" t="s">
        <v>238</v>
      </c>
      <c r="C16" s="228" t="s">
        <v>239</v>
      </c>
      <c r="D16" s="229"/>
      <c r="E16" s="230"/>
      <c r="F16" s="168">
        <v>250000</v>
      </c>
    </row>
    <row r="17" spans="1:6" s="74" customFormat="1" ht="23.4" customHeight="1" x14ac:dyDescent="0.3">
      <c r="A17" s="164">
        <v>3</v>
      </c>
      <c r="B17" s="175" t="s">
        <v>240</v>
      </c>
      <c r="C17" s="168">
        <v>700</v>
      </c>
      <c r="D17" s="176" t="s">
        <v>241</v>
      </c>
      <c r="E17" s="173">
        <v>1</v>
      </c>
      <c r="F17" s="171">
        <f>C17*E17</f>
        <v>700</v>
      </c>
    </row>
    <row r="18" spans="1:6" ht="28.5" customHeight="1" x14ac:dyDescent="0.3">
      <c r="A18" s="231" t="s">
        <v>121</v>
      </c>
      <c r="B18" s="232"/>
      <c r="C18" s="232"/>
      <c r="D18" s="232"/>
      <c r="E18" s="233"/>
      <c r="F18" s="71">
        <f>SUM(F6,F12)</f>
        <v>649573.52</v>
      </c>
    </row>
  </sheetData>
  <mergeCells count="13">
    <mergeCell ref="A1:B1"/>
    <mergeCell ref="A2:B2"/>
    <mergeCell ref="D1:F1"/>
    <mergeCell ref="D2:F2"/>
    <mergeCell ref="C15:E15"/>
    <mergeCell ref="C16:E16"/>
    <mergeCell ref="A18:E18"/>
    <mergeCell ref="A3:F3"/>
    <mergeCell ref="A4:F4"/>
    <mergeCell ref="B6:E6"/>
    <mergeCell ref="C9:E9"/>
    <mergeCell ref="C10:E10"/>
    <mergeCell ref="B12:E12"/>
  </mergeCells>
  <printOptions horizontalCentered="1"/>
  <pageMargins left="0.7" right="0.2"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9"/>
  <sheetViews>
    <sheetView zoomScaleNormal="100" workbookViewId="0">
      <selection activeCell="A4" sqref="A4:S4"/>
    </sheetView>
  </sheetViews>
  <sheetFormatPr defaultColWidth="9" defaultRowHeight="18" customHeight="1" x14ac:dyDescent="0.25"/>
  <cols>
    <col min="1" max="1" width="5" style="97" customWidth="1"/>
    <col min="2" max="2" width="24.59765625" style="81" customWidth="1"/>
    <col min="3" max="3" width="8.59765625" style="81" customWidth="1"/>
    <col min="4" max="5" width="13.5" style="81" customWidth="1"/>
    <col min="6" max="8" width="11.69921875" style="81" customWidth="1"/>
    <col min="9" max="9" width="12.3984375" style="81" customWidth="1"/>
    <col min="10" max="11" width="8.19921875" style="81" hidden="1" customWidth="1"/>
    <col min="12" max="12" width="7.5" style="81" hidden="1" customWidth="1"/>
    <col min="13" max="13" width="8.5" style="81" hidden="1" customWidth="1"/>
    <col min="14" max="14" width="10.5" style="81" hidden="1" customWidth="1"/>
    <col min="15" max="15" width="8.19921875" style="81" hidden="1" customWidth="1"/>
    <col min="16" max="16" width="8.09765625" style="81" hidden="1" customWidth="1"/>
    <col min="17" max="17" width="7.8984375" style="81" hidden="1" customWidth="1"/>
    <col min="18" max="18" width="8.8984375" style="81" hidden="1" customWidth="1"/>
    <col min="19" max="19" width="10.59765625" style="81" hidden="1" customWidth="1"/>
    <col min="20" max="16384" width="9" style="81"/>
  </cols>
  <sheetData>
    <row r="1" spans="1:20" ht="18" customHeight="1" x14ac:dyDescent="0.25">
      <c r="A1" s="178" t="s">
        <v>304</v>
      </c>
      <c r="B1" s="178"/>
      <c r="C1" s="178"/>
      <c r="E1" s="178" t="s">
        <v>306</v>
      </c>
      <c r="F1" s="178"/>
      <c r="G1" s="178"/>
      <c r="H1" s="178"/>
      <c r="I1" s="178"/>
    </row>
    <row r="2" spans="1:20" ht="18" customHeight="1" x14ac:dyDescent="0.25">
      <c r="A2" s="178" t="s">
        <v>305</v>
      </c>
      <c r="B2" s="178"/>
      <c r="C2" s="178"/>
      <c r="E2" s="178" t="s">
        <v>307</v>
      </c>
      <c r="F2" s="178"/>
      <c r="G2" s="178"/>
      <c r="H2" s="178"/>
      <c r="I2" s="178"/>
    </row>
    <row r="3" spans="1:20" s="125" customFormat="1" ht="17.399999999999999" customHeight="1" x14ac:dyDescent="0.3">
      <c r="A3" s="123"/>
      <c r="B3" s="124"/>
      <c r="C3" s="124"/>
      <c r="D3" s="124"/>
      <c r="E3" s="124"/>
      <c r="F3" s="245" t="s">
        <v>310</v>
      </c>
      <c r="G3" s="245"/>
      <c r="H3" s="245"/>
      <c r="I3" s="245"/>
      <c r="J3" s="124"/>
      <c r="K3" s="124"/>
      <c r="L3" s="124"/>
      <c r="M3" s="124"/>
      <c r="N3" s="124"/>
      <c r="O3" s="124"/>
      <c r="P3" s="124"/>
      <c r="Q3" s="124"/>
      <c r="R3" s="124"/>
      <c r="S3" s="124"/>
    </row>
    <row r="4" spans="1:20" ht="38.25" customHeight="1" x14ac:dyDescent="0.3">
      <c r="A4" s="246" t="s">
        <v>317</v>
      </c>
      <c r="B4" s="246"/>
      <c r="C4" s="246"/>
      <c r="D4" s="246"/>
      <c r="E4" s="246"/>
      <c r="F4" s="246"/>
      <c r="G4" s="246"/>
      <c r="H4" s="246"/>
      <c r="I4" s="246"/>
      <c r="J4" s="246"/>
      <c r="K4" s="246"/>
      <c r="L4" s="246"/>
      <c r="M4" s="246"/>
      <c r="N4" s="246"/>
      <c r="O4" s="246"/>
      <c r="P4" s="246"/>
      <c r="Q4" s="246"/>
      <c r="R4" s="246"/>
      <c r="S4" s="246"/>
    </row>
    <row r="5" spans="1:20" ht="20.25" customHeight="1" x14ac:dyDescent="0.3">
      <c r="A5" s="79"/>
      <c r="B5" s="80"/>
      <c r="C5" s="80"/>
      <c r="D5" s="80"/>
      <c r="E5" s="80"/>
      <c r="F5" s="80"/>
      <c r="G5" s="80"/>
      <c r="H5" s="247" t="s">
        <v>243</v>
      </c>
      <c r="I5" s="247"/>
      <c r="J5" s="80"/>
      <c r="K5" s="80"/>
      <c r="L5" s="80"/>
      <c r="M5" s="80"/>
      <c r="N5" s="80"/>
      <c r="O5" s="80"/>
      <c r="P5" s="80"/>
      <c r="Q5" s="80"/>
      <c r="R5" s="80"/>
      <c r="S5" s="80"/>
    </row>
    <row r="6" spans="1:20" ht="21.9" customHeight="1" x14ac:dyDescent="0.25">
      <c r="A6" s="248" t="s">
        <v>1</v>
      </c>
      <c r="B6" s="248" t="s">
        <v>244</v>
      </c>
      <c r="C6" s="248" t="s">
        <v>245</v>
      </c>
      <c r="D6" s="251" t="s">
        <v>246</v>
      </c>
      <c r="E6" s="251"/>
      <c r="F6" s="252" t="s">
        <v>247</v>
      </c>
      <c r="G6" s="253"/>
      <c r="H6" s="253"/>
      <c r="I6" s="254"/>
      <c r="J6" s="252" t="s">
        <v>248</v>
      </c>
      <c r="K6" s="253"/>
      <c r="L6" s="253"/>
      <c r="M6" s="253"/>
      <c r="N6" s="253"/>
      <c r="O6" s="253"/>
      <c r="P6" s="253"/>
      <c r="Q6" s="253"/>
      <c r="R6" s="253"/>
      <c r="S6" s="254"/>
    </row>
    <row r="7" spans="1:20" ht="19.5" hidden="1" customHeight="1" x14ac:dyDescent="0.25">
      <c r="A7" s="249"/>
      <c r="B7" s="249"/>
      <c r="C7" s="249"/>
      <c r="D7" s="82"/>
      <c r="E7" s="82"/>
      <c r="F7" s="83"/>
      <c r="G7" s="83"/>
      <c r="H7" s="83"/>
      <c r="I7" s="83"/>
      <c r="J7" s="252" t="s">
        <v>231</v>
      </c>
      <c r="K7" s="253"/>
      <c r="L7" s="253"/>
      <c r="M7" s="253"/>
      <c r="N7" s="254"/>
      <c r="O7" s="252" t="s">
        <v>242</v>
      </c>
      <c r="P7" s="253"/>
      <c r="Q7" s="253"/>
      <c r="R7" s="253"/>
      <c r="S7" s="254"/>
    </row>
    <row r="8" spans="1:20" ht="35.25" customHeight="1" x14ac:dyDescent="0.25">
      <c r="A8" s="250"/>
      <c r="B8" s="250"/>
      <c r="C8" s="250"/>
      <c r="D8" s="82" t="s">
        <v>130</v>
      </c>
      <c r="E8" s="82" t="s">
        <v>131</v>
      </c>
      <c r="F8" s="84" t="s">
        <v>249</v>
      </c>
      <c r="G8" s="84" t="s">
        <v>250</v>
      </c>
      <c r="H8" s="82" t="s">
        <v>251</v>
      </c>
      <c r="I8" s="82" t="s">
        <v>252</v>
      </c>
      <c r="J8" s="82" t="s">
        <v>6</v>
      </c>
      <c r="K8" s="84" t="s">
        <v>249</v>
      </c>
      <c r="L8" s="84" t="s">
        <v>250</v>
      </c>
      <c r="M8" s="82" t="s">
        <v>251</v>
      </c>
      <c r="N8" s="82" t="s">
        <v>252</v>
      </c>
      <c r="O8" s="82" t="s">
        <v>6</v>
      </c>
      <c r="P8" s="84" t="s">
        <v>249</v>
      </c>
      <c r="Q8" s="84" t="s">
        <v>250</v>
      </c>
      <c r="R8" s="82" t="s">
        <v>251</v>
      </c>
      <c r="S8" s="82" t="s">
        <v>252</v>
      </c>
    </row>
    <row r="9" spans="1:20" s="90" customFormat="1" ht="46.5" customHeight="1" x14ac:dyDescent="0.25">
      <c r="A9" s="72">
        <v>1</v>
      </c>
      <c r="B9" s="73" t="s">
        <v>232</v>
      </c>
      <c r="C9" s="85">
        <f>SUM(D9:E9)</f>
        <v>263473.52</v>
      </c>
      <c r="D9" s="86">
        <f>'[1]KP (13a)'!F6</f>
        <v>152181.92000000004</v>
      </c>
      <c r="E9" s="86">
        <f>'[1]KP (13a)'!F12</f>
        <v>111291.6</v>
      </c>
      <c r="F9" s="87">
        <f>K9+P9</f>
        <v>0</v>
      </c>
      <c r="G9" s="87">
        <f t="shared" ref="G9:I10" si="0">L9+Q9</f>
        <v>90000</v>
      </c>
      <c r="H9" s="87">
        <f t="shared" si="0"/>
        <v>45000</v>
      </c>
      <c r="I9" s="87">
        <f t="shared" si="0"/>
        <v>128473.52000000005</v>
      </c>
      <c r="J9" s="88">
        <f>'[1]KP (13a)'!F6</f>
        <v>152181.92000000004</v>
      </c>
      <c r="K9" s="88"/>
      <c r="L9" s="88">
        <v>40000</v>
      </c>
      <c r="M9" s="89">
        <v>10000</v>
      </c>
      <c r="N9" s="88">
        <f>J9-K9-L9-M9</f>
        <v>102181.92000000004</v>
      </c>
      <c r="O9" s="88">
        <f>'[1]KP (13a)'!F12</f>
        <v>111291.6</v>
      </c>
      <c r="P9" s="88"/>
      <c r="Q9" s="88">
        <v>50000</v>
      </c>
      <c r="R9" s="88">
        <v>35000</v>
      </c>
      <c r="S9" s="89">
        <f>O9-P9-Q9-R9</f>
        <v>26291.600000000006</v>
      </c>
    </row>
    <row r="10" spans="1:20" s="90" customFormat="1" ht="46.5" customHeight="1" x14ac:dyDescent="0.25">
      <c r="A10" s="72">
        <v>2</v>
      </c>
      <c r="B10" s="91" t="s">
        <v>238</v>
      </c>
      <c r="C10" s="85">
        <f>SUM(D10:E10)</f>
        <v>385000</v>
      </c>
      <c r="D10" s="86">
        <f>'[1]KP (13a)'!F9</f>
        <v>135000</v>
      </c>
      <c r="E10" s="86">
        <f>'[1]KP (13a)'!F15</f>
        <v>250000</v>
      </c>
      <c r="F10" s="87">
        <f>K10+P10</f>
        <v>140000</v>
      </c>
      <c r="G10" s="87">
        <f t="shared" si="0"/>
        <v>0</v>
      </c>
      <c r="H10" s="87">
        <f t="shared" si="0"/>
        <v>45000</v>
      </c>
      <c r="I10" s="87">
        <f t="shared" si="0"/>
        <v>200000</v>
      </c>
      <c r="J10" s="88">
        <f>'[1]KP (13a)'!F9</f>
        <v>135000</v>
      </c>
      <c r="K10" s="92">
        <v>40000</v>
      </c>
      <c r="L10" s="92"/>
      <c r="M10" s="93">
        <v>10000</v>
      </c>
      <c r="N10" s="88">
        <f>J10-K10-L10-M10</f>
        <v>85000</v>
      </c>
      <c r="O10" s="88">
        <f>'[1]KP (13a)'!F15</f>
        <v>250000</v>
      </c>
      <c r="P10" s="92">
        <v>100000</v>
      </c>
      <c r="Q10" s="92"/>
      <c r="R10" s="92">
        <v>35000</v>
      </c>
      <c r="S10" s="89">
        <f>O10-P10-Q10-R10</f>
        <v>115000</v>
      </c>
    </row>
    <row r="11" spans="1:20" s="90" customFormat="1" ht="46.5" customHeight="1" x14ac:dyDescent="0.25">
      <c r="A11" s="72">
        <v>3</v>
      </c>
      <c r="B11" s="76" t="s">
        <v>240</v>
      </c>
      <c r="C11" s="85">
        <f>SUM(D11:E11)</f>
        <v>1100</v>
      </c>
      <c r="D11" s="86">
        <f>'[1]KP (13a)'!F10</f>
        <v>400</v>
      </c>
      <c r="E11" s="86">
        <f>'[1]KP (13a)'!F16</f>
        <v>700</v>
      </c>
      <c r="F11" s="87">
        <f>SUM(K11,P11)</f>
        <v>0</v>
      </c>
      <c r="G11" s="87">
        <f>SUM(L11,Q11)</f>
        <v>0</v>
      </c>
      <c r="H11" s="87">
        <f>SUM(M11,R11)</f>
        <v>1100</v>
      </c>
      <c r="I11" s="87">
        <f>SUM(N11,S11)</f>
        <v>0</v>
      </c>
      <c r="J11" s="88">
        <f>D11</f>
        <v>400</v>
      </c>
      <c r="K11" s="92"/>
      <c r="L11" s="92"/>
      <c r="M11" s="93">
        <v>400</v>
      </c>
      <c r="N11" s="88"/>
      <c r="O11" s="88">
        <f>E11</f>
        <v>700</v>
      </c>
      <c r="P11" s="92"/>
      <c r="Q11" s="92"/>
      <c r="R11" s="92">
        <v>700</v>
      </c>
      <c r="S11" s="89"/>
    </row>
    <row r="12" spans="1:20" s="96" customFormat="1" ht="44.25" customHeight="1" x14ac:dyDescent="0.2">
      <c r="A12" s="243" t="s">
        <v>121</v>
      </c>
      <c r="B12" s="244"/>
      <c r="C12" s="85">
        <f t="shared" ref="C12:J12" si="1">SUM(C9:C11)</f>
        <v>649573.52</v>
      </c>
      <c r="D12" s="85">
        <f t="shared" si="1"/>
        <v>287581.92000000004</v>
      </c>
      <c r="E12" s="85">
        <f t="shared" si="1"/>
        <v>361991.6</v>
      </c>
      <c r="F12" s="85">
        <f t="shared" si="1"/>
        <v>140000</v>
      </c>
      <c r="G12" s="85">
        <f t="shared" si="1"/>
        <v>90000</v>
      </c>
      <c r="H12" s="85">
        <f t="shared" si="1"/>
        <v>91100</v>
      </c>
      <c r="I12" s="85">
        <f t="shared" si="1"/>
        <v>328473.52</v>
      </c>
      <c r="J12" s="94">
        <f t="shared" si="1"/>
        <v>287581.92000000004</v>
      </c>
      <c r="K12" s="94">
        <f t="shared" ref="K12:S12" si="2">SUM(K9:K11)</f>
        <v>40000</v>
      </c>
      <c r="L12" s="94">
        <f t="shared" si="2"/>
        <v>40000</v>
      </c>
      <c r="M12" s="94">
        <f t="shared" si="2"/>
        <v>20400</v>
      </c>
      <c r="N12" s="94">
        <f t="shared" si="2"/>
        <v>187181.92000000004</v>
      </c>
      <c r="O12" s="94">
        <f t="shared" si="2"/>
        <v>361991.6</v>
      </c>
      <c r="P12" s="94">
        <f t="shared" si="2"/>
        <v>100000</v>
      </c>
      <c r="Q12" s="94">
        <f t="shared" si="2"/>
        <v>50000</v>
      </c>
      <c r="R12" s="94">
        <f t="shared" si="2"/>
        <v>70700</v>
      </c>
      <c r="S12" s="94">
        <f t="shared" si="2"/>
        <v>141291.6</v>
      </c>
      <c r="T12" s="95"/>
    </row>
    <row r="13" spans="1:20" ht="18" hidden="1" customHeight="1" x14ac:dyDescent="0.25"/>
    <row r="14" spans="1:20" ht="18" hidden="1" customHeight="1" x14ac:dyDescent="0.25"/>
    <row r="15" spans="1:20" s="90" customFormat="1" ht="33.75" hidden="1" customHeight="1" x14ac:dyDescent="0.25">
      <c r="A15" s="98" t="e">
        <f>#REF!</f>
        <v>#REF!</v>
      </c>
      <c r="B15" s="99" t="e">
        <f>#REF!</f>
        <v>#REF!</v>
      </c>
      <c r="C15" s="89" t="e">
        <f>#REF!+#REF!</f>
        <v>#REF!</v>
      </c>
      <c r="D15" s="89"/>
      <c r="E15" s="89"/>
      <c r="F15" s="89"/>
      <c r="G15" s="89"/>
      <c r="H15" s="89"/>
      <c r="I15" s="89"/>
      <c r="J15" s="93"/>
      <c r="K15" s="93"/>
      <c r="L15" s="93"/>
      <c r="M15" s="93"/>
      <c r="N15" s="93"/>
      <c r="O15" s="93"/>
      <c r="P15" s="93"/>
      <c r="Q15" s="93"/>
      <c r="R15" s="93"/>
      <c r="S15" s="93"/>
    </row>
    <row r="17" spans="3:6" ht="18" customHeight="1" x14ac:dyDescent="0.25">
      <c r="D17" s="100"/>
      <c r="F17" s="100"/>
    </row>
    <row r="18" spans="3:6" ht="18" customHeight="1" x14ac:dyDescent="0.25">
      <c r="E18" s="81" t="s">
        <v>200</v>
      </c>
    </row>
    <row r="19" spans="3:6" ht="18" customHeight="1" x14ac:dyDescent="0.25">
      <c r="C19" s="100"/>
    </row>
  </sheetData>
  <mergeCells count="16">
    <mergeCell ref="A1:C1"/>
    <mergeCell ref="A2:C2"/>
    <mergeCell ref="E1:I1"/>
    <mergeCell ref="E2:I2"/>
    <mergeCell ref="A12:B12"/>
    <mergeCell ref="F3:I3"/>
    <mergeCell ref="A4:S4"/>
    <mergeCell ref="H5:I5"/>
    <mergeCell ref="A6:A8"/>
    <mergeCell ref="B6:B8"/>
    <mergeCell ref="C6:C8"/>
    <mergeCell ref="D6:E6"/>
    <mergeCell ref="F6:I6"/>
    <mergeCell ref="J6:S6"/>
    <mergeCell ref="J7:N7"/>
    <mergeCell ref="O7:S7"/>
  </mergeCells>
  <printOptions horizontalCentered="1"/>
  <pageMargins left="0.7" right="0.7" top="1"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10" workbookViewId="0">
      <selection activeCell="L7" sqref="L7"/>
    </sheetView>
  </sheetViews>
  <sheetFormatPr defaultColWidth="9" defaultRowHeight="42" customHeight="1" x14ac:dyDescent="0.3"/>
  <cols>
    <col min="1" max="1" width="5.69921875" style="102" customWidth="1"/>
    <col min="2" max="2" width="19.09765625" style="102" customWidth="1"/>
    <col min="3" max="3" width="39" style="102" customWidth="1"/>
    <col min="4" max="4" width="9.09765625" style="102" customWidth="1"/>
    <col min="5" max="5" width="9.3984375" style="102" customWidth="1"/>
    <col min="6" max="6" width="11" style="102" customWidth="1"/>
    <col min="7" max="7" width="10.69921875" style="102" customWidth="1"/>
    <col min="8" max="8" width="10.59765625" style="102" customWidth="1"/>
    <col min="9" max="9" width="15" style="102" customWidth="1"/>
    <col min="10" max="16384" width="9" style="102"/>
  </cols>
  <sheetData>
    <row r="1" spans="1:9" ht="19.2" customHeight="1" x14ac:dyDescent="0.3">
      <c r="A1" s="178" t="s">
        <v>304</v>
      </c>
      <c r="B1" s="178"/>
      <c r="C1" s="178"/>
      <c r="E1" s="178" t="s">
        <v>306</v>
      </c>
      <c r="F1" s="178"/>
      <c r="G1" s="178"/>
      <c r="H1" s="178"/>
      <c r="I1" s="178"/>
    </row>
    <row r="2" spans="1:9" ht="19.8" customHeight="1" x14ac:dyDescent="0.3">
      <c r="A2" s="178" t="s">
        <v>305</v>
      </c>
      <c r="B2" s="178"/>
      <c r="C2" s="178"/>
      <c r="E2" s="178" t="s">
        <v>307</v>
      </c>
      <c r="F2" s="178"/>
      <c r="G2" s="178"/>
      <c r="H2" s="178"/>
      <c r="I2" s="178"/>
    </row>
    <row r="3" spans="1:9" ht="16.8" customHeight="1" x14ac:dyDescent="0.3">
      <c r="F3" s="227" t="s">
        <v>279</v>
      </c>
      <c r="G3" s="227"/>
      <c r="H3" s="227"/>
      <c r="I3" s="227"/>
    </row>
    <row r="4" spans="1:9" ht="30" customHeight="1" x14ac:dyDescent="0.3">
      <c r="A4" s="258" t="s">
        <v>318</v>
      </c>
      <c r="B4" s="258"/>
      <c r="C4" s="258"/>
      <c r="D4" s="258"/>
      <c r="E4" s="258"/>
      <c r="F4" s="258"/>
      <c r="G4" s="258"/>
      <c r="H4" s="258"/>
      <c r="I4" s="258"/>
    </row>
    <row r="5" spans="1:9" ht="11.25" customHeight="1" x14ac:dyDescent="0.3"/>
    <row r="6" spans="1:9" ht="24" customHeight="1" x14ac:dyDescent="0.3">
      <c r="A6" s="259" t="s">
        <v>1</v>
      </c>
      <c r="B6" s="259" t="s">
        <v>253</v>
      </c>
      <c r="C6" s="259" t="s">
        <v>254</v>
      </c>
      <c r="D6" s="261" t="s">
        <v>255</v>
      </c>
      <c r="E6" s="262"/>
      <c r="F6" s="263"/>
      <c r="G6" s="264" t="s">
        <v>256</v>
      </c>
      <c r="H6" s="264"/>
      <c r="I6" s="259" t="s">
        <v>257</v>
      </c>
    </row>
    <row r="7" spans="1:9" ht="42" customHeight="1" x14ac:dyDescent="0.3">
      <c r="A7" s="260"/>
      <c r="B7" s="260"/>
      <c r="C7" s="260"/>
      <c r="D7" s="103" t="s">
        <v>6</v>
      </c>
      <c r="E7" s="103" t="s">
        <v>258</v>
      </c>
      <c r="F7" s="103" t="s">
        <v>259</v>
      </c>
      <c r="G7" s="103" t="s">
        <v>260</v>
      </c>
      <c r="H7" s="103" t="s">
        <v>261</v>
      </c>
      <c r="I7" s="260"/>
    </row>
    <row r="8" spans="1:9" ht="76.5" customHeight="1" x14ac:dyDescent="0.3">
      <c r="A8" s="104">
        <v>1</v>
      </c>
      <c r="B8" s="104" t="s">
        <v>262</v>
      </c>
      <c r="C8" s="126" t="s">
        <v>263</v>
      </c>
      <c r="D8" s="105">
        <v>65120</v>
      </c>
      <c r="E8" s="105">
        <v>50000</v>
      </c>
      <c r="F8" s="105">
        <f>D8-E8</f>
        <v>15120</v>
      </c>
      <c r="G8" s="104" t="s">
        <v>264</v>
      </c>
      <c r="H8" s="104" t="s">
        <v>265</v>
      </c>
      <c r="I8" s="106" t="s">
        <v>266</v>
      </c>
    </row>
    <row r="9" spans="1:9" ht="69.75" customHeight="1" x14ac:dyDescent="0.3">
      <c r="A9" s="104">
        <v>2</v>
      </c>
      <c r="B9" s="104" t="s">
        <v>267</v>
      </c>
      <c r="C9" s="126" t="s">
        <v>284</v>
      </c>
      <c r="D9" s="105">
        <v>37644</v>
      </c>
      <c r="E9" s="105">
        <v>20000</v>
      </c>
      <c r="F9" s="105">
        <f>D9-E9</f>
        <v>17644</v>
      </c>
      <c r="G9" s="104" t="s">
        <v>268</v>
      </c>
      <c r="H9" s="104" t="s">
        <v>265</v>
      </c>
      <c r="I9" s="106" t="s">
        <v>269</v>
      </c>
    </row>
    <row r="10" spans="1:9" ht="75" customHeight="1" x14ac:dyDescent="0.3">
      <c r="A10" s="104">
        <v>3</v>
      </c>
      <c r="B10" s="104" t="s">
        <v>270</v>
      </c>
      <c r="C10" s="126" t="s">
        <v>285</v>
      </c>
      <c r="D10" s="105">
        <v>66937</v>
      </c>
      <c r="E10" s="105">
        <v>30000</v>
      </c>
      <c r="F10" s="105">
        <f>D10-E10</f>
        <v>36937</v>
      </c>
      <c r="G10" s="104" t="s">
        <v>271</v>
      </c>
      <c r="H10" s="104" t="s">
        <v>265</v>
      </c>
      <c r="I10" s="106" t="s">
        <v>272</v>
      </c>
    </row>
    <row r="11" spans="1:9" ht="107.4" customHeight="1" x14ac:dyDescent="0.3">
      <c r="A11" s="104">
        <v>4</v>
      </c>
      <c r="B11" s="104" t="s">
        <v>273</v>
      </c>
      <c r="C11" s="126" t="s">
        <v>274</v>
      </c>
      <c r="D11" s="105">
        <v>189735</v>
      </c>
      <c r="E11" s="105">
        <v>50000</v>
      </c>
      <c r="F11" s="105">
        <f t="shared" ref="F11:F12" si="0">D11-E11</f>
        <v>139735</v>
      </c>
      <c r="G11" s="104" t="s">
        <v>275</v>
      </c>
      <c r="H11" s="104" t="s">
        <v>276</v>
      </c>
      <c r="I11" s="106" t="s">
        <v>277</v>
      </c>
    </row>
    <row r="12" spans="1:9" ht="32.25" customHeight="1" x14ac:dyDescent="0.3">
      <c r="A12" s="104">
        <v>5</v>
      </c>
      <c r="B12" s="104" t="s">
        <v>278</v>
      </c>
      <c r="C12" s="104"/>
      <c r="D12" s="105">
        <v>290138</v>
      </c>
      <c r="E12" s="105">
        <v>80000</v>
      </c>
      <c r="F12" s="105">
        <f t="shared" si="0"/>
        <v>210138</v>
      </c>
      <c r="G12" s="104"/>
      <c r="H12" s="104"/>
      <c r="I12" s="104"/>
    </row>
    <row r="13" spans="1:9" s="108" customFormat="1" ht="32.25" customHeight="1" x14ac:dyDescent="0.3">
      <c r="A13" s="255" t="s">
        <v>121</v>
      </c>
      <c r="B13" s="256"/>
      <c r="C13" s="257"/>
      <c r="D13" s="107">
        <f>SUM(D8:D12)</f>
        <v>649574</v>
      </c>
      <c r="E13" s="107">
        <f t="shared" ref="E13:F13" si="1">SUM(E8:E12)</f>
        <v>230000</v>
      </c>
      <c r="F13" s="107">
        <f t="shared" si="1"/>
        <v>419574</v>
      </c>
      <c r="G13" s="103"/>
      <c r="H13" s="103"/>
      <c r="I13" s="103"/>
    </row>
  </sheetData>
  <mergeCells count="13">
    <mergeCell ref="A1:C1"/>
    <mergeCell ref="A2:C2"/>
    <mergeCell ref="E1:I1"/>
    <mergeCell ref="E2:I2"/>
    <mergeCell ref="A13:C13"/>
    <mergeCell ref="F3:I3"/>
    <mergeCell ref="A4:I4"/>
    <mergeCell ref="A6:A7"/>
    <mergeCell ref="B6:B7"/>
    <mergeCell ref="C6:C7"/>
    <mergeCell ref="D6:F6"/>
    <mergeCell ref="G6:H6"/>
    <mergeCell ref="I6:I7"/>
  </mergeCells>
  <pageMargins left="0.5" right="0.27" top="0.51" bottom="0.2" header="0.21" footer="0.17"/>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PL01-QUY MO </vt:lpstr>
      <vt:lpstr>PL02-MANG LUOI</vt:lpstr>
      <vt:lpstr>PL 03-GIAO VIEN</vt:lpstr>
      <vt:lpstr>PL 04-CSVC</vt:lpstr>
      <vt:lpstr>PL 5a-KP</vt:lpstr>
      <vt:lpstr>PL 5b-NGUON VON</vt:lpstr>
      <vt:lpstr>DANH MUC DU AN</vt:lpstr>
      <vt:lpstr>'DANH MUC DU AN'!Print_Titles</vt:lpstr>
      <vt:lpstr>'PL01-QUY MO '!Print_Titles</vt:lpstr>
      <vt:lpstr>'PL02-MANG LUOI'!Print_Titles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VX</dc:creator>
  <cp:lastModifiedBy>Admin</cp:lastModifiedBy>
  <cp:lastPrinted>2016-12-27T09:43:09Z</cp:lastPrinted>
  <dcterms:created xsi:type="dcterms:W3CDTF">2016-11-30T09:20:01Z</dcterms:created>
  <dcterms:modified xsi:type="dcterms:W3CDTF">2016-12-27T09:43:38Z</dcterms:modified>
</cp:coreProperties>
</file>