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05" yWindow="-105" windowWidth="19425" windowHeight="10305"/>
  </bookViews>
  <sheets>
    <sheet name="SL chi tiet huyen, xa" sheetId="1" r:id="rId1"/>
    <sheet name="Danh sach cu the" sheetId="6" state="hidden" r:id="rId2"/>
  </sheets>
  <definedNames>
    <definedName name="_xlnm._FilterDatabase" localSheetId="1" hidden="1">'Danh sach cu the'!$A$4:$X$66</definedName>
    <definedName name="_xlnm._FilterDatabase" localSheetId="0" hidden="1">'SL chi tiet huyen, xa'!$A$5:$Z$19</definedName>
    <definedName name="_xlnm.Print_Titles" localSheetId="1">'Danh sach cu the'!$3:$4</definedName>
    <definedName name="_xlnm.Print_Titles" localSheetId="0">'SL chi tiet huyen, xa'!$3:$4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9" i="1" l="1"/>
  <c r="L19" i="1"/>
  <c r="M19" i="1"/>
  <c r="N19" i="1"/>
  <c r="O19" i="1"/>
  <c r="S19" i="1"/>
  <c r="W19" i="1"/>
  <c r="X19" i="1"/>
  <c r="Z19" i="1"/>
  <c r="J19" i="1"/>
  <c r="J66" i="6"/>
  <c r="I66" i="6"/>
  <c r="J65" i="6"/>
  <c r="I65" i="6"/>
  <c r="W64" i="6"/>
  <c r="S64" i="6"/>
  <c r="K64" i="6"/>
  <c r="H64" i="6"/>
  <c r="C64" i="6"/>
  <c r="W63" i="6"/>
  <c r="S63" i="6"/>
  <c r="K63" i="6"/>
  <c r="H63" i="6"/>
  <c r="C63" i="6"/>
  <c r="R63" i="6" s="1"/>
  <c r="T63" i="6" s="1"/>
  <c r="W62" i="6"/>
  <c r="S62" i="6"/>
  <c r="K62" i="6"/>
  <c r="H62" i="6"/>
  <c r="C62" i="6"/>
  <c r="R62" i="6"/>
  <c r="W61" i="6"/>
  <c r="S61" i="6"/>
  <c r="K61" i="6"/>
  <c r="H61" i="6"/>
  <c r="C61" i="6"/>
  <c r="V61" i="6" s="1"/>
  <c r="X61" i="6" s="1"/>
  <c r="W60" i="6"/>
  <c r="S60" i="6"/>
  <c r="K60" i="6"/>
  <c r="H60" i="6"/>
  <c r="C60" i="6"/>
  <c r="R60" i="6"/>
  <c r="W59" i="6"/>
  <c r="S59" i="6"/>
  <c r="K59" i="6"/>
  <c r="H59" i="6"/>
  <c r="C59" i="6"/>
  <c r="F59" i="6"/>
  <c r="W58" i="6"/>
  <c r="S58" i="6"/>
  <c r="K58" i="6"/>
  <c r="H58" i="6"/>
  <c r="C58" i="6"/>
  <c r="R58" i="6"/>
  <c r="W57" i="6"/>
  <c r="S57" i="6"/>
  <c r="K57" i="6"/>
  <c r="H57" i="6"/>
  <c r="C57" i="6"/>
  <c r="V57" i="6"/>
  <c r="X57" i="6"/>
  <c r="W56" i="6"/>
  <c r="S56" i="6"/>
  <c r="K56" i="6"/>
  <c r="H56" i="6"/>
  <c r="C56" i="6"/>
  <c r="W55" i="6"/>
  <c r="S55" i="6"/>
  <c r="K55" i="6"/>
  <c r="H55" i="6"/>
  <c r="C55" i="6"/>
  <c r="R55" i="6"/>
  <c r="T55" i="6"/>
  <c r="W54" i="6"/>
  <c r="S54" i="6"/>
  <c r="W53" i="6"/>
  <c r="S53" i="6"/>
  <c r="K53" i="6"/>
  <c r="H53" i="6"/>
  <c r="C53" i="6"/>
  <c r="W52" i="6"/>
  <c r="S52" i="6"/>
  <c r="K52" i="6"/>
  <c r="H52" i="6"/>
  <c r="C52" i="6"/>
  <c r="R52" i="6" s="1"/>
  <c r="T52" i="6" s="1"/>
  <c r="W51" i="6"/>
  <c r="S51" i="6"/>
  <c r="K51" i="6"/>
  <c r="H51" i="6"/>
  <c r="C51" i="6"/>
  <c r="R51" i="6"/>
  <c r="W50" i="6"/>
  <c r="S50" i="6"/>
  <c r="W49" i="6"/>
  <c r="S49" i="6"/>
  <c r="K49" i="6"/>
  <c r="H49" i="6"/>
  <c r="C49" i="6"/>
  <c r="R49" i="6"/>
  <c r="T49" i="6" s="1"/>
  <c r="W48" i="6"/>
  <c r="S48" i="6"/>
  <c r="K48" i="6"/>
  <c r="H48" i="6"/>
  <c r="C48" i="6"/>
  <c r="V48" i="6" s="1"/>
  <c r="X48" i="6" s="1"/>
  <c r="W47" i="6"/>
  <c r="S47" i="6"/>
  <c r="K47" i="6"/>
  <c r="H47" i="6"/>
  <c r="C47" i="6"/>
  <c r="V47" i="6" s="1"/>
  <c r="X47" i="6" s="1"/>
  <c r="W46" i="6"/>
  <c r="S46" i="6"/>
  <c r="K46" i="6"/>
  <c r="H46" i="6"/>
  <c r="C46" i="6"/>
  <c r="F46" i="6"/>
  <c r="W45" i="6"/>
  <c r="S45" i="6"/>
  <c r="W44" i="6"/>
  <c r="S44" i="6"/>
  <c r="K44" i="6"/>
  <c r="H44" i="6"/>
  <c r="C44" i="6"/>
  <c r="F44" i="6"/>
  <c r="W43" i="6"/>
  <c r="S43" i="6"/>
  <c r="K43" i="6"/>
  <c r="H43" i="6"/>
  <c r="C43" i="6"/>
  <c r="V43" i="6" s="1"/>
  <c r="X43" i="6" s="1"/>
  <c r="W42" i="6"/>
  <c r="S42" i="6"/>
  <c r="K42" i="6"/>
  <c r="H42" i="6"/>
  <c r="C42" i="6"/>
  <c r="R42" i="6"/>
  <c r="W41" i="6"/>
  <c r="S41" i="6"/>
  <c r="W40" i="6"/>
  <c r="S40" i="6"/>
  <c r="K40" i="6"/>
  <c r="H40" i="6"/>
  <c r="C40" i="6"/>
  <c r="V40" i="6"/>
  <c r="W39" i="6"/>
  <c r="S39" i="6"/>
  <c r="K39" i="6"/>
  <c r="H39" i="6"/>
  <c r="C39" i="6"/>
  <c r="F39" i="6" s="1"/>
  <c r="W38" i="6"/>
  <c r="S38" i="6"/>
  <c r="W37" i="6"/>
  <c r="S37" i="6"/>
  <c r="K37" i="6"/>
  <c r="H37" i="6"/>
  <c r="C37" i="6"/>
  <c r="V37" i="6" s="1"/>
  <c r="X37" i="6" s="1"/>
  <c r="W36" i="6"/>
  <c r="S36" i="6"/>
  <c r="K36" i="6"/>
  <c r="H36" i="6"/>
  <c r="C36" i="6"/>
  <c r="V36" i="6"/>
  <c r="X36" i="6"/>
  <c r="W35" i="6"/>
  <c r="S35" i="6"/>
  <c r="W34" i="6"/>
  <c r="S34" i="6"/>
  <c r="K34" i="6"/>
  <c r="H34" i="6"/>
  <c r="C34" i="6"/>
  <c r="R34" i="6"/>
  <c r="W33" i="6"/>
  <c r="S33" i="6"/>
  <c r="K33" i="6"/>
  <c r="H33" i="6"/>
  <c r="C33" i="6"/>
  <c r="W32" i="6"/>
  <c r="S32" i="6"/>
  <c r="K32" i="6"/>
  <c r="H32" i="6"/>
  <c r="C32" i="6"/>
  <c r="F32" i="6"/>
  <c r="W31" i="6"/>
  <c r="S31" i="6"/>
  <c r="W30" i="6"/>
  <c r="S30" i="6"/>
  <c r="K30" i="6"/>
  <c r="H30" i="6"/>
  <c r="C30" i="6"/>
  <c r="W29" i="6"/>
  <c r="S29" i="6"/>
  <c r="K29" i="6"/>
  <c r="H29" i="6"/>
  <c r="C29" i="6"/>
  <c r="F29" i="6"/>
  <c r="W28" i="6"/>
  <c r="S28" i="6"/>
  <c r="K28" i="6"/>
  <c r="H28" i="6"/>
  <c r="C28" i="6"/>
  <c r="V28" i="6" s="1"/>
  <c r="X28" i="6" s="1"/>
  <c r="W27" i="6"/>
  <c r="S27" i="6"/>
  <c r="K27" i="6"/>
  <c r="H27" i="6"/>
  <c r="C27" i="6"/>
  <c r="V27" i="6"/>
  <c r="X27" i="6" s="1"/>
  <c r="W26" i="6"/>
  <c r="S26" i="6"/>
  <c r="W25" i="6"/>
  <c r="S25" i="6"/>
  <c r="K25" i="6"/>
  <c r="H25" i="6"/>
  <c r="C25" i="6"/>
  <c r="F25" i="6"/>
  <c r="W24" i="6"/>
  <c r="S24" i="6"/>
  <c r="K24" i="6"/>
  <c r="H24" i="6"/>
  <c r="C24" i="6"/>
  <c r="F24" i="6" s="1"/>
  <c r="W23" i="6"/>
  <c r="S23" i="6"/>
  <c r="K23" i="6"/>
  <c r="H23" i="6"/>
  <c r="C23" i="6"/>
  <c r="F23" i="6"/>
  <c r="W22" i="6"/>
  <c r="S22" i="6"/>
  <c r="K22" i="6"/>
  <c r="H22" i="6"/>
  <c r="C22" i="6"/>
  <c r="V22" i="6" s="1"/>
  <c r="X22" i="6" s="1"/>
  <c r="W21" i="6"/>
  <c r="S21" i="6"/>
  <c r="K21" i="6"/>
  <c r="H21" i="6"/>
  <c r="C21" i="6"/>
  <c r="R21" i="6"/>
  <c r="T21" i="6" s="1"/>
  <c r="W20" i="6"/>
  <c r="S20" i="6"/>
  <c r="K20" i="6"/>
  <c r="H20" i="6"/>
  <c r="C20" i="6"/>
  <c r="F20" i="6" s="1"/>
  <c r="W18" i="6"/>
  <c r="S18" i="6"/>
  <c r="K18" i="6"/>
  <c r="H18" i="6"/>
  <c r="C18" i="6"/>
  <c r="F18" i="6"/>
  <c r="W17" i="6"/>
  <c r="S17" i="6"/>
  <c r="K17" i="6"/>
  <c r="H17" i="6"/>
  <c r="C17" i="6"/>
  <c r="F17" i="6" s="1"/>
  <c r="W16" i="6"/>
  <c r="S16" i="6"/>
  <c r="K16" i="6"/>
  <c r="H16" i="6"/>
  <c r="C16" i="6"/>
  <c r="V16" i="6"/>
  <c r="X16" i="6" s="1"/>
  <c r="W15" i="6"/>
  <c r="S15" i="6"/>
  <c r="K15" i="6"/>
  <c r="H15" i="6"/>
  <c r="C15" i="6"/>
  <c r="V15" i="6"/>
  <c r="W14" i="6"/>
  <c r="S14" i="6"/>
  <c r="K14" i="6"/>
  <c r="H14" i="6"/>
  <c r="C14" i="6"/>
  <c r="R14" i="6" s="1"/>
  <c r="T14" i="6" s="1"/>
  <c r="W13" i="6"/>
  <c r="S13" i="6"/>
  <c r="K13" i="6"/>
  <c r="H13" i="6"/>
  <c r="C13" i="6"/>
  <c r="F13" i="6"/>
  <c r="W12" i="6"/>
  <c r="W11" i="6"/>
  <c r="S11" i="6"/>
  <c r="K11" i="6"/>
  <c r="H11" i="6"/>
  <c r="C11" i="6"/>
  <c r="R11" i="6" s="1"/>
  <c r="T11" i="6" s="1"/>
  <c r="W10" i="6"/>
  <c r="S10" i="6"/>
  <c r="K10" i="6"/>
  <c r="H10" i="6"/>
  <c r="C10" i="6"/>
  <c r="V10" i="6" s="1"/>
  <c r="X10" i="6" s="1"/>
  <c r="W9" i="6"/>
  <c r="S9" i="6"/>
  <c r="K9" i="6"/>
  <c r="H9" i="6"/>
  <c r="C9" i="6"/>
  <c r="R9" i="6"/>
  <c r="T9" i="6"/>
  <c r="W8" i="6"/>
  <c r="W7" i="6"/>
  <c r="S7" i="6"/>
  <c r="K7" i="6"/>
  <c r="K65" i="6" s="1"/>
  <c r="H7" i="6"/>
  <c r="C7" i="6"/>
  <c r="F7" i="6"/>
  <c r="W6" i="6"/>
  <c r="S6" i="6"/>
  <c r="K6" i="6"/>
  <c r="H6" i="6"/>
  <c r="C6" i="6"/>
  <c r="V6" i="6" s="1"/>
  <c r="X6" i="6" s="1"/>
  <c r="W5" i="6"/>
  <c r="K7" i="1"/>
  <c r="K19" i="1" s="1"/>
  <c r="K8" i="1"/>
  <c r="K9" i="1"/>
  <c r="K10" i="1"/>
  <c r="K11" i="1"/>
  <c r="K12" i="1"/>
  <c r="K13" i="1"/>
  <c r="K14" i="1"/>
  <c r="K15" i="1"/>
  <c r="K16" i="1"/>
  <c r="K17" i="1"/>
  <c r="K18" i="1"/>
  <c r="D12" i="1"/>
  <c r="C12" i="1" s="1"/>
  <c r="D6" i="1"/>
  <c r="G9" i="1"/>
  <c r="U9" i="1" s="1"/>
  <c r="G8" i="1"/>
  <c r="U8" i="1" s="1"/>
  <c r="G7" i="1"/>
  <c r="U7" i="1"/>
  <c r="G6" i="1"/>
  <c r="U6" i="1" s="1"/>
  <c r="U19" i="1" s="1"/>
  <c r="E12" i="1"/>
  <c r="E6" i="1"/>
  <c r="D7" i="1"/>
  <c r="E7" i="1"/>
  <c r="D8" i="1"/>
  <c r="C8" i="1" s="1"/>
  <c r="E8" i="1"/>
  <c r="D9" i="1"/>
  <c r="C9" i="1" s="1"/>
  <c r="E9" i="1"/>
  <c r="D10" i="1"/>
  <c r="E10" i="1"/>
  <c r="H10" i="1"/>
  <c r="Q10" i="1"/>
  <c r="U10" i="1"/>
  <c r="D11" i="1"/>
  <c r="E11" i="1"/>
  <c r="H11" i="1"/>
  <c r="Q11" i="1"/>
  <c r="U11" i="1"/>
  <c r="H12" i="1"/>
  <c r="Q12" i="1"/>
  <c r="U12" i="1"/>
  <c r="D13" i="1"/>
  <c r="E13" i="1"/>
  <c r="H13" i="1"/>
  <c r="Q13" i="1"/>
  <c r="U13" i="1"/>
  <c r="D14" i="1"/>
  <c r="C14" i="1" s="1"/>
  <c r="E14" i="1"/>
  <c r="H14" i="1"/>
  <c r="Q14" i="1"/>
  <c r="U14" i="1"/>
  <c r="D15" i="1"/>
  <c r="E15" i="1"/>
  <c r="H15" i="1"/>
  <c r="Q15" i="1"/>
  <c r="U15" i="1"/>
  <c r="D16" i="1"/>
  <c r="E16" i="1"/>
  <c r="H16" i="1"/>
  <c r="Q16" i="1"/>
  <c r="U16" i="1"/>
  <c r="D17" i="1"/>
  <c r="E17" i="1"/>
  <c r="C17" i="1" s="1"/>
  <c r="H17" i="1"/>
  <c r="Q17" i="1"/>
  <c r="U17" i="1"/>
  <c r="D18" i="1"/>
  <c r="E18" i="1"/>
  <c r="H18" i="1"/>
  <c r="Q18" i="1"/>
  <c r="U18" i="1"/>
  <c r="I19" i="1"/>
  <c r="V45" i="6"/>
  <c r="X45" i="6" s="1"/>
  <c r="R23" i="6"/>
  <c r="T23" i="6" s="1"/>
  <c r="V23" i="6"/>
  <c r="X23" i="6"/>
  <c r="V62" i="6"/>
  <c r="X62" i="6" s="1"/>
  <c r="R19" i="6"/>
  <c r="R61" i="6"/>
  <c r="T61" i="6"/>
  <c r="F61" i="6"/>
  <c r="R20" i="6"/>
  <c r="T20" i="6" s="1"/>
  <c r="R43" i="6"/>
  <c r="T43" i="6" s="1"/>
  <c r="R26" i="6"/>
  <c r="T26" i="6"/>
  <c r="R41" i="6"/>
  <c r="T41" i="6"/>
  <c r="V54" i="6"/>
  <c r="X54" i="6"/>
  <c r="S19" i="6"/>
  <c r="R46" i="6"/>
  <c r="T46" i="6" s="1"/>
  <c r="W19" i="6"/>
  <c r="V46" i="6"/>
  <c r="X46" i="6"/>
  <c r="X15" i="6"/>
  <c r="X40" i="6"/>
  <c r="V44" i="6"/>
  <c r="X44" i="6"/>
  <c r="V63" i="6"/>
  <c r="X63" i="6"/>
  <c r="T62" i="6"/>
  <c r="T58" i="6"/>
  <c r="F40" i="6"/>
  <c r="R5" i="6"/>
  <c r="V34" i="6"/>
  <c r="X34" i="6"/>
  <c r="R40" i="6"/>
  <c r="T40" i="6"/>
  <c r="V58" i="6"/>
  <c r="X58" i="6"/>
  <c r="V7" i="6"/>
  <c r="X7" i="6"/>
  <c r="R29" i="6"/>
  <c r="T29" i="6"/>
  <c r="R36" i="6"/>
  <c r="T36" i="6"/>
  <c r="V49" i="6"/>
  <c r="X49" i="6"/>
  <c r="V55" i="6"/>
  <c r="X55" i="6"/>
  <c r="R28" i="6"/>
  <c r="T28" i="6"/>
  <c r="V8" i="6"/>
  <c r="X8" i="6"/>
  <c r="V9" i="6"/>
  <c r="X9" i="6"/>
  <c r="V29" i="6"/>
  <c r="X29" i="6"/>
  <c r="V31" i="6"/>
  <c r="X31" i="6"/>
  <c r="R44" i="6"/>
  <c r="T44" i="6"/>
  <c r="F10" i="6"/>
  <c r="F11" i="6"/>
  <c r="V20" i="6"/>
  <c r="X20" i="6" s="1"/>
  <c r="F34" i="6"/>
  <c r="F48" i="6"/>
  <c r="T51" i="6"/>
  <c r="T60" i="6"/>
  <c r="F62" i="6"/>
  <c r="F43" i="6"/>
  <c r="V51" i="6"/>
  <c r="X51" i="6"/>
  <c r="R59" i="6"/>
  <c r="T59" i="6"/>
  <c r="V60" i="6"/>
  <c r="X60" i="6"/>
  <c r="R32" i="6"/>
  <c r="T32" i="6"/>
  <c r="V42" i="6"/>
  <c r="X42" i="6"/>
  <c r="R48" i="6"/>
  <c r="T48" i="6"/>
  <c r="S12" i="6"/>
  <c r="T12" i="6" s="1"/>
  <c r="F28" i="6"/>
  <c r="T34" i="6"/>
  <c r="V59" i="6"/>
  <c r="X59" i="6"/>
  <c r="F9" i="6"/>
  <c r="F16" i="6"/>
  <c r="R24" i="6"/>
  <c r="T24" i="6"/>
  <c r="V24" i="6"/>
  <c r="X24" i="6"/>
  <c r="V25" i="6"/>
  <c r="X25" i="6"/>
  <c r="R25" i="6"/>
  <c r="T25" i="6"/>
  <c r="R45" i="6"/>
  <c r="T45" i="6"/>
  <c r="R38" i="6"/>
  <c r="T38" i="6"/>
  <c r="V38" i="6"/>
  <c r="X38" i="6"/>
  <c r="V56" i="6"/>
  <c r="X56" i="6"/>
  <c r="R56" i="6"/>
  <c r="T56" i="6"/>
  <c r="R13" i="6"/>
  <c r="T13" i="6" s="1"/>
  <c r="R6" i="6"/>
  <c r="T6" i="6" s="1"/>
  <c r="S8" i="6"/>
  <c r="V11" i="6"/>
  <c r="X11" i="6"/>
  <c r="R15" i="6"/>
  <c r="T15" i="6"/>
  <c r="R18" i="6"/>
  <c r="T18" i="6"/>
  <c r="V21" i="6"/>
  <c r="X21" i="6"/>
  <c r="R22" i="6"/>
  <c r="T22" i="6"/>
  <c r="V30" i="6"/>
  <c r="X30" i="6"/>
  <c r="R30" i="6"/>
  <c r="T30" i="6"/>
  <c r="V33" i="6"/>
  <c r="X33" i="6"/>
  <c r="R33" i="6"/>
  <c r="T33" i="6"/>
  <c r="F56" i="6"/>
  <c r="F57" i="6"/>
  <c r="R57" i="6"/>
  <c r="T57" i="6"/>
  <c r="F22" i="6"/>
  <c r="S5" i="6"/>
  <c r="T5" i="6" s="1"/>
  <c r="R16" i="6"/>
  <c r="T16" i="6"/>
  <c r="F30" i="6"/>
  <c r="F33" i="6"/>
  <c r="R27" i="6"/>
  <c r="T27" i="6"/>
  <c r="F27" i="6"/>
  <c r="V39" i="6"/>
  <c r="X39" i="6" s="1"/>
  <c r="R39" i="6"/>
  <c r="T39" i="6" s="1"/>
  <c r="F6" i="6"/>
  <c r="F15" i="6"/>
  <c r="V17" i="6"/>
  <c r="X17" i="6" s="1"/>
  <c r="R17" i="6"/>
  <c r="T17" i="6" s="1"/>
  <c r="R7" i="6"/>
  <c r="T7" i="6" s="1"/>
  <c r="V13" i="6"/>
  <c r="X13" i="6" s="1"/>
  <c r="V14" i="6"/>
  <c r="X14" i="6" s="1"/>
  <c r="V18" i="6"/>
  <c r="X18" i="6" s="1"/>
  <c r="F21" i="6"/>
  <c r="V53" i="6"/>
  <c r="X53" i="6" s="1"/>
  <c r="R53" i="6"/>
  <c r="T53" i="6" s="1"/>
  <c r="V64" i="6"/>
  <c r="X64" i="6" s="1"/>
  <c r="R64" i="6"/>
  <c r="T64" i="6" s="1"/>
  <c r="V32" i="6"/>
  <c r="X32" i="6" s="1"/>
  <c r="F53" i="6"/>
  <c r="F64" i="6"/>
  <c r="T42" i="6"/>
  <c r="F36" i="6"/>
  <c r="F42" i="6"/>
  <c r="F47" i="6"/>
  <c r="F49" i="6"/>
  <c r="F51" i="6"/>
  <c r="F52" i="6"/>
  <c r="F55" i="6"/>
  <c r="F58" i="6"/>
  <c r="F60" i="6"/>
  <c r="F63" i="6"/>
  <c r="Q9" i="1"/>
  <c r="V19" i="6"/>
  <c r="X19" i="6" s="1"/>
  <c r="T19" i="6"/>
  <c r="V5" i="6"/>
  <c r="X5" i="6"/>
  <c r="R8" i="6"/>
  <c r="T8" i="6"/>
  <c r="R50" i="6"/>
  <c r="T50" i="6"/>
  <c r="V50" i="6"/>
  <c r="X50" i="6"/>
  <c r="R31" i="6"/>
  <c r="T31" i="6"/>
  <c r="V26" i="6"/>
  <c r="X26" i="6"/>
  <c r="V12" i="6"/>
  <c r="X12" i="6"/>
  <c r="V41" i="6"/>
  <c r="X41" i="6"/>
  <c r="R54" i="6"/>
  <c r="T54" i="6"/>
  <c r="R35" i="6"/>
  <c r="T35" i="6"/>
  <c r="V35" i="6"/>
  <c r="X35" i="6"/>
  <c r="R12" i="6"/>
  <c r="C7" i="1"/>
  <c r="F7" i="1" s="1"/>
  <c r="H9" i="1"/>
  <c r="C6" i="1"/>
  <c r="T6" i="1" s="1"/>
  <c r="H6" i="1"/>
  <c r="Q6" i="1"/>
  <c r="Q19" i="1"/>
  <c r="Q7" i="1"/>
  <c r="C11" i="1"/>
  <c r="P11" i="1" s="1"/>
  <c r="R11" i="1" s="1"/>
  <c r="C18" i="1"/>
  <c r="P18" i="1" s="1"/>
  <c r="R18" i="1" s="1"/>
  <c r="C15" i="1"/>
  <c r="P15" i="1"/>
  <c r="R15" i="1" s="1"/>
  <c r="Q8" i="1"/>
  <c r="C16" i="1"/>
  <c r="P16" i="1"/>
  <c r="R16" i="1" s="1"/>
  <c r="C13" i="1"/>
  <c r="C5" i="1" s="1"/>
  <c r="F5" i="1" s="1"/>
  <c r="P6" i="1"/>
  <c r="R6" i="1" s="1"/>
  <c r="R19" i="1" s="1"/>
  <c r="C10" i="1"/>
  <c r="T10" i="1"/>
  <c r="V10" i="1" s="1"/>
  <c r="H8" i="1"/>
  <c r="H7" i="1"/>
  <c r="P7" i="1"/>
  <c r="R7" i="1" s="1"/>
  <c r="F15" i="1"/>
  <c r="T18" i="1"/>
  <c r="V18" i="1" s="1"/>
  <c r="F18" i="1"/>
  <c r="F10" i="1"/>
  <c r="T15" i="1"/>
  <c r="V15" i="1" s="1"/>
  <c r="P19" i="1"/>
  <c r="T16" i="1"/>
  <c r="V16" i="1"/>
  <c r="F16" i="1"/>
  <c r="P10" i="1"/>
  <c r="R10" i="1" s="1"/>
  <c r="T19" i="1" l="1"/>
  <c r="V6" i="1"/>
  <c r="V19" i="1" s="1"/>
  <c r="P12" i="1"/>
  <c r="R12" i="1" s="1"/>
  <c r="F12" i="1"/>
  <c r="T12" i="1"/>
  <c r="V12" i="1" s="1"/>
  <c r="T8" i="1"/>
  <c r="V8" i="1" s="1"/>
  <c r="F8" i="1"/>
  <c r="P8" i="1"/>
  <c r="R8" i="1" s="1"/>
  <c r="P17" i="1"/>
  <c r="R17" i="1" s="1"/>
  <c r="T17" i="1"/>
  <c r="V17" i="1" s="1"/>
  <c r="F17" i="1"/>
  <c r="T14" i="1"/>
  <c r="V14" i="1" s="1"/>
  <c r="F14" i="1"/>
  <c r="P14" i="1"/>
  <c r="R14" i="1" s="1"/>
  <c r="T9" i="1"/>
  <c r="V9" i="1" s="1"/>
  <c r="P9" i="1"/>
  <c r="R9" i="1" s="1"/>
  <c r="F9" i="1"/>
  <c r="F11" i="1"/>
  <c r="T13" i="1"/>
  <c r="V13" i="1" s="1"/>
  <c r="F13" i="1"/>
  <c r="F6" i="1"/>
  <c r="P13" i="1"/>
  <c r="R13" i="1" s="1"/>
  <c r="G5" i="1"/>
  <c r="H5" i="1" s="1"/>
  <c r="T11" i="1"/>
  <c r="V11" i="1" s="1"/>
  <c r="T7" i="1"/>
  <c r="V7" i="1" s="1"/>
  <c r="V52" i="6"/>
  <c r="X52" i="6" s="1"/>
  <c r="F37" i="6"/>
  <c r="R10" i="6"/>
  <c r="T10" i="6" s="1"/>
  <c r="F14" i="6"/>
  <c r="R37" i="6"/>
  <c r="T37" i="6" s="1"/>
  <c r="R47" i="6"/>
  <c r="T47" i="6" s="1"/>
</calcChain>
</file>

<file path=xl/sharedStrings.xml><?xml version="1.0" encoding="utf-8"?>
<sst xmlns="http://schemas.openxmlformats.org/spreadsheetml/2006/main" count="272" uniqueCount="126">
  <si>
    <t>TT</t>
  </si>
  <si>
    <t>I</t>
  </si>
  <si>
    <t>II</t>
  </si>
  <si>
    <t>Tên đơn vị</t>
  </si>
  <si>
    <t>Dân số</t>
  </si>
  <si>
    <t>Thị trấn Nghèn</t>
  </si>
  <si>
    <t>Xã Khánh Vĩnh Yên</t>
  </si>
  <si>
    <t>Thị trấn Cẩm Xuyên</t>
  </si>
  <si>
    <t>Xã Cẩm Mỹ</t>
  </si>
  <si>
    <t>Xã Cẩm Thịnh</t>
  </si>
  <si>
    <t>Xã Nam Phúc Thăng</t>
  </si>
  <si>
    <t>Thị trấn Đức Thọ</t>
  </si>
  <si>
    <t>Xã Lâm Trung Thủy</t>
  </si>
  <si>
    <t>Xã Thanh Bình Thịnh</t>
  </si>
  <si>
    <t>Thị trấn Hương Khê</t>
  </si>
  <si>
    <t>Xã Điền Mỹ</t>
  </si>
  <si>
    <t>Xã Hà Linh</t>
  </si>
  <si>
    <t>Xã Hòa Hải</t>
  </si>
  <si>
    <t>Xã Hương Giang</t>
  </si>
  <si>
    <t>Xã Hương Lâm</t>
  </si>
  <si>
    <t>Xã Hương Trạch</t>
  </si>
  <si>
    <t>Xã Hương Vĩnh</t>
  </si>
  <si>
    <t>Xã Lộc Yên</t>
  </si>
  <si>
    <t>Xã Phú Gia</t>
  </si>
  <si>
    <t>Xã Sơn Hồng</t>
  </si>
  <si>
    <t>Xã Sơn Kim 1</t>
  </si>
  <si>
    <t>Xã Sơn Kim 2</t>
  </si>
  <si>
    <t>Xã Sơn Tây</t>
  </si>
  <si>
    <t>Xã Kỳ Khang</t>
  </si>
  <si>
    <t>Xã Kỳ Lạc</t>
  </si>
  <si>
    <t>Xã Kỳ Sơn</t>
  </si>
  <si>
    <t>Xã Kỳ Tây</t>
  </si>
  <si>
    <t>Xã Kỳ Thượng</t>
  </si>
  <si>
    <t>Xã Lâm Hợp</t>
  </si>
  <si>
    <t>Thị trấn Xuân An</t>
  </si>
  <si>
    <t>Xã Cương Gián</t>
  </si>
  <si>
    <t>Thị trấn Thạch Hà</t>
  </si>
  <si>
    <t>Xã Lưu Vĩnh Sơn</t>
  </si>
  <si>
    <t>Xã Tân Lâm Hương</t>
  </si>
  <si>
    <t>Thị trấn Vũ Quang</t>
  </si>
  <si>
    <t>Xã Quang Thọ</t>
  </si>
  <si>
    <t>Xã Thọ Điền</t>
  </si>
  <si>
    <t>Phường Bắc Hà</t>
  </si>
  <si>
    <t>Phường Thạch Linh</t>
  </si>
  <si>
    <t>Phường Bắc Hồng</t>
  </si>
  <si>
    <t>Phường Đậu Liêu</t>
  </si>
  <si>
    <t>Phường Nam Hồng</t>
  </si>
  <si>
    <t>Phường Hưng Trí</t>
  </si>
  <si>
    <t>Phường Kỳ Liên</t>
  </si>
  <si>
    <t>Phường Kỳ Long</t>
  </si>
  <si>
    <t>Phường Kỳ Phương</t>
  </si>
  <si>
    <t>Phường Kỳ Thịnh</t>
  </si>
  <si>
    <t>Phường Kỳ Trinh</t>
  </si>
  <si>
    <t>Huyện Can Lộc</t>
  </si>
  <si>
    <t>XIII</t>
  </si>
  <si>
    <t>Thị xã Kỳ Anh</t>
  </si>
  <si>
    <t>XII</t>
  </si>
  <si>
    <t>Thị xã Hồng Lĩnh</t>
  </si>
  <si>
    <t>Thành phố Hà Tĩnh</t>
  </si>
  <si>
    <t>XI</t>
  </si>
  <si>
    <t>Huyện Vũ Quang</t>
  </si>
  <si>
    <t>X</t>
  </si>
  <si>
    <t>IX</t>
  </si>
  <si>
    <t>Huyện Thạch Hà</t>
  </si>
  <si>
    <t>Huyện Nghi Xuân</t>
  </si>
  <si>
    <t>Huyện Lộc Hà</t>
  </si>
  <si>
    <t>III</t>
  </si>
  <si>
    <t>IV</t>
  </si>
  <si>
    <t>VI</t>
  </si>
  <si>
    <t>V</t>
  </si>
  <si>
    <t>VIII</t>
  </si>
  <si>
    <t>Huyện Cẩm Xuyên</t>
  </si>
  <si>
    <t>Huyện Đức Thọ</t>
  </si>
  <si>
    <t>Huyện Hương Khê</t>
  </si>
  <si>
    <t>Huyện Hương Sơn</t>
  </si>
  <si>
    <t>Huyện Kỳ Anh</t>
  </si>
  <si>
    <t>x</t>
  </si>
  <si>
    <t>Stt</t>
  </si>
  <si>
    <t>Phân loại đơn vị hành chính</t>
  </si>
  <si>
    <t>Xã mới thành lập từ hai đơn vị, trong đó có 01 miền núi</t>
  </si>
  <si>
    <t>Xã mới thành lập từ ba đơn vị, trong đó có 01 miền núi</t>
  </si>
  <si>
    <t>Xã mới thành lập từ hai đơn vị miền núi</t>
  </si>
  <si>
    <t>Ghi chú (*)</t>
  </si>
  <si>
    <t>Diện tích</t>
  </si>
  <si>
    <t>Diện tích tự nhiên</t>
  </si>
  <si>
    <t>Phân loại đô thị</t>
  </si>
  <si>
    <t>Có đồng thời diện tích tự nhiên và quy mô dân số dưới 70%</t>
  </si>
  <si>
    <t>Tỷ lệ đaDân số</t>
  </si>
  <si>
    <t>Đạt tỷ lệ % theo quy định</t>
  </si>
  <si>
    <t>Dân số thường trú</t>
  </si>
  <si>
    <t>Dân số tạm trú quy đổi</t>
  </si>
  <si>
    <t>Tổng
(người)</t>
  </si>
  <si>
    <t>Tổng
(km2)</t>
  </si>
  <si>
    <t>Loại đơn vị 
hành chính</t>
  </si>
  <si>
    <t>Tiêu chuẩn</t>
  </si>
  <si>
    <t>Tên tiêu chuẩn</t>
  </si>
  <si>
    <t>Quy mô dân số (người)</t>
  </si>
  <si>
    <t>Diện tích (km2)</t>
  </si>
  <si>
    <t>Bảng tiêu chuẩn về diện tích tự nhiên và quy mô dân số ĐVHC cấp xã theo
Nghị quyết số 1211, được sửa đổi, bổ sung tại Nghị quyết số 27</t>
  </si>
  <si>
    <t>Xã</t>
  </si>
  <si>
    <t>Thị trấn</t>
  </si>
  <si>
    <t>Phường thuộc thành phố</t>
  </si>
  <si>
    <t>Phường thuộc thị xã</t>
  </si>
  <si>
    <t>Tổng số công chức được tăng thêm</t>
  </si>
  <si>
    <t xml:space="preserve">Tăng do dân số tăng đủ 50% bố trí thêm 01 </t>
  </si>
  <si>
    <t>Tăng do diện tích tăng đủ 100% bố trí thêm 01</t>
  </si>
  <si>
    <t>TỔNG SỐ CÔNG CHỨC CẤP XÃ ĐƯỢC TĂNG THÊM TOÀN TỈNH</t>
  </si>
  <si>
    <t>DANH SÁCH CÁC XÃ TĂNG SỐ LƯỢNG CÔNG CHỨC THEO NGHỊ ĐỊNH 33</t>
  </si>
  <si>
    <t>Số lượng Công chức, người hoạt động không chuyên trách tăng khi thực hiện Nghị định số 33</t>
  </si>
  <si>
    <t>Dự kiến số lượng được tăng theo NĐ 33</t>
  </si>
  <si>
    <t>Số lượng  được tăng thêm</t>
  </si>
  <si>
    <t>A</t>
  </si>
  <si>
    <t>(1)</t>
  </si>
  <si>
    <t>(2)</t>
  </si>
  <si>
    <t>(3)</t>
  </si>
  <si>
    <t>(4)</t>
  </si>
  <si>
    <t>Ghi chú</t>
  </si>
  <si>
    <t>HỘI ĐỒNG NHÂN DÂN 
TỈNH HÀ TĨNH</t>
  </si>
  <si>
    <t>CỘNG HÒA XÃ HỘI CHỦ NGHĨA VIỆT NAM
Độc lập - Tự do - Hạnh phúc</t>
  </si>
  <si>
    <t>Số lượng cán bộ, công chức cấp xã</t>
  </si>
  <si>
    <t>Số lượng người hoạt động không chuyên trách cấp xã</t>
  </si>
  <si>
    <t>Số lượng được giao năm 2023</t>
  </si>
  <si>
    <t>(5)</t>
  </si>
  <si>
    <t>Tổng</t>
  </si>
  <si>
    <t>Tổng số đơn vị hành chính cấp xã</t>
  </si>
  <si>
    <r>
      <t xml:space="preserve">PHỤ LỤC
SỐ LƯỢNG CÁN BỘ, CÔNG CHỨC CẤP XÃ 
VÀ NGƯỜI HOẠT ĐỘNG KHÔNG CHUYÊN TRÁCH CẤP XÃ 
TRÊN ĐỊA BÀN TỈNH NĂM 2023
</t>
    </r>
    <r>
      <rPr>
        <i/>
        <sz val="14"/>
        <color indexed="8"/>
        <rFont val="Times New Roman"/>
        <family val="1"/>
      </rPr>
      <t>(Ban hành kèm theo Nghị quyết số         /NQ-HĐND ngày     /      /2023
 của HĐND tỉnh Hà Tĩnh)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</si>
</sst>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8" x14ac:knownFonts="1">
    <font>
      <sz val="11"/>
      <color theme="1"/>
      <name val="Calibri"/>
      <family val="2"/>
      <scheme val="minor"/>
    </font>
    <font>
      <sz val="8"/>
      <name val="Times New Roman"/>
      <family val="1"/>
    </font>
    <font>
      <b/>
      <sz val="8"/>
      <name val="Times New Roman"/>
      <family val="1"/>
    </font>
    <font>
      <b/>
      <sz val="14"/>
      <color indexed="8"/>
      <name val="Times New Roman"/>
      <family val="1"/>
    </font>
    <font>
      <sz val="14"/>
      <name val="Times New Roman"/>
      <family val="1"/>
    </font>
    <font>
      <b/>
      <sz val="14"/>
      <name val="Times New Roman"/>
      <family val="1"/>
    </font>
    <font>
      <b/>
      <i/>
      <sz val="14"/>
      <name val="Times New Roman"/>
      <family val="1"/>
    </font>
    <font>
      <i/>
      <sz val="14"/>
      <color indexed="8"/>
      <name val="Times New Roman"/>
      <family val="1"/>
    </font>
    <font>
      <sz val="11"/>
      <color theme="1"/>
      <name val="Calibri"/>
      <family val="2"/>
      <scheme val="minor"/>
    </font>
    <font>
      <sz val="8"/>
      <color theme="1"/>
      <name val="Times New Roman"/>
      <family val="1"/>
    </font>
    <font>
      <sz val="8"/>
      <color rgb="FFFF0000"/>
      <name val="Times New Roman"/>
      <family val="1"/>
    </font>
    <font>
      <b/>
      <sz val="8"/>
      <color theme="1"/>
      <name val="Times New Roman"/>
      <family val="1"/>
    </font>
    <font>
      <b/>
      <sz val="10"/>
      <color theme="1"/>
      <name val="Times New Roman"/>
      <family val="1"/>
    </font>
    <font>
      <b/>
      <sz val="9"/>
      <color theme="1"/>
      <name val="Times New Roman"/>
      <family val="1"/>
    </font>
    <font>
      <b/>
      <sz val="14"/>
      <color theme="1"/>
      <name val="Times New Roman"/>
      <family val="1"/>
    </font>
    <font>
      <sz val="14"/>
      <color rgb="FFFF0000"/>
      <name val="Times New Roman"/>
      <family val="1"/>
    </font>
    <font>
      <sz val="14"/>
      <color theme="1"/>
      <name val="Times New Roman"/>
      <family val="1"/>
    </font>
    <font>
      <b/>
      <i/>
      <sz val="14"/>
      <color theme="1"/>
      <name val="Times New Roman"/>
      <family val="1"/>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8" fillId="0" borderId="0" applyFont="0" applyFill="0" applyBorder="0" applyAlignment="0" applyProtection="0"/>
  </cellStyleXfs>
  <cellXfs count="140">
    <xf numFmtId="0" fontId="0" fillId="0" borderId="0" xfId="0"/>
    <xf numFmtId="3" fontId="9" fillId="0" borderId="1" xfId="0" applyNumberFormat="1" applyFont="1" applyFill="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xf numFmtId="4" fontId="9" fillId="0" borderId="0" xfId="0" applyNumberFormat="1" applyFont="1" applyFill="1" applyAlignment="1">
      <alignment vertical="center"/>
    </xf>
    <xf numFmtId="0" fontId="10" fillId="0" borderId="0" xfId="0" applyFont="1" applyFill="1" applyAlignment="1">
      <alignment horizontal="right"/>
    </xf>
    <xf numFmtId="0" fontId="11" fillId="0" borderId="0" xfId="0" applyFont="1" applyFill="1" applyAlignment="1">
      <alignment horizontal="center" vertical="center"/>
    </xf>
    <xf numFmtId="0" fontId="11" fillId="0" borderId="0" xfId="0" applyFont="1" applyFill="1" applyAlignment="1">
      <alignment vertical="center"/>
    </xf>
    <xf numFmtId="0" fontId="9" fillId="0" borderId="0" xfId="0" applyFont="1" applyFill="1" applyAlignment="1">
      <alignment vertical="center"/>
    </xf>
    <xf numFmtId="3" fontId="9" fillId="0" borderId="0" xfId="0" applyNumberFormat="1" applyFont="1" applyFill="1" applyAlignment="1">
      <alignment horizontal="right" vertical="center"/>
    </xf>
    <xf numFmtId="0" fontId="10" fillId="0" borderId="0" xfId="0" applyFont="1" applyFill="1" applyAlignment="1">
      <alignment horizontal="right" vertical="center"/>
    </xf>
    <xf numFmtId="0" fontId="9" fillId="0" borderId="1" xfId="0" applyFont="1" applyFill="1" applyBorder="1" applyAlignment="1">
      <alignment horizontal="center" vertical="center" wrapText="1"/>
    </xf>
    <xf numFmtId="3" fontId="11" fillId="0" borderId="1" xfId="0" applyNumberFormat="1" applyFont="1" applyFill="1" applyBorder="1" applyAlignment="1">
      <alignment horizontal="right" vertical="center"/>
    </xf>
    <xf numFmtId="4" fontId="11" fillId="0" borderId="1" xfId="0" applyNumberFormat="1" applyFont="1" applyFill="1" applyBorder="1" applyAlignment="1">
      <alignment horizontal="right" vertical="center"/>
    </xf>
    <xf numFmtId="164" fontId="11" fillId="0" borderId="1" xfId="1" applyFont="1" applyFill="1" applyBorder="1" applyAlignment="1">
      <alignment horizontal="right" vertical="center"/>
    </xf>
    <xf numFmtId="0" fontId="11" fillId="0" borderId="1" xfId="0" applyFont="1" applyFill="1" applyBorder="1" applyAlignment="1">
      <alignment vertical="center"/>
    </xf>
    <xf numFmtId="4" fontId="11" fillId="0" borderId="1" xfId="0" applyNumberFormat="1" applyFont="1" applyFill="1" applyBorder="1" applyAlignment="1">
      <alignment vertical="center"/>
    </xf>
    <xf numFmtId="1"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1" fillId="0" borderId="0" xfId="0" applyFont="1" applyFill="1"/>
    <xf numFmtId="4" fontId="11" fillId="0" borderId="0" xfId="0" applyNumberFormat="1" applyFont="1" applyFill="1" applyAlignment="1">
      <alignment vertical="center"/>
    </xf>
    <xf numFmtId="0" fontId="1" fillId="0" borderId="0" xfId="0" applyFont="1" applyFill="1" applyAlignment="1">
      <alignment horizontal="right"/>
    </xf>
    <xf numFmtId="0" fontId="9" fillId="0" borderId="1" xfId="0" applyFont="1" applyFill="1" applyBorder="1" applyAlignment="1">
      <alignment vertical="center"/>
    </xf>
    <xf numFmtId="3" fontId="9" fillId="0" borderId="1" xfId="0" applyNumberFormat="1" applyFont="1" applyFill="1" applyBorder="1" applyAlignment="1">
      <alignment horizontal="right" vertical="center"/>
    </xf>
    <xf numFmtId="4" fontId="9" fillId="0" borderId="1" xfId="0" applyNumberFormat="1" applyFont="1" applyFill="1" applyBorder="1" applyAlignment="1">
      <alignment vertical="center"/>
    </xf>
    <xf numFmtId="164" fontId="9" fillId="0" borderId="1" xfId="1" applyFont="1" applyFill="1" applyBorder="1" applyAlignment="1">
      <alignment horizontal="right" vertical="center"/>
    </xf>
    <xf numFmtId="0" fontId="2" fillId="0" borderId="0" xfId="0" applyFont="1" applyFill="1" applyAlignment="1">
      <alignment horizontal="right"/>
    </xf>
    <xf numFmtId="0" fontId="11" fillId="2" borderId="1" xfId="0" applyFont="1" applyFill="1" applyBorder="1" applyAlignment="1">
      <alignment vertical="center"/>
    </xf>
    <xf numFmtId="0" fontId="11" fillId="2" borderId="1" xfId="0" applyFont="1" applyFill="1" applyBorder="1" applyAlignment="1">
      <alignment horizontal="left" vertical="center"/>
    </xf>
    <xf numFmtId="0" fontId="9" fillId="0" borderId="1" xfId="0" applyFont="1" applyFill="1" applyBorder="1" applyAlignment="1">
      <alignment horizontal="left" vertical="center"/>
    </xf>
    <xf numFmtId="0" fontId="10" fillId="0" borderId="0" xfId="0" applyFont="1" applyFill="1" applyAlignment="1">
      <alignment horizontal="center" vertical="center"/>
    </xf>
    <xf numFmtId="0" fontId="9" fillId="0" borderId="1" xfId="0" applyFont="1" applyFill="1" applyBorder="1" applyAlignment="1">
      <alignment horizontal="right" vertical="center"/>
    </xf>
    <xf numFmtId="0" fontId="11" fillId="0" borderId="0" xfId="0" applyFont="1" applyFill="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4" fontId="11" fillId="0" borderId="0" xfId="0" applyNumberFormat="1" applyFont="1" applyFill="1" applyAlignment="1">
      <alignment horizontal="center" vertical="center"/>
    </xf>
    <xf numFmtId="0" fontId="12" fillId="0" borderId="0" xfId="0" applyFont="1" applyFill="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9" fillId="0" borderId="0" xfId="0" applyFont="1" applyFill="1" applyBorder="1" applyAlignment="1">
      <alignment horizontal="center" vertical="center"/>
    </xf>
    <xf numFmtId="1" fontId="9" fillId="0" borderId="0" xfId="0" applyNumberFormat="1" applyFont="1" applyFill="1" applyAlignment="1">
      <alignment horizontal="right" vertical="center"/>
    </xf>
    <xf numFmtId="1" fontId="9" fillId="0" borderId="0" xfId="0" applyNumberFormat="1" applyFont="1" applyFill="1" applyAlignment="1">
      <alignment horizontal="center" vertical="center"/>
    </xf>
    <xf numFmtId="1" fontId="11" fillId="0" borderId="2" xfId="0" applyNumberFormat="1" applyFont="1" applyFill="1" applyBorder="1" applyAlignment="1">
      <alignment horizontal="center" vertical="center" wrapText="1"/>
    </xf>
    <xf numFmtId="1" fontId="11" fillId="0" borderId="1" xfId="0" applyNumberFormat="1" applyFont="1" applyFill="1" applyBorder="1" applyAlignment="1">
      <alignment vertical="center"/>
    </xf>
    <xf numFmtId="1" fontId="11" fillId="0" borderId="1" xfId="0" applyNumberFormat="1" applyFont="1" applyFill="1" applyBorder="1" applyAlignment="1">
      <alignment horizontal="center" vertical="center"/>
    </xf>
    <xf numFmtId="1" fontId="13" fillId="0" borderId="0" xfId="0" applyNumberFormat="1" applyFont="1" applyBorder="1" applyAlignment="1">
      <alignment horizontal="center" vertical="center" wrapText="1"/>
    </xf>
    <xf numFmtId="1" fontId="11" fillId="0" borderId="0" xfId="0" applyNumberFormat="1" applyFont="1" applyBorder="1" applyAlignment="1">
      <alignment horizontal="center" vertical="center"/>
    </xf>
    <xf numFmtId="1" fontId="9" fillId="0" borderId="0" xfId="0" applyNumberFormat="1" applyFont="1" applyBorder="1" applyAlignment="1">
      <alignment horizontal="right" vertical="center"/>
    </xf>
    <xf numFmtId="1" fontId="9" fillId="0" borderId="0" xfId="0" applyNumberFormat="1" applyFont="1" applyBorder="1" applyAlignment="1">
      <alignment horizontal="center" vertical="center"/>
    </xf>
    <xf numFmtId="1" fontId="9" fillId="3" borderId="1" xfId="0" applyNumberFormat="1" applyFont="1" applyFill="1" applyBorder="1" applyAlignment="1">
      <alignment horizontal="center" vertical="center"/>
    </xf>
    <xf numFmtId="0" fontId="11" fillId="4" borderId="1" xfId="0" applyFont="1" applyFill="1" applyBorder="1" applyAlignment="1">
      <alignment vertical="center"/>
    </xf>
    <xf numFmtId="1" fontId="11" fillId="3" borderId="1" xfId="0" applyNumberFormat="1" applyFont="1" applyFill="1" applyBorder="1" applyAlignment="1">
      <alignment horizontal="center" vertical="center"/>
    </xf>
    <xf numFmtId="1" fontId="9" fillId="3" borderId="1"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xf>
    <xf numFmtId="1" fontId="9" fillId="0" borderId="3"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0" xfId="0" applyFont="1" applyFill="1" applyAlignment="1">
      <alignment horizontal="right" vertical="center"/>
    </xf>
    <xf numFmtId="1" fontId="14" fillId="0" borderId="0" xfId="0" applyNumberFormat="1" applyFont="1" applyFill="1" applyAlignment="1">
      <alignment horizontal="center" vertical="center"/>
    </xf>
    <xf numFmtId="1" fontId="14" fillId="0" borderId="0" xfId="0" applyNumberFormat="1" applyFont="1" applyFill="1" applyAlignment="1">
      <alignment horizontal="right" vertical="center"/>
    </xf>
    <xf numFmtId="0" fontId="14" fillId="0" borderId="0" xfId="0" applyFont="1" applyFill="1"/>
    <xf numFmtId="0" fontId="14" fillId="0" borderId="0" xfId="0" applyFont="1" applyFill="1" applyAlignment="1">
      <alignment horizontal="center" vertical="center"/>
    </xf>
    <xf numFmtId="4" fontId="14" fillId="0" borderId="0" xfId="0" applyNumberFormat="1" applyFont="1" applyFill="1" applyAlignment="1">
      <alignment horizontal="center" vertical="center"/>
    </xf>
    <xf numFmtId="0" fontId="15" fillId="0" borderId="0" xfId="0" applyFont="1" applyFill="1" applyAlignment="1">
      <alignment horizontal="right" vertical="center"/>
    </xf>
    <xf numFmtId="3"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3" fontId="14" fillId="0" borderId="1" xfId="0" applyNumberFormat="1" applyFont="1" applyFill="1" applyBorder="1" applyAlignment="1">
      <alignment horizontal="right" vertical="center"/>
    </xf>
    <xf numFmtId="4" fontId="14" fillId="0" borderId="1" xfId="0" applyNumberFormat="1" applyFont="1" applyFill="1" applyBorder="1" applyAlignment="1">
      <alignment vertical="center"/>
    </xf>
    <xf numFmtId="4" fontId="14" fillId="0" borderId="1" xfId="0" applyNumberFormat="1" applyFont="1" applyFill="1" applyBorder="1" applyAlignment="1">
      <alignment horizontal="right" vertical="center"/>
    </xf>
    <xf numFmtId="1" fontId="14" fillId="0" borderId="1" xfId="0" applyNumberFormat="1" applyFont="1" applyFill="1" applyBorder="1" applyAlignment="1">
      <alignment horizontal="center" vertical="center"/>
    </xf>
    <xf numFmtId="1" fontId="14" fillId="0" borderId="1" xfId="0" applyNumberFormat="1" applyFont="1" applyFill="1" applyBorder="1" applyAlignment="1">
      <alignment vertical="center"/>
    </xf>
    <xf numFmtId="0" fontId="16" fillId="0" borderId="1" xfId="0" applyFont="1" applyFill="1" applyBorder="1" applyAlignment="1">
      <alignment horizontal="center" vertical="center"/>
    </xf>
    <xf numFmtId="4" fontId="14" fillId="0" borderId="0" xfId="0" applyNumberFormat="1" applyFont="1" applyFill="1" applyAlignment="1">
      <alignment vertical="center"/>
    </xf>
    <xf numFmtId="0" fontId="4" fillId="0" borderId="0" xfId="0" applyFont="1" applyFill="1" applyAlignment="1">
      <alignment horizontal="right"/>
    </xf>
    <xf numFmtId="0" fontId="14" fillId="0" borderId="1" xfId="0" applyFont="1" applyFill="1" applyBorder="1"/>
    <xf numFmtId="3" fontId="16" fillId="0" borderId="1" xfId="0" applyNumberFormat="1" applyFont="1" applyFill="1" applyBorder="1" applyAlignment="1">
      <alignment horizontal="right" vertical="center"/>
    </xf>
    <xf numFmtId="1" fontId="16" fillId="0" borderId="1" xfId="0" applyNumberFormat="1" applyFont="1" applyFill="1" applyBorder="1" applyAlignment="1">
      <alignment horizontal="center" vertical="center"/>
    </xf>
    <xf numFmtId="0" fontId="5" fillId="0" borderId="0" xfId="0" applyFont="1" applyFill="1" applyAlignment="1">
      <alignment horizontal="right"/>
    </xf>
    <xf numFmtId="164" fontId="14" fillId="0" borderId="1" xfId="1" applyFont="1" applyFill="1" applyBorder="1" applyAlignment="1">
      <alignment horizontal="right" vertical="center"/>
    </xf>
    <xf numFmtId="49" fontId="17" fillId="0" borderId="1" xfId="0" applyNumberFormat="1" applyFont="1" applyFill="1" applyBorder="1" applyAlignment="1">
      <alignment horizontal="center" vertical="center"/>
    </xf>
    <xf numFmtId="49" fontId="17" fillId="0" borderId="1" xfId="1"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14" fillId="5" borderId="1" xfId="0" applyFont="1" applyFill="1" applyBorder="1" applyAlignment="1">
      <alignment vertical="center"/>
    </xf>
    <xf numFmtId="3" fontId="14" fillId="5" borderId="1" xfId="0" applyNumberFormat="1" applyFont="1" applyFill="1" applyBorder="1" applyAlignment="1">
      <alignment horizontal="right" vertical="center"/>
    </xf>
    <xf numFmtId="4" fontId="14" fillId="5" borderId="1" xfId="0" applyNumberFormat="1" applyFont="1" applyFill="1" applyBorder="1" applyAlignment="1">
      <alignment vertical="center"/>
    </xf>
    <xf numFmtId="164" fontId="14" fillId="5" borderId="1" xfId="1" applyFont="1" applyFill="1" applyBorder="1" applyAlignment="1">
      <alignment horizontal="right" vertical="center"/>
    </xf>
    <xf numFmtId="1" fontId="16" fillId="5" borderId="1" xfId="0" applyNumberFormat="1" applyFont="1" applyFill="1" applyBorder="1" applyAlignment="1">
      <alignment horizontal="center" vertical="center"/>
    </xf>
    <xf numFmtId="0" fontId="14"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5" borderId="0" xfId="0" applyFont="1" applyFill="1"/>
    <xf numFmtId="4" fontId="14" fillId="5" borderId="0" xfId="0" applyNumberFormat="1" applyFont="1" applyFill="1" applyAlignment="1">
      <alignment vertical="center"/>
    </xf>
    <xf numFmtId="0" fontId="5" fillId="5" borderId="0" xfId="0" applyFont="1" applyFill="1" applyAlignment="1">
      <alignment horizontal="right"/>
    </xf>
    <xf numFmtId="0" fontId="14" fillId="5" borderId="1" xfId="0" applyFont="1" applyFill="1" applyBorder="1"/>
    <xf numFmtId="0" fontId="4" fillId="5" borderId="0" xfId="0" applyFont="1" applyFill="1" applyAlignment="1">
      <alignment horizontal="right"/>
    </xf>
    <xf numFmtId="0" fontId="14" fillId="5" borderId="1" xfId="0" applyFont="1" applyFill="1" applyBorder="1" applyAlignment="1">
      <alignment horizontal="left" vertical="center"/>
    </xf>
    <xf numFmtId="0" fontId="14" fillId="5" borderId="0" xfId="0" applyFont="1" applyFill="1" applyAlignment="1">
      <alignment horizontal="center" vertical="center"/>
    </xf>
    <xf numFmtId="4" fontId="16" fillId="5" borderId="0" xfId="0" applyNumberFormat="1" applyFont="1" applyFill="1" applyAlignment="1">
      <alignmen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Alignment="1">
      <alignment horizontal="center" vertical="center" wrapText="1"/>
    </xf>
    <xf numFmtId="0" fontId="14" fillId="0" borderId="0" xfId="0" applyFont="1" applyFill="1" applyAlignment="1">
      <alignment horizontal="center" vertical="center"/>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14" fillId="0" borderId="0" xfId="0" applyNumberFormat="1" applyFont="1" applyFill="1" applyAlignment="1">
      <alignment horizontal="center" vertical="center"/>
    </xf>
    <xf numFmtId="4" fontId="14" fillId="0" borderId="6" xfId="0" applyNumberFormat="1" applyFont="1" applyFill="1" applyBorder="1" applyAlignment="1">
      <alignment horizontal="center" vertical="center"/>
    </xf>
    <xf numFmtId="0" fontId="3" fillId="0" borderId="0" xfId="0" applyFont="1" applyFill="1" applyAlignment="1">
      <alignment horizontal="center" vertical="center" wrapText="1"/>
    </xf>
    <xf numFmtId="1" fontId="14"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3" fontId="9" fillId="0" borderId="1" xfId="0" applyNumberFormat="1" applyFont="1" applyBorder="1" applyAlignment="1">
      <alignment horizontal="left" vertical="center"/>
    </xf>
    <xf numFmtId="3" fontId="9" fillId="0" borderId="1" xfId="0" applyNumberFormat="1" applyFont="1" applyBorder="1" applyAlignment="1">
      <alignment horizontal="right" vertical="center"/>
    </xf>
    <xf numFmtId="4" fontId="9" fillId="0" borderId="1" xfId="0" applyNumberFormat="1" applyFont="1" applyBorder="1" applyAlignment="1">
      <alignment horizontal="right" vertical="center"/>
    </xf>
    <xf numFmtId="0" fontId="13" fillId="0" borderId="1" xfId="0" applyFont="1" applyBorder="1" applyAlignment="1">
      <alignment horizontal="center" vertical="center" wrapText="1"/>
    </xf>
    <xf numFmtId="3" fontId="11" fillId="0" borderId="1" xfId="0" applyNumberFormat="1" applyFont="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4" fontId="9" fillId="0" borderId="0" xfId="0" applyNumberFormat="1" applyFont="1" applyFill="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3"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0" xfId="0" applyNumberFormat="1" applyFont="1" applyFill="1" applyAlignment="1">
      <alignment horizontal="center" vertical="center"/>
    </xf>
    <xf numFmtId="4" fontId="11" fillId="0" borderId="6" xfId="0" applyNumberFormat="1" applyFont="1" applyFill="1" applyBorder="1" applyAlignment="1">
      <alignment horizontal="center" vertical="center"/>
    </xf>
    <xf numFmtId="0" fontId="12" fillId="0" borderId="0" xfId="0" applyFont="1" applyFill="1" applyAlignment="1">
      <alignment horizontal="center" vertical="center"/>
    </xf>
    <xf numFmtId="1" fontId="11" fillId="0" borderId="1"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430357</xdr:colOff>
      <xdr:row>0</xdr:row>
      <xdr:rowOff>621793</xdr:rowOff>
    </xdr:from>
    <xdr:to>
      <xdr:col>1</xdr:col>
      <xdr:colOff>1102108</xdr:colOff>
      <xdr:row>0</xdr:row>
      <xdr:rowOff>621794</xdr:rowOff>
    </xdr:to>
    <xdr:cxnSp macro="">
      <xdr:nvCxnSpPr>
        <xdr:cNvPr id="3" name="Straight Connector 2">
          <a:extLst>
            <a:ext uri="{FF2B5EF4-FFF2-40B4-BE49-F238E27FC236}">
              <a16:creationId xmlns="" xmlns:a16="http://schemas.microsoft.com/office/drawing/2014/main" id="{DF5D0F4F-DBB8-B2EA-9D55-C18F7089EBBA}"/>
            </a:ext>
          </a:extLst>
        </xdr:cNvPr>
        <xdr:cNvCxnSpPr/>
      </xdr:nvCxnSpPr>
      <xdr:spPr>
        <a:xfrm flipV="1">
          <a:off x="862157" y="621793"/>
          <a:ext cx="64279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406400</xdr:colOff>
      <xdr:row>0</xdr:row>
      <xdr:rowOff>609600</xdr:rowOff>
    </xdr:from>
    <xdr:to>
      <xdr:col>25</xdr:col>
      <xdr:colOff>819150</xdr:colOff>
      <xdr:row>0</xdr:row>
      <xdr:rowOff>609600</xdr:rowOff>
    </xdr:to>
    <xdr:cxnSp macro="">
      <xdr:nvCxnSpPr>
        <xdr:cNvPr id="5" name="Straight Connector 4">
          <a:extLst>
            <a:ext uri="{FF2B5EF4-FFF2-40B4-BE49-F238E27FC236}">
              <a16:creationId xmlns="" xmlns:a16="http://schemas.microsoft.com/office/drawing/2014/main" id="{2D49646D-5EC4-4D07-C0F8-909E90D0EF70}"/>
            </a:ext>
          </a:extLst>
        </xdr:cNvPr>
        <xdr:cNvCxnSpPr/>
      </xdr:nvCxnSpPr>
      <xdr:spPr>
        <a:xfrm>
          <a:off x="3705225" y="609600"/>
          <a:ext cx="1724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199571</xdr:colOff>
      <xdr:row>1</xdr:row>
      <xdr:rowOff>1628321</xdr:rowOff>
    </xdr:from>
    <xdr:to>
      <xdr:col>24</xdr:col>
      <xdr:colOff>934357</xdr:colOff>
      <xdr:row>1</xdr:row>
      <xdr:rowOff>1628321</xdr:rowOff>
    </xdr:to>
    <xdr:cxnSp macro="">
      <xdr:nvCxnSpPr>
        <xdr:cNvPr id="4" name="Straight Connector 3">
          <a:extLst>
            <a:ext uri="{FF2B5EF4-FFF2-40B4-BE49-F238E27FC236}">
              <a16:creationId xmlns="" xmlns:a16="http://schemas.microsoft.com/office/drawing/2014/main" id="{A2CCDB56-D7E0-AEEC-9415-2E1403DF68E9}"/>
            </a:ext>
          </a:extLst>
        </xdr:cNvPr>
        <xdr:cNvCxnSpPr/>
      </xdr:nvCxnSpPr>
      <xdr:spPr>
        <a:xfrm>
          <a:off x="2471964" y="2335892"/>
          <a:ext cx="16056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tabSelected="1" zoomScale="70" zoomScaleNormal="70" workbookViewId="0">
      <selection activeCell="A2" sqref="A2:AA2"/>
    </sheetView>
  </sheetViews>
  <sheetFormatPr defaultColWidth="0" defaultRowHeight="11.25" zeroHeight="1" x14ac:dyDescent="0.2"/>
  <cols>
    <col min="1" max="1" width="6.7109375" style="3" customWidth="1"/>
    <col min="2" max="2" width="27.42578125" style="10" customWidth="1"/>
    <col min="3" max="6" width="8.140625" style="11" hidden="1" customWidth="1"/>
    <col min="7" max="8" width="8.140625" style="2" hidden="1" customWidth="1"/>
    <col min="9" max="9" width="9.28515625" style="43" hidden="1" customWidth="1"/>
    <col min="10" max="10" width="9.7109375" style="42" hidden="1" customWidth="1"/>
    <col min="11" max="11" width="10.28515625" style="43" hidden="1" customWidth="1"/>
    <col min="12" max="12" width="13" style="3" customWidth="1"/>
    <col min="13" max="13" width="9.5703125" style="3" hidden="1" customWidth="1"/>
    <col min="14" max="14" width="12" style="4" hidden="1" customWidth="1"/>
    <col min="15" max="15" width="0" style="5" hidden="1" customWidth="1"/>
    <col min="16" max="17" width="13.140625" style="6" hidden="1" customWidth="1"/>
    <col min="18" max="18" width="23.42578125" style="7" hidden="1" customWidth="1"/>
    <col min="19" max="19" width="0" style="5" hidden="1" customWidth="1"/>
    <col min="20" max="21" width="13.140625" style="6" hidden="1" customWidth="1"/>
    <col min="22" max="22" width="0" style="7" hidden="1" customWidth="1"/>
    <col min="23" max="24" width="0" style="5" hidden="1" customWidth="1"/>
    <col min="25" max="25" width="19.7109375" style="5" customWidth="1"/>
    <col min="26" max="26" width="20.5703125" style="5" customWidth="1"/>
    <col min="27" max="27" width="10.5703125" style="5" customWidth="1"/>
    <col min="28" max="28" width="11.42578125" style="5" customWidth="1"/>
    <col min="29" max="256" width="0" style="5" hidden="1" customWidth="1"/>
    <col min="257" max="16384" width="11.42578125" style="5" hidden="1"/>
  </cols>
  <sheetData>
    <row r="1" spans="1:27" s="63" customFormat="1" ht="55.5" customHeight="1" x14ac:dyDescent="0.3">
      <c r="A1" s="115" t="s">
        <v>117</v>
      </c>
      <c r="B1" s="115"/>
      <c r="C1" s="115"/>
      <c r="D1" s="59"/>
      <c r="E1" s="59"/>
      <c r="F1" s="59"/>
      <c r="G1" s="60"/>
      <c r="H1" s="60"/>
      <c r="I1" s="61"/>
      <c r="J1" s="62"/>
      <c r="K1" s="61"/>
      <c r="L1" s="109" t="s">
        <v>118</v>
      </c>
      <c r="M1" s="110"/>
      <c r="N1" s="110"/>
      <c r="O1" s="110"/>
      <c r="P1" s="110"/>
      <c r="Q1" s="110"/>
      <c r="R1" s="110"/>
      <c r="S1" s="110"/>
      <c r="T1" s="110"/>
      <c r="U1" s="110"/>
      <c r="V1" s="110"/>
      <c r="W1" s="110"/>
      <c r="X1" s="110"/>
      <c r="Y1" s="110"/>
      <c r="Z1" s="110"/>
      <c r="AA1" s="110"/>
    </row>
    <row r="2" spans="1:27" ht="135" customHeight="1" x14ac:dyDescent="0.2">
      <c r="A2" s="109" t="s">
        <v>125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row>
    <row r="3" spans="1:27" s="64" customFormat="1" ht="34.5" customHeight="1" x14ac:dyDescent="0.25">
      <c r="A3" s="107" t="s">
        <v>0</v>
      </c>
      <c r="B3" s="107" t="s">
        <v>3</v>
      </c>
      <c r="C3" s="117" t="s">
        <v>4</v>
      </c>
      <c r="D3" s="117"/>
      <c r="E3" s="117"/>
      <c r="F3" s="117"/>
      <c r="G3" s="118" t="s">
        <v>84</v>
      </c>
      <c r="H3" s="118"/>
      <c r="I3" s="116" t="s">
        <v>109</v>
      </c>
      <c r="J3" s="116"/>
      <c r="K3" s="116"/>
      <c r="L3" s="105" t="s">
        <v>124</v>
      </c>
      <c r="M3" s="105" t="s">
        <v>85</v>
      </c>
      <c r="N3" s="105" t="s">
        <v>82</v>
      </c>
      <c r="P3" s="113" t="s">
        <v>87</v>
      </c>
      <c r="Q3" s="114" t="s">
        <v>83</v>
      </c>
      <c r="R3" s="105" t="s">
        <v>86</v>
      </c>
      <c r="T3" s="65"/>
      <c r="U3" s="65"/>
      <c r="V3" s="66"/>
      <c r="Y3" s="111" t="s">
        <v>121</v>
      </c>
      <c r="Z3" s="112"/>
      <c r="AA3" s="107" t="s">
        <v>116</v>
      </c>
    </row>
    <row r="4" spans="1:27" s="64" customFormat="1" ht="75" customHeight="1" x14ac:dyDescent="0.25">
      <c r="A4" s="108"/>
      <c r="B4" s="108"/>
      <c r="C4" s="67" t="s">
        <v>91</v>
      </c>
      <c r="D4" s="67" t="s">
        <v>89</v>
      </c>
      <c r="E4" s="67" t="s">
        <v>90</v>
      </c>
      <c r="F4" s="67" t="s">
        <v>88</v>
      </c>
      <c r="G4" s="68" t="s">
        <v>92</v>
      </c>
      <c r="H4" s="67" t="s">
        <v>88</v>
      </c>
      <c r="I4" s="69" t="s">
        <v>104</v>
      </c>
      <c r="J4" s="69" t="s">
        <v>105</v>
      </c>
      <c r="K4" s="69" t="s">
        <v>110</v>
      </c>
      <c r="L4" s="106"/>
      <c r="M4" s="106"/>
      <c r="N4" s="106"/>
      <c r="P4" s="113"/>
      <c r="Q4" s="114"/>
      <c r="R4" s="106"/>
      <c r="T4" s="65" t="s">
        <v>4</v>
      </c>
      <c r="U4" s="65" t="s">
        <v>83</v>
      </c>
      <c r="V4" s="66"/>
      <c r="Y4" s="70" t="s">
        <v>119</v>
      </c>
      <c r="Z4" s="70" t="s">
        <v>120</v>
      </c>
      <c r="AA4" s="108"/>
    </row>
    <row r="5" spans="1:27" s="64" customFormat="1" ht="23.65" customHeight="1" x14ac:dyDescent="0.35">
      <c r="A5" s="71" t="s">
        <v>111</v>
      </c>
      <c r="B5" s="86" t="s">
        <v>112</v>
      </c>
      <c r="C5" s="86" t="e">
        <f>C13+C10+C15+C18+C16+C9+C12+C14+C11+C17+C6+C7+C8</f>
        <v>#REF!</v>
      </c>
      <c r="D5" s="86"/>
      <c r="E5" s="86"/>
      <c r="F5" s="86" t="e">
        <f>C5/1400000*100</f>
        <v>#REF!</v>
      </c>
      <c r="G5" s="87" t="e">
        <f>G13+G10+G15+G18+G16+G9+G12+G14+G11+G17+G6+G7+G8</f>
        <v>#REF!</v>
      </c>
      <c r="H5" s="87" t="e">
        <f>G5/5000*100</f>
        <v>#REF!</v>
      </c>
      <c r="I5" s="87"/>
      <c r="J5" s="87"/>
      <c r="K5" s="87"/>
      <c r="L5" s="88" t="s">
        <v>113</v>
      </c>
      <c r="M5" s="88" t="s">
        <v>113</v>
      </c>
      <c r="N5" s="88" t="s">
        <v>113</v>
      </c>
      <c r="O5" s="88" t="s">
        <v>113</v>
      </c>
      <c r="P5" s="88" t="s">
        <v>113</v>
      </c>
      <c r="Q5" s="88" t="s">
        <v>113</v>
      </c>
      <c r="R5" s="88" t="s">
        <v>113</v>
      </c>
      <c r="S5" s="88" t="s">
        <v>113</v>
      </c>
      <c r="T5" s="88" t="s">
        <v>113</v>
      </c>
      <c r="U5" s="88" t="s">
        <v>113</v>
      </c>
      <c r="V5" s="88" t="s">
        <v>113</v>
      </c>
      <c r="W5" s="88" t="s">
        <v>113</v>
      </c>
      <c r="X5" s="88" t="s">
        <v>113</v>
      </c>
      <c r="Y5" s="88" t="s">
        <v>114</v>
      </c>
      <c r="Z5" s="88" t="s">
        <v>115</v>
      </c>
      <c r="AA5" s="88" t="s">
        <v>122</v>
      </c>
    </row>
    <row r="6" spans="1:27" s="63" customFormat="1" ht="33.4" customHeight="1" x14ac:dyDescent="0.3">
      <c r="A6" s="78">
        <v>1</v>
      </c>
      <c r="B6" s="72" t="s">
        <v>58</v>
      </c>
      <c r="C6" s="73" t="e">
        <f t="shared" ref="C6:C18" si="0">D6+E6</f>
        <v>#REF!</v>
      </c>
      <c r="D6" s="73" t="e">
        <f>SUM(#REF!)</f>
        <v>#REF!</v>
      </c>
      <c r="E6" s="73" t="e">
        <f>SUM(#REF!)</f>
        <v>#REF!</v>
      </c>
      <c r="F6" s="74" t="e">
        <f>C6/150000*100</f>
        <v>#REF!</v>
      </c>
      <c r="G6" s="75" t="e">
        <f>SUM(#REF!)</f>
        <v>#REF!</v>
      </c>
      <c r="H6" s="74" t="e">
        <f>G6/150*100</f>
        <v>#REF!</v>
      </c>
      <c r="I6" s="76"/>
      <c r="J6" s="77"/>
      <c r="K6" s="76"/>
      <c r="L6" s="71">
        <v>15</v>
      </c>
      <c r="M6" s="78" t="s">
        <v>2</v>
      </c>
      <c r="N6" s="70"/>
      <c r="P6" s="79" t="e">
        <f>C6/150000*100</f>
        <v>#REF!</v>
      </c>
      <c r="Q6" s="79" t="e">
        <f>+G6/150*100</f>
        <v>#REF!</v>
      </c>
      <c r="R6" s="80" t="e">
        <f t="shared" ref="R6:R18" si="1">IF(AND(OR(P6&lt;50,Q6&lt;50),P6&lt;100,Q6&lt;100),"diện nhập","không")</f>
        <v>#REF!</v>
      </c>
      <c r="T6" s="79" t="e">
        <f>C6/150000*100</f>
        <v>#REF!</v>
      </c>
      <c r="U6" s="79" t="e">
        <f>+G6/150*100</f>
        <v>#REF!</v>
      </c>
      <c r="V6" s="80" t="e">
        <f t="shared" ref="V6:V18" si="2">IF(AND(OR(T6&lt;50,U6&lt;50),T6&lt;100,U6&lt;100),"diện nhập","không")</f>
        <v>#REF!</v>
      </c>
      <c r="Y6" s="78">
        <v>308</v>
      </c>
      <c r="Z6" s="78">
        <v>178</v>
      </c>
      <c r="AA6" s="81"/>
    </row>
    <row r="7" spans="1:27" s="63" customFormat="1" ht="33.4" customHeight="1" x14ac:dyDescent="0.3">
      <c r="A7" s="78">
        <v>2</v>
      </c>
      <c r="B7" s="72" t="s">
        <v>57</v>
      </c>
      <c r="C7" s="73" t="e">
        <f t="shared" si="0"/>
        <v>#REF!</v>
      </c>
      <c r="D7" s="82" t="e">
        <f>SUM(#REF!)</f>
        <v>#REF!</v>
      </c>
      <c r="E7" s="82" t="e">
        <f>SUM(#REF!)</f>
        <v>#REF!</v>
      </c>
      <c r="F7" s="74" t="e">
        <f>C7/100000*100</f>
        <v>#REF!</v>
      </c>
      <c r="G7" s="75" t="e">
        <f>SUM(#REF!)</f>
        <v>#REF!</v>
      </c>
      <c r="H7" s="74" t="e">
        <f>G7/200*100</f>
        <v>#REF!</v>
      </c>
      <c r="I7" s="83"/>
      <c r="J7" s="83"/>
      <c r="K7" s="83">
        <f t="shared" ref="K7:K18" si="3">I7+J7</f>
        <v>0</v>
      </c>
      <c r="L7" s="71">
        <v>6</v>
      </c>
      <c r="M7" s="71" t="s">
        <v>67</v>
      </c>
      <c r="N7" s="70" t="s">
        <v>76</v>
      </c>
      <c r="P7" s="79" t="e">
        <f>C7/100000*100</f>
        <v>#REF!</v>
      </c>
      <c r="Q7" s="79" t="e">
        <f>+G7/200*100</f>
        <v>#REF!</v>
      </c>
      <c r="R7" s="84" t="e">
        <f t="shared" si="1"/>
        <v>#REF!</v>
      </c>
      <c r="T7" s="79" t="e">
        <f>C7/100000*100</f>
        <v>#REF!</v>
      </c>
      <c r="U7" s="79" t="e">
        <f>+G7/200*100</f>
        <v>#REF!</v>
      </c>
      <c r="V7" s="84" t="e">
        <f t="shared" si="2"/>
        <v>#REF!</v>
      </c>
      <c r="Y7" s="78">
        <v>130</v>
      </c>
      <c r="Z7" s="78">
        <v>77</v>
      </c>
      <c r="AA7" s="81"/>
    </row>
    <row r="8" spans="1:27" s="97" customFormat="1" ht="33.4" customHeight="1" x14ac:dyDescent="0.3">
      <c r="A8" s="89">
        <v>3</v>
      </c>
      <c r="B8" s="90" t="s">
        <v>55</v>
      </c>
      <c r="C8" s="91" t="e">
        <f t="shared" si="0"/>
        <v>#REF!</v>
      </c>
      <c r="D8" s="91" t="e">
        <f>SUM(#REF!)</f>
        <v>#REF!</v>
      </c>
      <c r="E8" s="91" t="e">
        <f>SUM(#REF!)</f>
        <v>#REF!</v>
      </c>
      <c r="F8" s="92" t="e">
        <f>C8/100000*100</f>
        <v>#REF!</v>
      </c>
      <c r="G8" s="93" t="e">
        <f>SUM(#REF!)</f>
        <v>#REF!</v>
      </c>
      <c r="H8" s="92" t="e">
        <f>G8/200*100</f>
        <v>#REF!</v>
      </c>
      <c r="I8" s="94"/>
      <c r="J8" s="94"/>
      <c r="K8" s="94">
        <f t="shared" si="3"/>
        <v>0</v>
      </c>
      <c r="L8" s="95">
        <v>11</v>
      </c>
      <c r="M8" s="95" t="s">
        <v>66</v>
      </c>
      <c r="N8" s="96"/>
      <c r="P8" s="98" t="e">
        <f>C8/100000*100</f>
        <v>#REF!</v>
      </c>
      <c r="Q8" s="98" t="e">
        <f>+G8/200*100</f>
        <v>#REF!</v>
      </c>
      <c r="R8" s="99" t="e">
        <f t="shared" si="1"/>
        <v>#REF!</v>
      </c>
      <c r="T8" s="98" t="e">
        <f>C8/100000*100</f>
        <v>#REF!</v>
      </c>
      <c r="U8" s="98" t="e">
        <f>+G8/200*100</f>
        <v>#REF!</v>
      </c>
      <c r="V8" s="99" t="e">
        <f t="shared" si="2"/>
        <v>#REF!</v>
      </c>
      <c r="Y8" s="89">
        <v>264</v>
      </c>
      <c r="Z8" s="89">
        <v>170</v>
      </c>
      <c r="AA8" s="100"/>
    </row>
    <row r="9" spans="1:27" s="97" customFormat="1" ht="33.4" customHeight="1" x14ac:dyDescent="0.3">
      <c r="A9" s="89">
        <v>4</v>
      </c>
      <c r="B9" s="90" t="s">
        <v>75</v>
      </c>
      <c r="C9" s="91" t="e">
        <f t="shared" si="0"/>
        <v>#REF!</v>
      </c>
      <c r="D9" s="91" t="e">
        <f>SUM(#REF!)</f>
        <v>#REF!</v>
      </c>
      <c r="E9" s="91" t="e">
        <f>SUM(#REF!)</f>
        <v>#REF!</v>
      </c>
      <c r="F9" s="92" t="e">
        <f t="shared" ref="F9:F18" si="4">C9/120000*100</f>
        <v>#REF!</v>
      </c>
      <c r="G9" s="93" t="e">
        <f>SUM(#REF!)</f>
        <v>#REF!</v>
      </c>
      <c r="H9" s="92" t="e">
        <f t="shared" ref="H9:H18" si="5">G9/450*100</f>
        <v>#REF!</v>
      </c>
      <c r="I9" s="94"/>
      <c r="J9" s="94"/>
      <c r="K9" s="94">
        <f t="shared" si="3"/>
        <v>0</v>
      </c>
      <c r="L9" s="95">
        <v>20</v>
      </c>
      <c r="M9" s="95"/>
      <c r="N9" s="95" t="s">
        <v>76</v>
      </c>
      <c r="P9" s="98" t="e">
        <f t="shared" ref="P9:P18" si="6">C9/120000*100</f>
        <v>#REF!</v>
      </c>
      <c r="Q9" s="98" t="e">
        <f t="shared" ref="Q9:Q18" si="7">+G9/450*100</f>
        <v>#REF!</v>
      </c>
      <c r="R9" s="99" t="e">
        <f t="shared" si="1"/>
        <v>#REF!</v>
      </c>
      <c r="T9" s="98" t="e">
        <f>C9/80000*100</f>
        <v>#REF!</v>
      </c>
      <c r="U9" s="98" t="e">
        <f>+G9/850*100</f>
        <v>#REF!</v>
      </c>
      <c r="V9" s="99" t="e">
        <f t="shared" si="2"/>
        <v>#REF!</v>
      </c>
      <c r="Y9" s="89">
        <v>422</v>
      </c>
      <c r="Z9" s="89">
        <v>262</v>
      </c>
      <c r="AA9" s="100"/>
    </row>
    <row r="10" spans="1:27" s="97" customFormat="1" ht="33.4" customHeight="1" x14ac:dyDescent="0.3">
      <c r="A10" s="89">
        <v>5</v>
      </c>
      <c r="B10" s="90" t="s">
        <v>71</v>
      </c>
      <c r="C10" s="91" t="e">
        <f t="shared" si="0"/>
        <v>#REF!</v>
      </c>
      <c r="D10" s="91" t="e">
        <f>SUM(#REF!)</f>
        <v>#REF!</v>
      </c>
      <c r="E10" s="91" t="e">
        <f>SUM(#REF!)</f>
        <v>#REF!</v>
      </c>
      <c r="F10" s="92" t="e">
        <f t="shared" si="4"/>
        <v>#REF!</v>
      </c>
      <c r="G10" s="93">
        <v>637.03531999999996</v>
      </c>
      <c r="H10" s="92">
        <f t="shared" si="5"/>
        <v>141.56340444444444</v>
      </c>
      <c r="I10" s="94"/>
      <c r="J10" s="94"/>
      <c r="K10" s="94">
        <f t="shared" si="3"/>
        <v>0</v>
      </c>
      <c r="L10" s="95">
        <v>23</v>
      </c>
      <c r="M10" s="95"/>
      <c r="N10" s="95"/>
      <c r="P10" s="98" t="e">
        <f t="shared" si="6"/>
        <v>#REF!</v>
      </c>
      <c r="Q10" s="98">
        <f t="shared" si="7"/>
        <v>141.56340444444444</v>
      </c>
      <c r="R10" s="101" t="e">
        <f t="shared" si="1"/>
        <v>#REF!</v>
      </c>
      <c r="T10" s="98" t="e">
        <f t="shared" ref="T10:T15" si="8">C10/120000*100</f>
        <v>#REF!</v>
      </c>
      <c r="U10" s="98">
        <f t="shared" ref="U10:U15" si="9">+G10/450*100</f>
        <v>141.56340444444444</v>
      </c>
      <c r="V10" s="101" t="e">
        <f t="shared" si="2"/>
        <v>#REF!</v>
      </c>
      <c r="Y10" s="89">
        <v>483</v>
      </c>
      <c r="Z10" s="89">
        <v>299</v>
      </c>
      <c r="AA10" s="100"/>
    </row>
    <row r="11" spans="1:27" s="97" customFormat="1" ht="33.4" customHeight="1" x14ac:dyDescent="0.3">
      <c r="A11" s="89">
        <v>6</v>
      </c>
      <c r="B11" s="90" t="s">
        <v>63</v>
      </c>
      <c r="C11" s="91" t="e">
        <f t="shared" si="0"/>
        <v>#REF!</v>
      </c>
      <c r="D11" s="91" t="e">
        <f>SUM(#REF!)</f>
        <v>#REF!</v>
      </c>
      <c r="E11" s="91" t="e">
        <f>SUM(#REF!)</f>
        <v>#REF!</v>
      </c>
      <c r="F11" s="92" t="e">
        <f t="shared" si="4"/>
        <v>#REF!</v>
      </c>
      <c r="G11" s="93">
        <v>353.56702000000001</v>
      </c>
      <c r="H11" s="92">
        <f t="shared" si="5"/>
        <v>78.57044888888889</v>
      </c>
      <c r="I11" s="94"/>
      <c r="J11" s="94"/>
      <c r="K11" s="94">
        <f t="shared" si="3"/>
        <v>0</v>
      </c>
      <c r="L11" s="95">
        <v>22</v>
      </c>
      <c r="M11" s="95"/>
      <c r="N11" s="95"/>
      <c r="P11" s="98" t="e">
        <f t="shared" si="6"/>
        <v>#REF!</v>
      </c>
      <c r="Q11" s="98">
        <f t="shared" si="7"/>
        <v>78.57044888888889</v>
      </c>
      <c r="R11" s="101" t="e">
        <f t="shared" si="1"/>
        <v>#REF!</v>
      </c>
      <c r="T11" s="98" t="e">
        <f t="shared" si="8"/>
        <v>#REF!</v>
      </c>
      <c r="U11" s="98">
        <f t="shared" si="9"/>
        <v>78.57044888888889</v>
      </c>
      <c r="V11" s="101" t="e">
        <f t="shared" si="2"/>
        <v>#REF!</v>
      </c>
      <c r="Y11" s="89">
        <v>453</v>
      </c>
      <c r="Z11" s="89">
        <v>277</v>
      </c>
      <c r="AA11" s="100"/>
    </row>
    <row r="12" spans="1:27" s="97" customFormat="1" ht="33.4" customHeight="1" x14ac:dyDescent="0.3">
      <c r="A12" s="89">
        <v>7</v>
      </c>
      <c r="B12" s="90" t="s">
        <v>65</v>
      </c>
      <c r="C12" s="91" t="e">
        <f t="shared" si="0"/>
        <v>#REF!</v>
      </c>
      <c r="D12" s="91" t="e">
        <f>SUM(#REF!)</f>
        <v>#REF!</v>
      </c>
      <c r="E12" s="91" t="e">
        <f>SUM(#REF!)</f>
        <v>#REF!</v>
      </c>
      <c r="F12" s="92" t="e">
        <f t="shared" si="4"/>
        <v>#REF!</v>
      </c>
      <c r="G12" s="93">
        <v>116.97307000000002</v>
      </c>
      <c r="H12" s="92">
        <f t="shared" si="5"/>
        <v>25.99401555555556</v>
      </c>
      <c r="I12" s="94"/>
      <c r="J12" s="94"/>
      <c r="K12" s="94">
        <f t="shared" si="3"/>
        <v>0</v>
      </c>
      <c r="L12" s="95">
        <v>12</v>
      </c>
      <c r="M12" s="95"/>
      <c r="N12" s="95"/>
      <c r="P12" s="98" t="e">
        <f t="shared" si="6"/>
        <v>#REF!</v>
      </c>
      <c r="Q12" s="98">
        <f t="shared" si="7"/>
        <v>25.99401555555556</v>
      </c>
      <c r="R12" s="99" t="e">
        <f t="shared" si="1"/>
        <v>#REF!</v>
      </c>
      <c r="T12" s="98" t="e">
        <f t="shared" si="8"/>
        <v>#REF!</v>
      </c>
      <c r="U12" s="98">
        <f t="shared" si="9"/>
        <v>25.99401555555556</v>
      </c>
      <c r="V12" s="99" t="e">
        <f t="shared" si="2"/>
        <v>#REF!</v>
      </c>
      <c r="Y12" s="89">
        <v>242</v>
      </c>
      <c r="Z12" s="89">
        <v>146</v>
      </c>
      <c r="AA12" s="100"/>
    </row>
    <row r="13" spans="1:27" s="103" customFormat="1" ht="33.4" customHeight="1" x14ac:dyDescent="0.3">
      <c r="A13" s="89">
        <v>8</v>
      </c>
      <c r="B13" s="102" t="s">
        <v>53</v>
      </c>
      <c r="C13" s="91" t="e">
        <f t="shared" si="0"/>
        <v>#REF!</v>
      </c>
      <c r="D13" s="91" t="e">
        <f>SUM(#REF!)</f>
        <v>#REF!</v>
      </c>
      <c r="E13" s="91" t="e">
        <f>SUM(#REF!)</f>
        <v>#REF!</v>
      </c>
      <c r="F13" s="92" t="e">
        <f t="shared" si="4"/>
        <v>#REF!</v>
      </c>
      <c r="G13" s="93">
        <v>302.12654999999995</v>
      </c>
      <c r="H13" s="92">
        <f t="shared" si="5"/>
        <v>67.139233333333323</v>
      </c>
      <c r="I13" s="94"/>
      <c r="J13" s="94"/>
      <c r="K13" s="94">
        <f t="shared" si="3"/>
        <v>0</v>
      </c>
      <c r="L13" s="95">
        <v>18</v>
      </c>
      <c r="M13" s="95"/>
      <c r="N13" s="95"/>
      <c r="P13" s="104" t="e">
        <f t="shared" si="6"/>
        <v>#REF!</v>
      </c>
      <c r="Q13" s="104">
        <f t="shared" si="7"/>
        <v>67.139233333333323</v>
      </c>
      <c r="R13" s="101" t="e">
        <f t="shared" si="1"/>
        <v>#REF!</v>
      </c>
      <c r="T13" s="98" t="e">
        <f t="shared" si="8"/>
        <v>#REF!</v>
      </c>
      <c r="U13" s="98">
        <f t="shared" si="9"/>
        <v>67.139233333333323</v>
      </c>
      <c r="V13" s="101" t="e">
        <f t="shared" si="2"/>
        <v>#REF!</v>
      </c>
      <c r="Y13" s="89">
        <v>376</v>
      </c>
      <c r="Z13" s="89">
        <v>232</v>
      </c>
      <c r="AA13" s="95"/>
    </row>
    <row r="14" spans="1:27" s="97" customFormat="1" ht="33.4" customHeight="1" x14ac:dyDescent="0.3">
      <c r="A14" s="89">
        <v>9</v>
      </c>
      <c r="B14" s="90" t="s">
        <v>64</v>
      </c>
      <c r="C14" s="91" t="e">
        <f t="shared" si="0"/>
        <v>#REF!</v>
      </c>
      <c r="D14" s="91" t="e">
        <f>SUM(#REF!)</f>
        <v>#REF!</v>
      </c>
      <c r="E14" s="91" t="e">
        <f>SUM(#REF!)</f>
        <v>#REF!</v>
      </c>
      <c r="F14" s="92" t="e">
        <f t="shared" si="4"/>
        <v>#REF!</v>
      </c>
      <c r="G14" s="93">
        <v>222.51091000000005</v>
      </c>
      <c r="H14" s="92">
        <f t="shared" si="5"/>
        <v>49.446868888888901</v>
      </c>
      <c r="I14" s="94"/>
      <c r="J14" s="94"/>
      <c r="K14" s="94">
        <f t="shared" si="3"/>
        <v>0</v>
      </c>
      <c r="L14" s="95">
        <v>17</v>
      </c>
      <c r="M14" s="95"/>
      <c r="N14" s="95"/>
      <c r="P14" s="98" t="e">
        <f t="shared" si="6"/>
        <v>#REF!</v>
      </c>
      <c r="Q14" s="98">
        <f t="shared" si="7"/>
        <v>49.446868888888901</v>
      </c>
      <c r="R14" s="99" t="e">
        <f t="shared" si="1"/>
        <v>#REF!</v>
      </c>
      <c r="T14" s="98" t="e">
        <f t="shared" si="8"/>
        <v>#REF!</v>
      </c>
      <c r="U14" s="98">
        <f t="shared" si="9"/>
        <v>49.446868888888901</v>
      </c>
      <c r="V14" s="99" t="e">
        <f t="shared" si="2"/>
        <v>#REF!</v>
      </c>
      <c r="Y14" s="89">
        <v>344</v>
      </c>
      <c r="Z14" s="89">
        <v>208</v>
      </c>
      <c r="AA14" s="100"/>
    </row>
    <row r="15" spans="1:27" s="97" customFormat="1" ht="33.4" customHeight="1" x14ac:dyDescent="0.3">
      <c r="A15" s="89">
        <v>10</v>
      </c>
      <c r="B15" s="90" t="s">
        <v>72</v>
      </c>
      <c r="C15" s="91" t="e">
        <f t="shared" si="0"/>
        <v>#REF!</v>
      </c>
      <c r="D15" s="91" t="e">
        <f>SUM(#REF!)</f>
        <v>#REF!</v>
      </c>
      <c r="E15" s="91" t="e">
        <f>SUM(#REF!)</f>
        <v>#REF!</v>
      </c>
      <c r="F15" s="92" t="e">
        <f t="shared" si="4"/>
        <v>#REF!</v>
      </c>
      <c r="G15" s="93">
        <v>203.49861999999999</v>
      </c>
      <c r="H15" s="92">
        <f t="shared" si="5"/>
        <v>45.221915555555555</v>
      </c>
      <c r="I15" s="94"/>
      <c r="J15" s="94"/>
      <c r="K15" s="94">
        <f t="shared" si="3"/>
        <v>0</v>
      </c>
      <c r="L15" s="95">
        <v>16</v>
      </c>
      <c r="M15" s="95"/>
      <c r="N15" s="95"/>
      <c r="P15" s="98" t="e">
        <f t="shared" si="6"/>
        <v>#REF!</v>
      </c>
      <c r="Q15" s="98">
        <f t="shared" si="7"/>
        <v>45.221915555555555</v>
      </c>
      <c r="R15" s="99" t="e">
        <f t="shared" si="1"/>
        <v>#REF!</v>
      </c>
      <c r="T15" s="98" t="e">
        <f t="shared" si="8"/>
        <v>#REF!</v>
      </c>
      <c r="U15" s="98">
        <f t="shared" si="9"/>
        <v>45.221915555555555</v>
      </c>
      <c r="V15" s="99" t="e">
        <f t="shared" si="2"/>
        <v>#REF!</v>
      </c>
      <c r="Y15" s="89">
        <v>322</v>
      </c>
      <c r="Z15" s="89">
        <v>194</v>
      </c>
      <c r="AA15" s="100"/>
    </row>
    <row r="16" spans="1:27" s="97" customFormat="1" ht="33.4" customHeight="1" x14ac:dyDescent="0.3">
      <c r="A16" s="89">
        <v>11</v>
      </c>
      <c r="B16" s="90" t="s">
        <v>74</v>
      </c>
      <c r="C16" s="91" t="e">
        <f t="shared" si="0"/>
        <v>#REF!</v>
      </c>
      <c r="D16" s="91" t="e">
        <f>SUM(#REF!)</f>
        <v>#REF!</v>
      </c>
      <c r="E16" s="91" t="e">
        <f>SUM(#REF!)</f>
        <v>#REF!</v>
      </c>
      <c r="F16" s="92" t="e">
        <f t="shared" si="4"/>
        <v>#REF!</v>
      </c>
      <c r="G16" s="93">
        <v>1096.7952899999998</v>
      </c>
      <c r="H16" s="92">
        <f t="shared" si="5"/>
        <v>243.73228666666665</v>
      </c>
      <c r="I16" s="94"/>
      <c r="J16" s="94"/>
      <c r="K16" s="94">
        <f t="shared" si="3"/>
        <v>0</v>
      </c>
      <c r="L16" s="95">
        <v>25</v>
      </c>
      <c r="M16" s="95"/>
      <c r="N16" s="95" t="s">
        <v>76</v>
      </c>
      <c r="P16" s="98" t="e">
        <f t="shared" si="6"/>
        <v>#REF!</v>
      </c>
      <c r="Q16" s="98">
        <f t="shared" si="7"/>
        <v>243.73228666666665</v>
      </c>
      <c r="R16" s="99" t="e">
        <f t="shared" si="1"/>
        <v>#REF!</v>
      </c>
      <c r="T16" s="98" t="e">
        <f>C16/80000*100</f>
        <v>#REF!</v>
      </c>
      <c r="U16" s="98">
        <f>+G16/850*100</f>
        <v>129.03473999999997</v>
      </c>
      <c r="V16" s="99" t="e">
        <f t="shared" si="2"/>
        <v>#REF!</v>
      </c>
      <c r="Y16" s="89">
        <v>517</v>
      </c>
      <c r="Z16" s="89">
        <v>317</v>
      </c>
      <c r="AA16" s="100"/>
    </row>
    <row r="17" spans="1:27" s="97" customFormat="1" ht="33.4" customHeight="1" x14ac:dyDescent="0.3">
      <c r="A17" s="89">
        <v>12</v>
      </c>
      <c r="B17" s="90" t="s">
        <v>60</v>
      </c>
      <c r="C17" s="91" t="e">
        <f t="shared" si="0"/>
        <v>#REF!</v>
      </c>
      <c r="D17" s="91" t="e">
        <f>SUM(#REF!)</f>
        <v>#REF!</v>
      </c>
      <c r="E17" s="91" t="e">
        <f>SUM(#REF!)</f>
        <v>#REF!</v>
      </c>
      <c r="F17" s="92" t="e">
        <f t="shared" si="4"/>
        <v>#REF!</v>
      </c>
      <c r="G17" s="93">
        <v>637.66343999999992</v>
      </c>
      <c r="H17" s="92">
        <f t="shared" si="5"/>
        <v>141.70298666666665</v>
      </c>
      <c r="I17" s="94"/>
      <c r="J17" s="94"/>
      <c r="K17" s="94">
        <f t="shared" si="3"/>
        <v>0</v>
      </c>
      <c r="L17" s="95">
        <v>10</v>
      </c>
      <c r="M17" s="95"/>
      <c r="N17" s="89" t="s">
        <v>76</v>
      </c>
      <c r="P17" s="98" t="e">
        <f t="shared" si="6"/>
        <v>#REF!</v>
      </c>
      <c r="Q17" s="98">
        <f t="shared" si="7"/>
        <v>141.70298666666665</v>
      </c>
      <c r="R17" s="101" t="e">
        <f t="shared" si="1"/>
        <v>#REF!</v>
      </c>
      <c r="T17" s="98" t="e">
        <f>C17/80000*100</f>
        <v>#REF!</v>
      </c>
      <c r="U17" s="98">
        <f>+G17/850*100</f>
        <v>75.019228235294108</v>
      </c>
      <c r="V17" s="101" t="e">
        <f t="shared" si="2"/>
        <v>#REF!</v>
      </c>
      <c r="Y17" s="89">
        <v>213</v>
      </c>
      <c r="Z17" s="89">
        <v>133</v>
      </c>
      <c r="AA17" s="100"/>
    </row>
    <row r="18" spans="1:27" s="63" customFormat="1" ht="33.4" customHeight="1" x14ac:dyDescent="0.3">
      <c r="A18" s="78">
        <v>13</v>
      </c>
      <c r="B18" s="72" t="s">
        <v>73</v>
      </c>
      <c r="C18" s="73" t="e">
        <f t="shared" si="0"/>
        <v>#REF!</v>
      </c>
      <c r="D18" s="73" t="e">
        <f>SUM(#REF!)</f>
        <v>#REF!</v>
      </c>
      <c r="E18" s="73" t="e">
        <f>SUM(#REF!)</f>
        <v>#REF!</v>
      </c>
      <c r="F18" s="74" t="e">
        <f t="shared" si="4"/>
        <v>#REF!</v>
      </c>
      <c r="G18" s="85">
        <v>1262.93893</v>
      </c>
      <c r="H18" s="74">
        <f t="shared" si="5"/>
        <v>280.65309555555558</v>
      </c>
      <c r="I18" s="83"/>
      <c r="J18" s="83"/>
      <c r="K18" s="83">
        <f t="shared" si="3"/>
        <v>0</v>
      </c>
      <c r="L18" s="71">
        <v>21</v>
      </c>
      <c r="M18" s="71"/>
      <c r="N18" s="78" t="s">
        <v>76</v>
      </c>
      <c r="P18" s="79" t="e">
        <f t="shared" si="6"/>
        <v>#REF!</v>
      </c>
      <c r="Q18" s="79">
        <f t="shared" si="7"/>
        <v>280.65309555555558</v>
      </c>
      <c r="R18" s="80" t="e">
        <f t="shared" si="1"/>
        <v>#REF!</v>
      </c>
      <c r="T18" s="79" t="e">
        <f>C18/80000*100</f>
        <v>#REF!</v>
      </c>
      <c r="U18" s="79">
        <f>+G18/850*100</f>
        <v>148.58105058823529</v>
      </c>
      <c r="V18" s="80" t="e">
        <f t="shared" si="2"/>
        <v>#REF!</v>
      </c>
      <c r="Y18" s="78">
        <v>452</v>
      </c>
      <c r="Z18" s="78">
        <v>284</v>
      </c>
      <c r="AA18" s="81"/>
    </row>
    <row r="19" spans="1:27" s="63" customFormat="1" ht="33.75" customHeight="1" x14ac:dyDescent="0.3">
      <c r="A19" s="78"/>
      <c r="B19" s="71" t="s">
        <v>123</v>
      </c>
      <c r="C19" s="73"/>
      <c r="D19" s="73"/>
      <c r="E19" s="73"/>
      <c r="F19" s="74"/>
      <c r="G19" s="85"/>
      <c r="H19" s="74"/>
      <c r="I19" s="83">
        <f>SUM(I6:I18)</f>
        <v>0</v>
      </c>
      <c r="J19" s="83">
        <f>SUM(J6:J18)</f>
        <v>0</v>
      </c>
      <c r="K19" s="83">
        <f>SUM(K6:K18)</f>
        <v>0</v>
      </c>
      <c r="L19" s="71">
        <f t="shared" ref="L19:X19" si="10">SUM(L6:L18)</f>
        <v>216</v>
      </c>
      <c r="M19" s="71">
        <f t="shared" si="10"/>
        <v>0</v>
      </c>
      <c r="N19" s="71">
        <f t="shared" si="10"/>
        <v>0</v>
      </c>
      <c r="O19" s="71">
        <f t="shared" si="10"/>
        <v>0</v>
      </c>
      <c r="P19" s="71" t="e">
        <f t="shared" si="10"/>
        <v>#REF!</v>
      </c>
      <c r="Q19" s="71" t="e">
        <f t="shared" si="10"/>
        <v>#REF!</v>
      </c>
      <c r="R19" s="71" t="e">
        <f t="shared" si="10"/>
        <v>#REF!</v>
      </c>
      <c r="S19" s="71">
        <f t="shared" si="10"/>
        <v>0</v>
      </c>
      <c r="T19" s="71" t="e">
        <f t="shared" si="10"/>
        <v>#REF!</v>
      </c>
      <c r="U19" s="71" t="e">
        <f t="shared" si="10"/>
        <v>#REF!</v>
      </c>
      <c r="V19" s="71" t="e">
        <f t="shared" si="10"/>
        <v>#REF!</v>
      </c>
      <c r="W19" s="71">
        <f t="shared" si="10"/>
        <v>0</v>
      </c>
      <c r="X19" s="71">
        <f t="shared" si="10"/>
        <v>0</v>
      </c>
      <c r="Y19" s="71">
        <f>SUM(Y6:Y18)</f>
        <v>4526</v>
      </c>
      <c r="Z19" s="71">
        <f>SUM(Z6:Z18)</f>
        <v>2777</v>
      </c>
      <c r="AA19" s="81"/>
    </row>
    <row r="20" spans="1:27" ht="37.5" customHeight="1" x14ac:dyDescent="0.2">
      <c r="J20" s="43"/>
    </row>
  </sheetData>
  <mergeCells count="16">
    <mergeCell ref="R3:R4"/>
    <mergeCell ref="AA3:AA4"/>
    <mergeCell ref="L1:AA1"/>
    <mergeCell ref="A2:AA2"/>
    <mergeCell ref="Y3:Z3"/>
    <mergeCell ref="P3:P4"/>
    <mergeCell ref="Q3:Q4"/>
    <mergeCell ref="A1:C1"/>
    <mergeCell ref="I3:K3"/>
    <mergeCell ref="A3:A4"/>
    <mergeCell ref="B3:B4"/>
    <mergeCell ref="N3:N4"/>
    <mergeCell ref="C3:F3"/>
    <mergeCell ref="G3:H3"/>
    <mergeCell ref="L3:L4"/>
    <mergeCell ref="M3:M4"/>
  </mergeCells>
  <printOptions horizontalCentered="1"/>
  <pageMargins left="3.9370078740157501E-2" right="3.9370078740157501E-2" top="0.23622047244094499" bottom="0.118110236220472" header="0.23622047244094499" footer="0.23622047244094499"/>
  <pageSetup paperSize="9" orientation="portrait" r:id="rId1"/>
  <headerFooter>
    <oddFooter>&amp;C&amp;P</oddFooter>
  </headerFooter>
  <ignoredErrors>
    <ignoredError sqref="F11 F15 F18 F9 F16 F12 F10 F14 F13 H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topLeftCell="A22" workbookViewId="0">
      <selection activeCell="K65" sqref="K65"/>
    </sheetView>
  </sheetViews>
  <sheetFormatPr defaultColWidth="11.42578125" defaultRowHeight="11.25" x14ac:dyDescent="0.2"/>
  <cols>
    <col min="1" max="1" width="2.85546875" style="3" customWidth="1"/>
    <col min="2" max="2" width="15.85546875" style="10" customWidth="1"/>
    <col min="3" max="6" width="8.140625" style="11" customWidth="1"/>
    <col min="7" max="8" width="8.140625" style="2" customWidth="1"/>
    <col min="9" max="9" width="8.42578125" style="43" customWidth="1"/>
    <col min="10" max="10" width="9.5703125" style="42" customWidth="1"/>
    <col min="11" max="13" width="10" style="43" customWidth="1"/>
    <col min="14" max="14" width="10.28515625" style="3" customWidth="1"/>
    <col min="15" max="15" width="9.5703125" style="3" customWidth="1"/>
    <col min="16" max="16" width="12" style="4" customWidth="1"/>
    <col min="17" max="17" width="0" style="5" hidden="1" customWidth="1"/>
    <col min="18" max="19" width="13.140625" style="6" hidden="1" customWidth="1"/>
    <col min="20" max="20" width="23.42578125" style="7" hidden="1" customWidth="1"/>
    <col min="21" max="21" width="0" style="5" hidden="1" customWidth="1"/>
    <col min="22" max="23" width="13.140625" style="6" hidden="1" customWidth="1"/>
    <col min="24" max="24" width="0" style="7" hidden="1" customWidth="1"/>
    <col min="25" max="26" width="0" style="5" hidden="1" customWidth="1"/>
    <col min="27" max="16384" width="11.42578125" style="5"/>
  </cols>
  <sheetData>
    <row r="1" spans="1:24" ht="18.600000000000001" customHeight="1" x14ac:dyDescent="0.2">
      <c r="A1" s="138" t="s">
        <v>107</v>
      </c>
      <c r="B1" s="138"/>
      <c r="C1" s="138"/>
      <c r="D1" s="138"/>
      <c r="E1" s="138"/>
      <c r="F1" s="138"/>
      <c r="G1" s="138"/>
      <c r="H1" s="138"/>
      <c r="I1" s="138"/>
      <c r="J1" s="138"/>
      <c r="K1" s="138"/>
      <c r="L1" s="38"/>
      <c r="M1" s="38"/>
      <c r="N1" s="9"/>
      <c r="O1" s="9"/>
      <c r="P1" s="9"/>
      <c r="R1" s="129"/>
      <c r="S1" s="129"/>
      <c r="T1" s="129"/>
      <c r="V1" s="129"/>
      <c r="W1" s="129"/>
      <c r="X1" s="129"/>
    </row>
    <row r="2" spans="1:24" ht="9" customHeight="1" x14ac:dyDescent="0.25"/>
    <row r="3" spans="1:24" s="8" customFormat="1" ht="33.75" customHeight="1" x14ac:dyDescent="0.25">
      <c r="A3" s="130" t="s">
        <v>0</v>
      </c>
      <c r="B3" s="130" t="s">
        <v>3</v>
      </c>
      <c r="C3" s="132" t="s">
        <v>4</v>
      </c>
      <c r="D3" s="132"/>
      <c r="E3" s="132"/>
      <c r="F3" s="132"/>
      <c r="G3" s="133" t="s">
        <v>84</v>
      </c>
      <c r="H3" s="133"/>
      <c r="I3" s="139" t="s">
        <v>108</v>
      </c>
      <c r="J3" s="139"/>
      <c r="K3" s="139"/>
      <c r="L3" s="44"/>
      <c r="M3" s="44"/>
      <c r="N3" s="134" t="s">
        <v>78</v>
      </c>
      <c r="O3" s="134" t="s">
        <v>85</v>
      </c>
      <c r="P3" s="134" t="s">
        <v>82</v>
      </c>
      <c r="R3" s="136" t="s">
        <v>87</v>
      </c>
      <c r="S3" s="137" t="s">
        <v>83</v>
      </c>
      <c r="T3" s="134" t="s">
        <v>86</v>
      </c>
      <c r="V3" s="37"/>
      <c r="W3" s="37"/>
      <c r="X3" s="12"/>
    </row>
    <row r="4" spans="1:24" s="8" customFormat="1" ht="57.75" customHeight="1" x14ac:dyDescent="0.25">
      <c r="A4" s="131"/>
      <c r="B4" s="131"/>
      <c r="C4" s="1" t="s">
        <v>91</v>
      </c>
      <c r="D4" s="1" t="s">
        <v>89</v>
      </c>
      <c r="E4" s="1" t="s">
        <v>90</v>
      </c>
      <c r="F4" s="1" t="s">
        <v>88</v>
      </c>
      <c r="G4" s="13" t="s">
        <v>92</v>
      </c>
      <c r="H4" s="1" t="s">
        <v>88</v>
      </c>
      <c r="I4" s="54" t="s">
        <v>104</v>
      </c>
      <c r="J4" s="54" t="s">
        <v>105</v>
      </c>
      <c r="K4" s="54" t="s">
        <v>103</v>
      </c>
      <c r="L4" s="56"/>
      <c r="M4" s="56"/>
      <c r="N4" s="135"/>
      <c r="O4" s="135"/>
      <c r="P4" s="135"/>
      <c r="R4" s="136"/>
      <c r="S4" s="137"/>
      <c r="T4" s="135"/>
      <c r="V4" s="37" t="s">
        <v>4</v>
      </c>
      <c r="W4" s="37" t="s">
        <v>83</v>
      </c>
      <c r="X4" s="12"/>
    </row>
    <row r="5" spans="1:24" s="21" customFormat="1" ht="15.75" customHeight="1" x14ac:dyDescent="0.2">
      <c r="A5" s="40" t="s">
        <v>1</v>
      </c>
      <c r="B5" s="17" t="s">
        <v>58</v>
      </c>
      <c r="C5" s="14"/>
      <c r="D5" s="14"/>
      <c r="E5" s="14"/>
      <c r="F5" s="18"/>
      <c r="G5" s="15"/>
      <c r="H5" s="18"/>
      <c r="I5" s="46"/>
      <c r="J5" s="45"/>
      <c r="K5" s="46"/>
      <c r="L5" s="46"/>
      <c r="M5" s="46"/>
      <c r="N5" s="40" t="s">
        <v>2</v>
      </c>
      <c r="O5" s="20" t="s">
        <v>2</v>
      </c>
      <c r="P5" s="36"/>
      <c r="R5" s="22">
        <f>C5/150000*100</f>
        <v>0</v>
      </c>
      <c r="S5" s="22">
        <f>+G5/150*100</f>
        <v>0</v>
      </c>
      <c r="T5" s="23" t="str">
        <f>IF(AND(OR(R5&lt;50,S5&lt;50),R5&lt;100,S5&lt;100),"diện nhập","không")</f>
        <v>diện nhập</v>
      </c>
      <c r="V5" s="22">
        <f>C5/150000*100</f>
        <v>0</v>
      </c>
      <c r="W5" s="22">
        <f>+G5/150*100</f>
        <v>0</v>
      </c>
      <c r="X5" s="23" t="str">
        <f>IF(AND(OR(V5&lt;50,W5&lt;50),V5&lt;100,W5&lt;100),"diện nhập","không")</f>
        <v>diện nhập</v>
      </c>
    </row>
    <row r="6" spans="1:24" ht="15.75" customHeight="1" x14ac:dyDescent="0.2">
      <c r="A6" s="20">
        <v>1</v>
      </c>
      <c r="B6" s="24" t="s">
        <v>42</v>
      </c>
      <c r="C6" s="14">
        <f t="shared" ref="C6:C27" si="0">D6+E6</f>
        <v>12928</v>
      </c>
      <c r="D6" s="25">
        <v>12184</v>
      </c>
      <c r="E6" s="25">
        <v>744</v>
      </c>
      <c r="F6" s="26">
        <f>C6/7000*100</f>
        <v>184.68571428571428</v>
      </c>
      <c r="G6" s="27">
        <v>0.90055000000000007</v>
      </c>
      <c r="H6" s="26">
        <f>G6/5.5*100</f>
        <v>16.373636363636365</v>
      </c>
      <c r="I6" s="19">
        <v>1</v>
      </c>
      <c r="J6" s="19"/>
      <c r="K6" s="19">
        <f>I6+J6</f>
        <v>1</v>
      </c>
      <c r="L6" s="19"/>
      <c r="M6" s="19"/>
      <c r="N6" s="20" t="s">
        <v>2</v>
      </c>
      <c r="O6" s="20"/>
      <c r="P6" s="13"/>
      <c r="R6" s="6">
        <f>C6/7000*100</f>
        <v>184.68571428571428</v>
      </c>
      <c r="S6" s="6">
        <f>+G6/5.5*100</f>
        <v>16.373636363636365</v>
      </c>
      <c r="T6" s="23" t="str">
        <f>IF(AND(OR(R6&lt;50,S6&lt;50),R6&lt;100,S6&lt;100),"diện nhập","không")</f>
        <v>không</v>
      </c>
      <c r="V6" s="6">
        <f>C6/7000*100</f>
        <v>184.68571428571428</v>
      </c>
      <c r="W6" s="6">
        <f>+G6/5.5*100</f>
        <v>16.373636363636365</v>
      </c>
      <c r="X6" s="23" t="str">
        <f>IF(AND(OR(V6&lt;50,W6&lt;50),V6&lt;100,W6&lt;100),"diện nhập","không")</f>
        <v>không</v>
      </c>
    </row>
    <row r="7" spans="1:24" ht="15.75" customHeight="1" x14ac:dyDescent="0.2">
      <c r="A7" s="20">
        <v>7</v>
      </c>
      <c r="B7" s="24" t="s">
        <v>43</v>
      </c>
      <c r="C7" s="14">
        <f t="shared" si="0"/>
        <v>11009</v>
      </c>
      <c r="D7" s="25">
        <v>10533</v>
      </c>
      <c r="E7" s="25">
        <v>476</v>
      </c>
      <c r="F7" s="26">
        <f>C7/7000*100</f>
        <v>157.27142857142857</v>
      </c>
      <c r="G7" s="27">
        <v>6.2594899999999996</v>
      </c>
      <c r="H7" s="26">
        <f>G7/5.5*100</f>
        <v>113.80890909090908</v>
      </c>
      <c r="I7" s="19">
        <v>1</v>
      </c>
      <c r="J7" s="19"/>
      <c r="K7" s="19">
        <f t="shared" ref="K7:K27" si="1">I7+J7</f>
        <v>1</v>
      </c>
      <c r="L7" s="19"/>
      <c r="M7" s="19"/>
      <c r="N7" s="20" t="s">
        <v>2</v>
      </c>
      <c r="O7" s="20"/>
      <c r="P7" s="13"/>
      <c r="R7" s="6">
        <f>C7/7000*100</f>
        <v>157.27142857142857</v>
      </c>
      <c r="S7" s="6">
        <f>+G7/5.5*100</f>
        <v>113.80890909090908</v>
      </c>
      <c r="T7" s="23" t="str">
        <f t="shared" ref="T7:T27" si="2">IF(AND(OR(R7&lt;50,S7&lt;50),R7&lt;100,S7&lt;100),"diện nhập","không")</f>
        <v>không</v>
      </c>
      <c r="V7" s="6">
        <f>C7/7000*100</f>
        <v>157.27142857142857</v>
      </c>
      <c r="W7" s="6">
        <f>+G7/5.5*100</f>
        <v>113.80890909090908</v>
      </c>
      <c r="X7" s="23" t="str">
        <f t="shared" ref="X7:X27" si="3">IF(AND(OR(V7&lt;50,W7&lt;50),V7&lt;100,W7&lt;100),"diện nhập","không")</f>
        <v>không</v>
      </c>
    </row>
    <row r="8" spans="1:24" s="21" customFormat="1" ht="15.75" customHeight="1" x14ac:dyDescent="0.15">
      <c r="A8" s="40" t="s">
        <v>2</v>
      </c>
      <c r="B8" s="17" t="s">
        <v>57</v>
      </c>
      <c r="C8" s="14"/>
      <c r="D8" s="25"/>
      <c r="E8" s="25"/>
      <c r="F8" s="18"/>
      <c r="G8" s="15"/>
      <c r="H8" s="18"/>
      <c r="I8" s="19"/>
      <c r="J8" s="19"/>
      <c r="K8" s="19"/>
      <c r="L8" s="19"/>
      <c r="M8" s="19"/>
      <c r="N8" s="40"/>
      <c r="O8" s="40"/>
      <c r="P8" s="36"/>
      <c r="R8" s="22">
        <f>C8/100000*100</f>
        <v>0</v>
      </c>
      <c r="S8" s="22">
        <f>+G8/200*100</f>
        <v>0</v>
      </c>
      <c r="T8" s="28" t="str">
        <f t="shared" si="2"/>
        <v>diện nhập</v>
      </c>
      <c r="V8" s="22">
        <f>C8/100000*100</f>
        <v>0</v>
      </c>
      <c r="W8" s="22">
        <f>+G8/200*100</f>
        <v>0</v>
      </c>
      <c r="X8" s="28" t="str">
        <f t="shared" si="3"/>
        <v>diện nhập</v>
      </c>
    </row>
    <row r="9" spans="1:24" ht="15.75" customHeight="1" x14ac:dyDescent="0.2">
      <c r="A9" s="20">
        <v>1</v>
      </c>
      <c r="B9" s="24" t="s">
        <v>44</v>
      </c>
      <c r="C9" s="14">
        <f t="shared" si="0"/>
        <v>11034</v>
      </c>
      <c r="D9" s="25">
        <v>10929</v>
      </c>
      <c r="E9" s="25">
        <v>105</v>
      </c>
      <c r="F9" s="26">
        <f>C9/5000*100</f>
        <v>220.67999999999998</v>
      </c>
      <c r="G9" s="27">
        <v>5.5637099999999995</v>
      </c>
      <c r="H9" s="26">
        <f>G9/5.5*100</f>
        <v>101.15836363636363</v>
      </c>
      <c r="I9" s="19">
        <v>2</v>
      </c>
      <c r="J9" s="19"/>
      <c r="K9" s="19">
        <f t="shared" si="1"/>
        <v>2</v>
      </c>
      <c r="L9" s="19"/>
      <c r="M9" s="19"/>
      <c r="N9" s="20" t="s">
        <v>2</v>
      </c>
      <c r="O9" s="20"/>
      <c r="P9" s="13"/>
      <c r="R9" s="6">
        <f>C9/5000*100</f>
        <v>220.67999999999998</v>
      </c>
      <c r="S9" s="6">
        <f>+G9/5.5*100</f>
        <v>101.15836363636363</v>
      </c>
      <c r="T9" s="23" t="str">
        <f t="shared" si="2"/>
        <v>không</v>
      </c>
      <c r="V9" s="6">
        <f>C9/5000*100</f>
        <v>220.67999999999998</v>
      </c>
      <c r="W9" s="6">
        <f>+G9/5.5*100</f>
        <v>101.15836363636363</v>
      </c>
      <c r="X9" s="23" t="str">
        <f t="shared" si="3"/>
        <v>không</v>
      </c>
    </row>
    <row r="10" spans="1:24" ht="15.75" customHeight="1" x14ac:dyDescent="0.2">
      <c r="A10" s="20">
        <v>2</v>
      </c>
      <c r="B10" s="24" t="s">
        <v>45</v>
      </c>
      <c r="C10" s="14">
        <f t="shared" si="0"/>
        <v>6377</v>
      </c>
      <c r="D10" s="25">
        <v>6267</v>
      </c>
      <c r="E10" s="25">
        <v>110</v>
      </c>
      <c r="F10" s="26">
        <f>C10/5000*100</f>
        <v>127.54</v>
      </c>
      <c r="G10" s="27">
        <v>24.364439999999998</v>
      </c>
      <c r="H10" s="26">
        <f>G10/5.5*100</f>
        <v>442.98981818181812</v>
      </c>
      <c r="I10" s="19"/>
      <c r="J10" s="19">
        <v>3</v>
      </c>
      <c r="K10" s="19">
        <f t="shared" si="1"/>
        <v>3</v>
      </c>
      <c r="L10" s="19"/>
      <c r="M10" s="19"/>
      <c r="N10" s="20" t="s">
        <v>2</v>
      </c>
      <c r="O10" s="20"/>
      <c r="P10" s="20" t="s">
        <v>76</v>
      </c>
      <c r="R10" s="6">
        <f>C10/5000*100</f>
        <v>127.54</v>
      </c>
      <c r="S10" s="6">
        <f>+G10/5.5*100</f>
        <v>442.98981818181812</v>
      </c>
      <c r="T10" s="23" t="str">
        <f t="shared" si="2"/>
        <v>không</v>
      </c>
      <c r="V10" s="6">
        <f>C10/5000*100</f>
        <v>127.54</v>
      </c>
      <c r="W10" s="6">
        <f>+G10/5.5*100</f>
        <v>442.98981818181812</v>
      </c>
      <c r="X10" s="23" t="str">
        <f t="shared" si="3"/>
        <v>không</v>
      </c>
    </row>
    <row r="11" spans="1:24" ht="15.75" customHeight="1" x14ac:dyDescent="0.2">
      <c r="A11" s="20">
        <v>4</v>
      </c>
      <c r="B11" s="24" t="s">
        <v>46</v>
      </c>
      <c r="C11" s="14">
        <f t="shared" si="0"/>
        <v>10604</v>
      </c>
      <c r="D11" s="25">
        <v>10329</v>
      </c>
      <c r="E11" s="25">
        <v>275</v>
      </c>
      <c r="F11" s="26">
        <f>C11/5000*100</f>
        <v>212.08</v>
      </c>
      <c r="G11" s="27">
        <v>4.6917900000000001</v>
      </c>
      <c r="H11" s="26">
        <f>G11/5.5*100</f>
        <v>85.305272727272722</v>
      </c>
      <c r="I11" s="19">
        <v>2</v>
      </c>
      <c r="J11" s="19"/>
      <c r="K11" s="19">
        <f t="shared" si="1"/>
        <v>2</v>
      </c>
      <c r="L11" s="19"/>
      <c r="M11" s="19"/>
      <c r="N11" s="20" t="s">
        <v>2</v>
      </c>
      <c r="O11" s="20"/>
      <c r="P11" s="20" t="s">
        <v>76</v>
      </c>
      <c r="R11" s="6">
        <f>C11/5000*100</f>
        <v>212.08</v>
      </c>
      <c r="S11" s="6">
        <f>+G11/5.5*100</f>
        <v>85.305272727272722</v>
      </c>
      <c r="T11" s="23" t="str">
        <f t="shared" si="2"/>
        <v>không</v>
      </c>
      <c r="V11" s="6">
        <f>C11/5000*100</f>
        <v>212.08</v>
      </c>
      <c r="W11" s="6">
        <f>+G11/5.5*100</f>
        <v>85.305272727272722</v>
      </c>
      <c r="X11" s="23" t="str">
        <f t="shared" si="3"/>
        <v>không</v>
      </c>
    </row>
    <row r="12" spans="1:24" s="21" customFormat="1" ht="15.75" customHeight="1" x14ac:dyDescent="0.15">
      <c r="A12" s="40" t="s">
        <v>66</v>
      </c>
      <c r="B12" s="29" t="s">
        <v>55</v>
      </c>
      <c r="C12" s="14"/>
      <c r="D12" s="14"/>
      <c r="E12" s="14"/>
      <c r="F12" s="18"/>
      <c r="G12" s="16"/>
      <c r="H12" s="18"/>
      <c r="I12" s="19"/>
      <c r="J12" s="19"/>
      <c r="K12" s="19"/>
      <c r="L12" s="19"/>
      <c r="M12" s="19"/>
      <c r="N12" s="40"/>
      <c r="O12" s="40"/>
      <c r="P12" s="36"/>
      <c r="R12" s="22">
        <f>C12/100000*100</f>
        <v>0</v>
      </c>
      <c r="S12" s="22">
        <f>+G12/200*100</f>
        <v>0</v>
      </c>
      <c r="T12" s="28" t="str">
        <f t="shared" si="2"/>
        <v>diện nhập</v>
      </c>
      <c r="V12" s="22">
        <f>C12/100000*100</f>
        <v>0</v>
      </c>
      <c r="W12" s="22">
        <f>+G12/200*100</f>
        <v>0</v>
      </c>
      <c r="X12" s="28" t="str">
        <f t="shared" si="3"/>
        <v>diện nhập</v>
      </c>
    </row>
    <row r="13" spans="1:24" ht="15.75" customHeight="1" x14ac:dyDescent="0.2">
      <c r="A13" s="20">
        <v>1</v>
      </c>
      <c r="B13" s="24" t="s">
        <v>47</v>
      </c>
      <c r="C13" s="14">
        <f t="shared" si="0"/>
        <v>16894</v>
      </c>
      <c r="D13" s="25">
        <v>16554</v>
      </c>
      <c r="E13" s="25">
        <v>340</v>
      </c>
      <c r="F13" s="26">
        <f t="shared" ref="F13:F18" si="4">C13/5000*100</f>
        <v>337.88</v>
      </c>
      <c r="G13" s="27">
        <v>19.965579999999999</v>
      </c>
      <c r="H13" s="26">
        <f t="shared" ref="H13:H18" si="5">G13/5.5*100</f>
        <v>363.01054545454548</v>
      </c>
      <c r="I13" s="51">
        <v>4</v>
      </c>
      <c r="J13" s="51">
        <v>2</v>
      </c>
      <c r="K13" s="19">
        <f t="shared" si="1"/>
        <v>6</v>
      </c>
      <c r="L13" s="19"/>
      <c r="M13" s="19"/>
      <c r="N13" s="20" t="s">
        <v>1</v>
      </c>
      <c r="O13" s="20"/>
      <c r="P13" s="13" t="s">
        <v>79</v>
      </c>
      <c r="R13" s="6">
        <f t="shared" ref="R13:R18" si="6">C13/5000*100</f>
        <v>337.88</v>
      </c>
      <c r="S13" s="6">
        <f t="shared" ref="S13:S18" si="7">+G13/5.5*100</f>
        <v>363.01054545454548</v>
      </c>
      <c r="T13" s="23" t="str">
        <f t="shared" si="2"/>
        <v>không</v>
      </c>
      <c r="V13" s="6">
        <f t="shared" ref="V13:V18" si="8">C13/5000*100</f>
        <v>337.88</v>
      </c>
      <c r="W13" s="6">
        <f t="shared" ref="W13:W18" si="9">+G13/5.5*100</f>
        <v>363.01054545454548</v>
      </c>
      <c r="X13" s="23" t="str">
        <f t="shared" si="3"/>
        <v>không</v>
      </c>
    </row>
    <row r="14" spans="1:24" ht="15.75" customHeight="1" x14ac:dyDescent="0.2">
      <c r="A14" s="20">
        <v>2</v>
      </c>
      <c r="B14" s="24" t="s">
        <v>48</v>
      </c>
      <c r="C14" s="14">
        <f t="shared" si="0"/>
        <v>4995</v>
      </c>
      <c r="D14" s="25">
        <v>3429</v>
      </c>
      <c r="E14" s="25">
        <v>1566</v>
      </c>
      <c r="F14" s="26">
        <f t="shared" si="4"/>
        <v>99.9</v>
      </c>
      <c r="G14" s="27">
        <v>12.862719999999999</v>
      </c>
      <c r="H14" s="26">
        <f t="shared" si="5"/>
        <v>233.86763636363636</v>
      </c>
      <c r="I14" s="19"/>
      <c r="J14" s="19">
        <v>1</v>
      </c>
      <c r="K14" s="19">
        <f t="shared" si="1"/>
        <v>1</v>
      </c>
      <c r="L14" s="19"/>
      <c r="M14" s="19"/>
      <c r="N14" s="20" t="s">
        <v>2</v>
      </c>
      <c r="O14" s="20"/>
      <c r="P14" s="20" t="s">
        <v>76</v>
      </c>
      <c r="R14" s="6">
        <f t="shared" si="6"/>
        <v>99.9</v>
      </c>
      <c r="S14" s="6">
        <f t="shared" si="7"/>
        <v>233.86763636363636</v>
      </c>
      <c r="T14" s="23" t="str">
        <f t="shared" si="2"/>
        <v>không</v>
      </c>
      <c r="V14" s="6">
        <f t="shared" si="8"/>
        <v>99.9</v>
      </c>
      <c r="W14" s="6">
        <f t="shared" si="9"/>
        <v>233.86763636363636</v>
      </c>
      <c r="X14" s="23" t="str">
        <f t="shared" si="3"/>
        <v>không</v>
      </c>
    </row>
    <row r="15" spans="1:24" ht="15.75" customHeight="1" x14ac:dyDescent="0.2">
      <c r="A15" s="20">
        <v>3</v>
      </c>
      <c r="B15" s="24" t="s">
        <v>49</v>
      </c>
      <c r="C15" s="14">
        <f t="shared" si="0"/>
        <v>6545</v>
      </c>
      <c r="D15" s="25">
        <v>5080</v>
      </c>
      <c r="E15" s="25">
        <v>1465</v>
      </c>
      <c r="F15" s="26">
        <f t="shared" si="4"/>
        <v>130.9</v>
      </c>
      <c r="G15" s="27">
        <v>21.307040000000001</v>
      </c>
      <c r="H15" s="26">
        <f t="shared" si="5"/>
        <v>387.40072727272729</v>
      </c>
      <c r="I15" s="19"/>
      <c r="J15" s="19">
        <v>2</v>
      </c>
      <c r="K15" s="19">
        <f t="shared" si="1"/>
        <v>2</v>
      </c>
      <c r="L15" s="19"/>
      <c r="M15" s="19"/>
      <c r="N15" s="20" t="s">
        <v>2</v>
      </c>
      <c r="O15" s="20"/>
      <c r="P15" s="20"/>
      <c r="R15" s="6">
        <f t="shared" si="6"/>
        <v>130.9</v>
      </c>
      <c r="S15" s="6">
        <f t="shared" si="7"/>
        <v>387.40072727272729</v>
      </c>
      <c r="T15" s="23" t="str">
        <f t="shared" si="2"/>
        <v>không</v>
      </c>
      <c r="V15" s="6">
        <f t="shared" si="8"/>
        <v>130.9</v>
      </c>
      <c r="W15" s="6">
        <f t="shared" si="9"/>
        <v>387.40072727272729</v>
      </c>
      <c r="X15" s="23" t="str">
        <f t="shared" si="3"/>
        <v>không</v>
      </c>
    </row>
    <row r="16" spans="1:24" ht="15.75" customHeight="1" x14ac:dyDescent="0.2">
      <c r="A16" s="20">
        <v>4</v>
      </c>
      <c r="B16" s="24" t="s">
        <v>50</v>
      </c>
      <c r="C16" s="14">
        <f t="shared" si="0"/>
        <v>9744</v>
      </c>
      <c r="D16" s="25">
        <v>9435</v>
      </c>
      <c r="E16" s="25">
        <v>309</v>
      </c>
      <c r="F16" s="26">
        <f t="shared" si="4"/>
        <v>194.88</v>
      </c>
      <c r="G16" s="27">
        <v>39.703060000000001</v>
      </c>
      <c r="H16" s="26">
        <f t="shared" si="5"/>
        <v>721.87381818181825</v>
      </c>
      <c r="I16" s="51">
        <v>1</v>
      </c>
      <c r="J16" s="51">
        <v>6</v>
      </c>
      <c r="K16" s="19">
        <f t="shared" si="1"/>
        <v>7</v>
      </c>
      <c r="L16" s="19"/>
      <c r="M16" s="19"/>
      <c r="N16" s="20" t="s">
        <v>2</v>
      </c>
      <c r="O16" s="20"/>
      <c r="P16" s="20" t="s">
        <v>76</v>
      </c>
      <c r="R16" s="6">
        <f t="shared" si="6"/>
        <v>194.88</v>
      </c>
      <c r="S16" s="6">
        <f t="shared" si="7"/>
        <v>721.87381818181825</v>
      </c>
      <c r="T16" s="23" t="str">
        <f t="shared" si="2"/>
        <v>không</v>
      </c>
      <c r="V16" s="6">
        <f t="shared" si="8"/>
        <v>194.88</v>
      </c>
      <c r="W16" s="6">
        <f t="shared" si="9"/>
        <v>721.87381818181825</v>
      </c>
      <c r="X16" s="23" t="str">
        <f t="shared" si="3"/>
        <v>không</v>
      </c>
    </row>
    <row r="17" spans="1:24" ht="15.75" customHeight="1" x14ac:dyDescent="0.2">
      <c r="A17" s="20">
        <v>5</v>
      </c>
      <c r="B17" s="24" t="s">
        <v>51</v>
      </c>
      <c r="C17" s="14">
        <f t="shared" si="0"/>
        <v>13763</v>
      </c>
      <c r="D17" s="25">
        <v>13168</v>
      </c>
      <c r="E17" s="25">
        <v>595</v>
      </c>
      <c r="F17" s="26">
        <f t="shared" si="4"/>
        <v>275.26</v>
      </c>
      <c r="G17" s="27">
        <v>40.325060000000001</v>
      </c>
      <c r="H17" s="26">
        <f t="shared" si="5"/>
        <v>733.18290909090911</v>
      </c>
      <c r="I17" s="51">
        <v>3</v>
      </c>
      <c r="J17" s="51">
        <v>6</v>
      </c>
      <c r="K17" s="19">
        <f t="shared" si="1"/>
        <v>9</v>
      </c>
      <c r="L17" s="19"/>
      <c r="M17" s="19"/>
      <c r="N17" s="20" t="s">
        <v>2</v>
      </c>
      <c r="O17" s="20"/>
      <c r="P17" s="20" t="s">
        <v>76</v>
      </c>
      <c r="R17" s="6">
        <f t="shared" si="6"/>
        <v>275.26</v>
      </c>
      <c r="S17" s="6">
        <f t="shared" si="7"/>
        <v>733.18290909090911</v>
      </c>
      <c r="T17" s="23" t="str">
        <f t="shared" si="2"/>
        <v>không</v>
      </c>
      <c r="V17" s="6">
        <f t="shared" si="8"/>
        <v>275.26</v>
      </c>
      <c r="W17" s="6">
        <f t="shared" si="9"/>
        <v>733.18290909090911</v>
      </c>
      <c r="X17" s="23" t="str">
        <f t="shared" si="3"/>
        <v>không</v>
      </c>
    </row>
    <row r="18" spans="1:24" ht="15.75" customHeight="1" x14ac:dyDescent="0.2">
      <c r="A18" s="20">
        <v>6</v>
      </c>
      <c r="B18" s="24" t="s">
        <v>52</v>
      </c>
      <c r="C18" s="14">
        <f t="shared" si="0"/>
        <v>7347</v>
      </c>
      <c r="D18" s="25">
        <v>7098</v>
      </c>
      <c r="E18" s="25">
        <v>249</v>
      </c>
      <c r="F18" s="26">
        <f t="shared" si="4"/>
        <v>146.94</v>
      </c>
      <c r="G18" s="27">
        <v>47.950189999999999</v>
      </c>
      <c r="H18" s="26">
        <f t="shared" si="5"/>
        <v>871.82163636363634</v>
      </c>
      <c r="I18" s="19"/>
      <c r="J18" s="19">
        <v>7</v>
      </c>
      <c r="K18" s="19">
        <f t="shared" si="1"/>
        <v>7</v>
      </c>
      <c r="L18" s="19"/>
      <c r="M18" s="19"/>
      <c r="N18" s="20" t="s">
        <v>2</v>
      </c>
      <c r="O18" s="20"/>
      <c r="P18" s="20" t="s">
        <v>76</v>
      </c>
      <c r="R18" s="6">
        <f t="shared" si="6"/>
        <v>146.94</v>
      </c>
      <c r="S18" s="6">
        <f t="shared" si="7"/>
        <v>871.82163636363634</v>
      </c>
      <c r="T18" s="23" t="str">
        <f t="shared" si="2"/>
        <v>không</v>
      </c>
      <c r="V18" s="6">
        <f t="shared" si="8"/>
        <v>146.94</v>
      </c>
      <c r="W18" s="6">
        <f t="shared" si="9"/>
        <v>871.82163636363634</v>
      </c>
      <c r="X18" s="23" t="str">
        <f t="shared" si="3"/>
        <v>không</v>
      </c>
    </row>
    <row r="19" spans="1:24" s="21" customFormat="1" ht="15.75" customHeight="1" x14ac:dyDescent="0.15">
      <c r="A19" s="40" t="s">
        <v>67</v>
      </c>
      <c r="B19" s="29" t="s">
        <v>75</v>
      </c>
      <c r="C19" s="14"/>
      <c r="D19" s="14"/>
      <c r="E19" s="14"/>
      <c r="F19" s="18"/>
      <c r="G19" s="16"/>
      <c r="H19" s="18"/>
      <c r="I19" s="19"/>
      <c r="J19" s="19"/>
      <c r="K19" s="19"/>
      <c r="L19" s="19"/>
      <c r="M19" s="19"/>
      <c r="N19" s="40"/>
      <c r="O19" s="40"/>
      <c r="P19" s="40"/>
      <c r="R19" s="22">
        <f>C19/120000*100</f>
        <v>0</v>
      </c>
      <c r="S19" s="22">
        <f>+G19/450*100</f>
        <v>0</v>
      </c>
      <c r="T19" s="28" t="str">
        <f t="shared" si="2"/>
        <v>diện nhập</v>
      </c>
      <c r="V19" s="22">
        <f>C19/80000*100</f>
        <v>0</v>
      </c>
      <c r="W19" s="22">
        <f>+G19/850*100</f>
        <v>0</v>
      </c>
      <c r="X19" s="28" t="str">
        <f t="shared" si="3"/>
        <v>diện nhập</v>
      </c>
    </row>
    <row r="20" spans="1:24" ht="15.75" customHeight="1" x14ac:dyDescent="0.2">
      <c r="A20" s="20">
        <v>6</v>
      </c>
      <c r="B20" s="24" t="s">
        <v>28</v>
      </c>
      <c r="C20" s="14">
        <f t="shared" si="0"/>
        <v>13991</v>
      </c>
      <c r="D20" s="25">
        <v>13907</v>
      </c>
      <c r="E20" s="25">
        <v>84</v>
      </c>
      <c r="F20" s="26">
        <f t="shared" ref="F20:F25" si="10">C20/8000*100</f>
        <v>174.88749999999999</v>
      </c>
      <c r="G20" s="27">
        <v>26.761700000000001</v>
      </c>
      <c r="H20" s="26">
        <f t="shared" ref="H20:H25" si="11">G20/30*100</f>
        <v>89.205666666666673</v>
      </c>
      <c r="I20" s="19">
        <v>1</v>
      </c>
      <c r="J20" s="19"/>
      <c r="K20" s="19">
        <f t="shared" si="1"/>
        <v>1</v>
      </c>
      <c r="L20" s="19"/>
      <c r="M20" s="19"/>
      <c r="N20" s="20" t="s">
        <v>1</v>
      </c>
      <c r="O20" s="20"/>
      <c r="P20" s="20" t="s">
        <v>76</v>
      </c>
      <c r="R20" s="6">
        <f t="shared" ref="R20:R25" si="12">C20/8000*100</f>
        <v>174.88749999999999</v>
      </c>
      <c r="S20" s="6">
        <f t="shared" ref="S20:S25" si="13">+G20/30*100</f>
        <v>89.205666666666673</v>
      </c>
      <c r="T20" s="23" t="str">
        <f t="shared" si="2"/>
        <v>không</v>
      </c>
      <c r="V20" s="6">
        <f>C20/5000*100</f>
        <v>279.82</v>
      </c>
      <c r="W20" s="6">
        <f>+G20/50*100</f>
        <v>53.523399999999995</v>
      </c>
      <c r="X20" s="23" t="str">
        <f t="shared" si="3"/>
        <v>không</v>
      </c>
    </row>
    <row r="21" spans="1:24" ht="15.75" customHeight="1" x14ac:dyDescent="0.2">
      <c r="A21" s="20">
        <v>7</v>
      </c>
      <c r="B21" s="24" t="s">
        <v>29</v>
      </c>
      <c r="C21" s="14">
        <f t="shared" si="0"/>
        <v>4430</v>
      </c>
      <c r="D21" s="25">
        <v>4382</v>
      </c>
      <c r="E21" s="25">
        <v>48</v>
      </c>
      <c r="F21" s="26">
        <f t="shared" si="10"/>
        <v>55.375</v>
      </c>
      <c r="G21" s="27">
        <v>108.3378</v>
      </c>
      <c r="H21" s="26">
        <f t="shared" si="11"/>
        <v>361.12600000000003</v>
      </c>
      <c r="I21" s="19"/>
      <c r="J21" s="19">
        <v>2</v>
      </c>
      <c r="K21" s="19">
        <f t="shared" si="1"/>
        <v>2</v>
      </c>
      <c r="L21" s="19"/>
      <c r="M21" s="19"/>
      <c r="N21" s="20" t="s">
        <v>2</v>
      </c>
      <c r="O21" s="20"/>
      <c r="P21" s="20" t="s">
        <v>76</v>
      </c>
      <c r="R21" s="6">
        <f t="shared" si="12"/>
        <v>55.375</v>
      </c>
      <c r="S21" s="6">
        <f t="shared" si="13"/>
        <v>361.12600000000003</v>
      </c>
      <c r="T21" s="23" t="str">
        <f t="shared" si="2"/>
        <v>không</v>
      </c>
      <c r="V21" s="6">
        <f>C21/5000*100</f>
        <v>88.6</v>
      </c>
      <c r="W21" s="6">
        <f>+G21/50*100</f>
        <v>216.6756</v>
      </c>
      <c r="X21" s="23" t="str">
        <f t="shared" si="3"/>
        <v>không</v>
      </c>
    </row>
    <row r="22" spans="1:24" ht="15.75" customHeight="1" x14ac:dyDescent="0.2">
      <c r="A22" s="20">
        <v>10</v>
      </c>
      <c r="B22" s="24" t="s">
        <v>30</v>
      </c>
      <c r="C22" s="14">
        <f t="shared" si="0"/>
        <v>7932</v>
      </c>
      <c r="D22" s="25">
        <v>7839</v>
      </c>
      <c r="E22" s="25">
        <v>93</v>
      </c>
      <c r="F22" s="26">
        <f t="shared" si="10"/>
        <v>99.15</v>
      </c>
      <c r="G22" s="27">
        <v>90.782199999999989</v>
      </c>
      <c r="H22" s="26">
        <f t="shared" si="11"/>
        <v>302.60733333333332</v>
      </c>
      <c r="I22" s="19"/>
      <c r="J22" s="19">
        <v>2</v>
      </c>
      <c r="K22" s="19">
        <f t="shared" si="1"/>
        <v>2</v>
      </c>
      <c r="L22" s="19"/>
      <c r="M22" s="19"/>
      <c r="N22" s="20" t="s">
        <v>1</v>
      </c>
      <c r="O22" s="20"/>
      <c r="P22" s="20" t="s">
        <v>76</v>
      </c>
      <c r="R22" s="6">
        <f t="shared" si="12"/>
        <v>99.15</v>
      </c>
      <c r="S22" s="6">
        <f t="shared" si="13"/>
        <v>302.60733333333332</v>
      </c>
      <c r="T22" s="23" t="str">
        <f t="shared" si="2"/>
        <v>không</v>
      </c>
      <c r="V22" s="6">
        <f>C22/5000*100</f>
        <v>158.64000000000001</v>
      </c>
      <c r="W22" s="6">
        <f>+G22/50*100</f>
        <v>181.56439999999998</v>
      </c>
      <c r="X22" s="23" t="str">
        <f t="shared" si="3"/>
        <v>không</v>
      </c>
    </row>
    <row r="23" spans="1:24" ht="15.75" customHeight="1" x14ac:dyDescent="0.2">
      <c r="A23" s="20">
        <v>12</v>
      </c>
      <c r="B23" s="24" t="s">
        <v>31</v>
      </c>
      <c r="C23" s="14">
        <f t="shared" si="0"/>
        <v>7205</v>
      </c>
      <c r="D23" s="25">
        <v>7073</v>
      </c>
      <c r="E23" s="25">
        <v>132</v>
      </c>
      <c r="F23" s="26">
        <f t="shared" si="10"/>
        <v>90.0625</v>
      </c>
      <c r="G23" s="27">
        <v>78.292200000000008</v>
      </c>
      <c r="H23" s="26">
        <f t="shared" si="11"/>
        <v>260.97400000000005</v>
      </c>
      <c r="I23" s="19"/>
      <c r="J23" s="19">
        <v>1</v>
      </c>
      <c r="K23" s="19">
        <f t="shared" si="1"/>
        <v>1</v>
      </c>
      <c r="L23" s="19"/>
      <c r="M23" s="19"/>
      <c r="N23" s="20" t="s">
        <v>1</v>
      </c>
      <c r="O23" s="20"/>
      <c r="P23" s="20" t="s">
        <v>76</v>
      </c>
      <c r="R23" s="6">
        <f t="shared" si="12"/>
        <v>90.0625</v>
      </c>
      <c r="S23" s="6">
        <f t="shared" si="13"/>
        <v>260.97400000000005</v>
      </c>
      <c r="T23" s="23" t="str">
        <f t="shared" si="2"/>
        <v>không</v>
      </c>
      <c r="V23" s="6">
        <f>C23/5000*100</f>
        <v>144.1</v>
      </c>
      <c r="W23" s="6">
        <f>+G23/50*100</f>
        <v>156.58440000000002</v>
      </c>
      <c r="X23" s="23" t="str">
        <f t="shared" si="3"/>
        <v>không</v>
      </c>
    </row>
    <row r="24" spans="1:24" ht="15.75" customHeight="1" x14ac:dyDescent="0.2">
      <c r="A24" s="20">
        <v>15</v>
      </c>
      <c r="B24" s="24" t="s">
        <v>32</v>
      </c>
      <c r="C24" s="14">
        <f t="shared" si="0"/>
        <v>7671</v>
      </c>
      <c r="D24" s="25">
        <v>7585</v>
      </c>
      <c r="E24" s="25">
        <v>86</v>
      </c>
      <c r="F24" s="26">
        <f t="shared" si="10"/>
        <v>95.887500000000003</v>
      </c>
      <c r="G24" s="27">
        <v>127.6268</v>
      </c>
      <c r="H24" s="26">
        <f t="shared" si="11"/>
        <v>425.42266666666666</v>
      </c>
      <c r="I24" s="19"/>
      <c r="J24" s="19">
        <v>3</v>
      </c>
      <c r="K24" s="19">
        <f t="shared" si="1"/>
        <v>3</v>
      </c>
      <c r="L24" s="19"/>
      <c r="M24" s="19"/>
      <c r="N24" s="20" t="s">
        <v>1</v>
      </c>
      <c r="O24" s="20"/>
      <c r="P24" s="20"/>
      <c r="R24" s="6">
        <f t="shared" si="12"/>
        <v>95.887500000000003</v>
      </c>
      <c r="S24" s="6">
        <f t="shared" si="13"/>
        <v>425.42266666666666</v>
      </c>
      <c r="T24" s="23" t="str">
        <f t="shared" si="2"/>
        <v>không</v>
      </c>
      <c r="V24" s="6">
        <f>C24/8000*100</f>
        <v>95.887500000000003</v>
      </c>
      <c r="W24" s="6">
        <f>+G24/30*100</f>
        <v>425.42266666666666</v>
      </c>
      <c r="X24" s="23" t="str">
        <f t="shared" si="3"/>
        <v>không</v>
      </c>
    </row>
    <row r="25" spans="1:24" ht="15.75" customHeight="1" x14ac:dyDescent="0.2">
      <c r="A25" s="20">
        <v>20</v>
      </c>
      <c r="B25" s="24" t="s">
        <v>33</v>
      </c>
      <c r="C25" s="14">
        <f t="shared" si="0"/>
        <v>8093</v>
      </c>
      <c r="D25" s="25">
        <v>8029</v>
      </c>
      <c r="E25" s="25">
        <v>64</v>
      </c>
      <c r="F25" s="26">
        <f t="shared" si="10"/>
        <v>101.16249999999999</v>
      </c>
      <c r="G25" s="27">
        <v>60.790699999999994</v>
      </c>
      <c r="H25" s="26">
        <f t="shared" si="11"/>
        <v>202.63566666666665</v>
      </c>
      <c r="I25" s="19"/>
      <c r="J25" s="19">
        <v>1</v>
      </c>
      <c r="K25" s="19">
        <f t="shared" si="1"/>
        <v>1</v>
      </c>
      <c r="L25" s="19"/>
      <c r="M25" s="19"/>
      <c r="N25" s="20" t="s">
        <v>1</v>
      </c>
      <c r="O25" s="20"/>
      <c r="P25" s="13" t="s">
        <v>81</v>
      </c>
      <c r="R25" s="6">
        <f t="shared" si="12"/>
        <v>101.16249999999999</v>
      </c>
      <c r="S25" s="6">
        <f t="shared" si="13"/>
        <v>202.63566666666665</v>
      </c>
      <c r="T25" s="23" t="str">
        <f t="shared" si="2"/>
        <v>không</v>
      </c>
      <c r="V25" s="6">
        <f>C25/8000*100</f>
        <v>101.16249999999999</v>
      </c>
      <c r="W25" s="6">
        <f>+G25/30*100</f>
        <v>202.63566666666665</v>
      </c>
      <c r="X25" s="23" t="str">
        <f t="shared" si="3"/>
        <v>không</v>
      </c>
    </row>
    <row r="26" spans="1:24" s="21" customFormat="1" ht="15.75" customHeight="1" x14ac:dyDescent="0.2">
      <c r="A26" s="40" t="s">
        <v>69</v>
      </c>
      <c r="B26" s="29" t="s">
        <v>71</v>
      </c>
      <c r="C26" s="14"/>
      <c r="D26" s="14"/>
      <c r="E26" s="14"/>
      <c r="F26" s="18"/>
      <c r="G26" s="16"/>
      <c r="H26" s="18"/>
      <c r="I26" s="19"/>
      <c r="J26" s="19"/>
      <c r="K26" s="19"/>
      <c r="L26" s="19"/>
      <c r="M26" s="19"/>
      <c r="N26" s="40"/>
      <c r="O26" s="40"/>
      <c r="P26" s="40"/>
      <c r="R26" s="22">
        <f>C26/120000*100</f>
        <v>0</v>
      </c>
      <c r="S26" s="22">
        <f>+G26/450*100</f>
        <v>0</v>
      </c>
      <c r="T26" s="23" t="str">
        <f t="shared" si="2"/>
        <v>diện nhập</v>
      </c>
      <c r="V26" s="22">
        <f>C26/120000*100</f>
        <v>0</v>
      </c>
      <c r="W26" s="22">
        <f>+G26/450*100</f>
        <v>0</v>
      </c>
      <c r="X26" s="23" t="str">
        <f t="shared" si="3"/>
        <v>diện nhập</v>
      </c>
    </row>
    <row r="27" spans="1:24" ht="15.75" customHeight="1" x14ac:dyDescent="0.2">
      <c r="A27" s="20">
        <v>1</v>
      </c>
      <c r="B27" s="24" t="s">
        <v>7</v>
      </c>
      <c r="C27" s="14">
        <f t="shared" si="0"/>
        <v>15669</v>
      </c>
      <c r="D27" s="25">
        <v>15659</v>
      </c>
      <c r="E27" s="25">
        <v>10</v>
      </c>
      <c r="F27" s="26">
        <f>C27/8000*100</f>
        <v>195.86250000000001</v>
      </c>
      <c r="G27" s="27">
        <v>15.530099999999999</v>
      </c>
      <c r="H27" s="26">
        <f>G27/14*100</f>
        <v>110.92928571428571</v>
      </c>
      <c r="I27" s="19">
        <v>1</v>
      </c>
      <c r="J27" s="19"/>
      <c r="K27" s="19">
        <f t="shared" si="1"/>
        <v>1</v>
      </c>
      <c r="L27" s="19"/>
      <c r="M27" s="19"/>
      <c r="N27" s="20" t="s">
        <v>1</v>
      </c>
      <c r="O27" s="20" t="s">
        <v>69</v>
      </c>
      <c r="P27" s="20"/>
      <c r="R27" s="6">
        <f>C27/8000*100</f>
        <v>195.86250000000001</v>
      </c>
      <c r="S27" s="6">
        <f>+G27/14*100</f>
        <v>110.92928571428571</v>
      </c>
      <c r="T27" s="23" t="str">
        <f t="shared" si="2"/>
        <v>không</v>
      </c>
      <c r="V27" s="6">
        <f>C27/8000*100</f>
        <v>195.86250000000001</v>
      </c>
      <c r="W27" s="6">
        <f>+G27/14*100</f>
        <v>110.92928571428571</v>
      </c>
      <c r="X27" s="23" t="str">
        <f t="shared" si="3"/>
        <v>không</v>
      </c>
    </row>
    <row r="28" spans="1:24" ht="15.75" customHeight="1" x14ac:dyDescent="0.2">
      <c r="A28" s="20">
        <v>12</v>
      </c>
      <c r="B28" s="24" t="s">
        <v>8</v>
      </c>
      <c r="C28" s="14">
        <f t="shared" ref="C28:C37" si="14">D28+E28</f>
        <v>6887</v>
      </c>
      <c r="D28" s="25">
        <v>6885</v>
      </c>
      <c r="E28" s="25">
        <v>2</v>
      </c>
      <c r="F28" s="26">
        <f>C28/8000*100</f>
        <v>86.087499999999991</v>
      </c>
      <c r="G28" s="27">
        <v>162.35614999999999</v>
      </c>
      <c r="H28" s="26">
        <f>G28/30*100</f>
        <v>541.1871666666666</v>
      </c>
      <c r="I28" s="19"/>
      <c r="J28" s="19">
        <v>4</v>
      </c>
      <c r="K28" s="19">
        <f t="shared" ref="K28:K37" si="15">I28+J28</f>
        <v>4</v>
      </c>
      <c r="L28" s="19"/>
      <c r="M28" s="19"/>
      <c r="N28" s="20" t="s">
        <v>1</v>
      </c>
      <c r="O28" s="20"/>
      <c r="P28" s="20" t="s">
        <v>76</v>
      </c>
      <c r="R28" s="6">
        <f>C28/8000*100</f>
        <v>86.087499999999991</v>
      </c>
      <c r="S28" s="6">
        <f>+G28/30*100</f>
        <v>541.1871666666666</v>
      </c>
      <c r="T28" s="23" t="str">
        <f t="shared" ref="T28:T37" si="16">IF(AND(OR(R28&lt;50,S28&lt;50),R28&lt;100,S28&lt;100),"diện nhập","không")</f>
        <v>không</v>
      </c>
      <c r="V28" s="6">
        <f>C28/5000*100</f>
        <v>137.74</v>
      </c>
      <c r="W28" s="6">
        <f>+G28/50*100</f>
        <v>324.71229999999997</v>
      </c>
      <c r="X28" s="23" t="str">
        <f t="shared" ref="X28:X37" si="17">IF(AND(OR(V28&lt;50,W28&lt;50),V28&lt;100,W28&lt;100),"diện nhập","không")</f>
        <v>không</v>
      </c>
    </row>
    <row r="29" spans="1:24" ht="15.75" customHeight="1" x14ac:dyDescent="0.2">
      <c r="A29" s="20">
        <v>19</v>
      </c>
      <c r="B29" s="24" t="s">
        <v>9</v>
      </c>
      <c r="C29" s="14">
        <f t="shared" si="14"/>
        <v>8043</v>
      </c>
      <c r="D29" s="25">
        <v>8038</v>
      </c>
      <c r="E29" s="25">
        <v>5</v>
      </c>
      <c r="F29" s="26">
        <f>C29/8000*100</f>
        <v>100.53749999999999</v>
      </c>
      <c r="G29" s="27">
        <v>77.24212</v>
      </c>
      <c r="H29" s="26">
        <f>G29/30*100</f>
        <v>257.47373333333331</v>
      </c>
      <c r="I29" s="19"/>
      <c r="J29" s="19">
        <v>1</v>
      </c>
      <c r="K29" s="19">
        <f t="shared" si="15"/>
        <v>1</v>
      </c>
      <c r="L29" s="19"/>
      <c r="M29" s="19"/>
      <c r="N29" s="20" t="s">
        <v>1</v>
      </c>
      <c r="O29" s="20"/>
      <c r="P29" s="20" t="s">
        <v>76</v>
      </c>
      <c r="R29" s="6">
        <f>C29/8000*100</f>
        <v>100.53749999999999</v>
      </c>
      <c r="S29" s="6">
        <f>+G29/30*100</f>
        <v>257.47373333333331</v>
      </c>
      <c r="T29" s="23" t="str">
        <f t="shared" si="16"/>
        <v>không</v>
      </c>
      <c r="V29" s="6">
        <f>C29/5000*100</f>
        <v>160.86000000000001</v>
      </c>
      <c r="W29" s="6">
        <f>+G29/50*100</f>
        <v>154.48424</v>
      </c>
      <c r="X29" s="23" t="str">
        <f t="shared" si="17"/>
        <v>không</v>
      </c>
    </row>
    <row r="30" spans="1:24" ht="15.75" customHeight="1" x14ac:dyDescent="0.2">
      <c r="A30" s="20">
        <v>22</v>
      </c>
      <c r="B30" s="24" t="s">
        <v>10</v>
      </c>
      <c r="C30" s="14">
        <f t="shared" si="14"/>
        <v>14468</v>
      </c>
      <c r="D30" s="25">
        <v>14466</v>
      </c>
      <c r="E30" s="25">
        <v>2</v>
      </c>
      <c r="F30" s="26">
        <f>C30/8000*100</f>
        <v>180.85</v>
      </c>
      <c r="G30" s="27">
        <v>23.272210000000001</v>
      </c>
      <c r="H30" s="26">
        <f>G30/30*100</f>
        <v>77.574033333333333</v>
      </c>
      <c r="I30" s="19">
        <v>1</v>
      </c>
      <c r="J30" s="19"/>
      <c r="K30" s="19">
        <f t="shared" si="15"/>
        <v>1</v>
      </c>
      <c r="L30" s="19"/>
      <c r="M30" s="19"/>
      <c r="N30" s="20" t="s">
        <v>1</v>
      </c>
      <c r="O30" s="20"/>
      <c r="P30" s="20"/>
      <c r="R30" s="6">
        <f>C30/8000*100</f>
        <v>180.85</v>
      </c>
      <c r="S30" s="6">
        <f>+G30/30*100</f>
        <v>77.574033333333333</v>
      </c>
      <c r="T30" s="23" t="str">
        <f t="shared" si="16"/>
        <v>không</v>
      </c>
      <c r="V30" s="6">
        <f>C30/8000*100</f>
        <v>180.85</v>
      </c>
      <c r="W30" s="6">
        <f>+G30/30*100</f>
        <v>77.574033333333333</v>
      </c>
      <c r="X30" s="23" t="str">
        <f t="shared" si="17"/>
        <v>không</v>
      </c>
    </row>
    <row r="31" spans="1:24" s="21" customFormat="1" ht="15.75" customHeight="1" x14ac:dyDescent="0.2">
      <c r="A31" s="40" t="s">
        <v>68</v>
      </c>
      <c r="B31" s="29" t="s">
        <v>63</v>
      </c>
      <c r="C31" s="14"/>
      <c r="D31" s="14"/>
      <c r="E31" s="14"/>
      <c r="F31" s="18"/>
      <c r="G31" s="16"/>
      <c r="H31" s="18"/>
      <c r="I31" s="19"/>
      <c r="J31" s="19"/>
      <c r="K31" s="19"/>
      <c r="L31" s="19"/>
      <c r="M31" s="19"/>
      <c r="N31" s="40"/>
      <c r="O31" s="40"/>
      <c r="P31" s="40"/>
      <c r="R31" s="22">
        <f>C31/120000*100</f>
        <v>0</v>
      </c>
      <c r="S31" s="22">
        <f>+G31/450*100</f>
        <v>0</v>
      </c>
      <c r="T31" s="23" t="str">
        <f t="shared" si="16"/>
        <v>diện nhập</v>
      </c>
      <c r="V31" s="22">
        <f>C31/120000*100</f>
        <v>0</v>
      </c>
      <c r="W31" s="22">
        <f>+G31/450*100</f>
        <v>0</v>
      </c>
      <c r="X31" s="23" t="str">
        <f t="shared" si="17"/>
        <v>diện nhập</v>
      </c>
    </row>
    <row r="32" spans="1:24" ht="15.75" customHeight="1" x14ac:dyDescent="0.2">
      <c r="A32" s="20">
        <v>1</v>
      </c>
      <c r="B32" s="24" t="s">
        <v>36</v>
      </c>
      <c r="C32" s="14">
        <f t="shared" si="14"/>
        <v>16874</v>
      </c>
      <c r="D32" s="25">
        <v>16874</v>
      </c>
      <c r="E32" s="25"/>
      <c r="F32" s="26">
        <f>C32/8000*100</f>
        <v>210.92499999999998</v>
      </c>
      <c r="G32" s="27">
        <v>14.933669999999999</v>
      </c>
      <c r="H32" s="26">
        <f>G32/14*100</f>
        <v>106.66907142857143</v>
      </c>
      <c r="I32" s="19">
        <v>2</v>
      </c>
      <c r="J32" s="19"/>
      <c r="K32" s="19">
        <f t="shared" si="15"/>
        <v>2</v>
      </c>
      <c r="L32" s="19"/>
      <c r="M32" s="19"/>
      <c r="N32" s="20" t="s">
        <v>1</v>
      </c>
      <c r="O32" s="20" t="s">
        <v>69</v>
      </c>
      <c r="P32" s="20"/>
      <c r="R32" s="6">
        <f>C32/8000*100</f>
        <v>210.92499999999998</v>
      </c>
      <c r="S32" s="6">
        <f>+G32/14*100</f>
        <v>106.66907142857143</v>
      </c>
      <c r="T32" s="23" t="str">
        <f t="shared" si="16"/>
        <v>không</v>
      </c>
      <c r="V32" s="6">
        <f>C32/8000*100</f>
        <v>210.92499999999998</v>
      </c>
      <c r="W32" s="6">
        <f>+G32/14*100</f>
        <v>106.66907142857143</v>
      </c>
      <c r="X32" s="23" t="str">
        <f t="shared" si="17"/>
        <v>không</v>
      </c>
    </row>
    <row r="33" spans="1:24" ht="15.75" customHeight="1" x14ac:dyDescent="0.2">
      <c r="A33" s="20">
        <v>3</v>
      </c>
      <c r="B33" s="24" t="s">
        <v>37</v>
      </c>
      <c r="C33" s="14">
        <f t="shared" si="14"/>
        <v>15454</v>
      </c>
      <c r="D33" s="25">
        <v>15454</v>
      </c>
      <c r="E33" s="25"/>
      <c r="F33" s="26">
        <f>C33/8000*100</f>
        <v>193.17500000000001</v>
      </c>
      <c r="G33" s="27">
        <v>41.000699999999995</v>
      </c>
      <c r="H33" s="26">
        <f>G33/30*100</f>
        <v>136.66899999999998</v>
      </c>
      <c r="I33" s="19">
        <v>1</v>
      </c>
      <c r="J33" s="19"/>
      <c r="K33" s="19">
        <f t="shared" si="15"/>
        <v>1</v>
      </c>
      <c r="L33" s="19"/>
      <c r="M33" s="19"/>
      <c r="N33" s="20" t="s">
        <v>1</v>
      </c>
      <c r="O33" s="20"/>
      <c r="P33" s="13" t="s">
        <v>80</v>
      </c>
      <c r="R33" s="6">
        <f>C33/8000*100</f>
        <v>193.17500000000001</v>
      </c>
      <c r="S33" s="6">
        <f>+G33/30*100</f>
        <v>136.66899999999998</v>
      </c>
      <c r="T33" s="23" t="str">
        <f t="shared" si="16"/>
        <v>không</v>
      </c>
      <c r="V33" s="6">
        <f>C33/8000*100</f>
        <v>193.17500000000001</v>
      </c>
      <c r="W33" s="6">
        <f>+G33/30*100</f>
        <v>136.66899999999998</v>
      </c>
      <c r="X33" s="23" t="str">
        <f t="shared" si="17"/>
        <v>không</v>
      </c>
    </row>
    <row r="34" spans="1:24" ht="15.75" customHeight="1" x14ac:dyDescent="0.2">
      <c r="A34" s="20">
        <v>6</v>
      </c>
      <c r="B34" s="24" t="s">
        <v>38</v>
      </c>
      <c r="C34" s="14">
        <f t="shared" si="14"/>
        <v>18542</v>
      </c>
      <c r="D34" s="25">
        <v>18542</v>
      </c>
      <c r="E34" s="25"/>
      <c r="F34" s="26">
        <f>C34/8000*100</f>
        <v>231.77500000000003</v>
      </c>
      <c r="G34" s="27">
        <v>20.595770000000002</v>
      </c>
      <c r="H34" s="26">
        <f>G34/30*100</f>
        <v>68.652566666666672</v>
      </c>
      <c r="I34" s="19">
        <v>2</v>
      </c>
      <c r="J34" s="19"/>
      <c r="K34" s="19">
        <f t="shared" si="15"/>
        <v>2</v>
      </c>
      <c r="L34" s="19"/>
      <c r="M34" s="19"/>
      <c r="N34" s="20" t="s">
        <v>1</v>
      </c>
      <c r="O34" s="20"/>
      <c r="P34" s="20"/>
      <c r="R34" s="6">
        <f>C34/8000*100</f>
        <v>231.77500000000003</v>
      </c>
      <c r="S34" s="6">
        <f>+G34/30*100</f>
        <v>68.652566666666672</v>
      </c>
      <c r="T34" s="23" t="str">
        <f t="shared" si="16"/>
        <v>không</v>
      </c>
      <c r="V34" s="6">
        <f>C34/8000*100</f>
        <v>231.77500000000003</v>
      </c>
      <c r="W34" s="6">
        <f>+G34/30*100</f>
        <v>68.652566666666672</v>
      </c>
      <c r="X34" s="23" t="str">
        <f t="shared" si="17"/>
        <v>không</v>
      </c>
    </row>
    <row r="35" spans="1:24" s="8" customFormat="1" ht="15.75" customHeight="1" x14ac:dyDescent="0.2">
      <c r="A35" s="40" t="s">
        <v>70</v>
      </c>
      <c r="B35" s="30" t="s">
        <v>53</v>
      </c>
      <c r="C35" s="14"/>
      <c r="D35" s="14"/>
      <c r="E35" s="14"/>
      <c r="F35" s="18"/>
      <c r="G35" s="16"/>
      <c r="H35" s="18"/>
      <c r="I35" s="19"/>
      <c r="J35" s="19"/>
      <c r="K35" s="19"/>
      <c r="L35" s="19"/>
      <c r="M35" s="19"/>
      <c r="N35" s="40"/>
      <c r="O35" s="40"/>
      <c r="P35" s="40"/>
      <c r="R35" s="6">
        <f>C35/120000*100</f>
        <v>0</v>
      </c>
      <c r="S35" s="6">
        <f>+G35/450*100</f>
        <v>0</v>
      </c>
      <c r="T35" s="23" t="str">
        <f t="shared" si="16"/>
        <v>diện nhập</v>
      </c>
      <c r="V35" s="22">
        <f>C35/120000*100</f>
        <v>0</v>
      </c>
      <c r="W35" s="22">
        <f>+G35/450*100</f>
        <v>0</v>
      </c>
      <c r="X35" s="23" t="str">
        <f t="shared" si="17"/>
        <v>diện nhập</v>
      </c>
    </row>
    <row r="36" spans="1:24" s="3" customFormat="1" ht="15.75" customHeight="1" x14ac:dyDescent="0.2">
      <c r="A36" s="20">
        <v>1</v>
      </c>
      <c r="B36" s="31" t="s">
        <v>5</v>
      </c>
      <c r="C36" s="14">
        <f t="shared" si="14"/>
        <v>21673</v>
      </c>
      <c r="D36" s="25">
        <v>21534</v>
      </c>
      <c r="E36" s="25">
        <v>139</v>
      </c>
      <c r="F36" s="26">
        <f>C36/8000*100</f>
        <v>270.91249999999997</v>
      </c>
      <c r="G36" s="27">
        <v>18.331160000000001</v>
      </c>
      <c r="H36" s="26">
        <f>G36/14*100</f>
        <v>130.93685714285715</v>
      </c>
      <c r="I36" s="19">
        <v>3</v>
      </c>
      <c r="J36" s="19"/>
      <c r="K36" s="19">
        <f t="shared" si="15"/>
        <v>3</v>
      </c>
      <c r="L36" s="19"/>
      <c r="M36" s="19"/>
      <c r="N36" s="20" t="s">
        <v>1</v>
      </c>
      <c r="O36" s="20" t="s">
        <v>69</v>
      </c>
      <c r="P36" s="20"/>
      <c r="Q36" s="32"/>
      <c r="R36" s="6">
        <f>C36/8000*100</f>
        <v>270.91249999999997</v>
      </c>
      <c r="S36" s="6">
        <f>+G36/14*100</f>
        <v>130.93685714285715</v>
      </c>
      <c r="T36" s="23" t="str">
        <f t="shared" si="16"/>
        <v>không</v>
      </c>
      <c r="V36" s="6">
        <f>C36/8000*100</f>
        <v>270.91249999999997</v>
      </c>
      <c r="W36" s="6">
        <f>+G36/14*100</f>
        <v>130.93685714285715</v>
      </c>
      <c r="X36" s="23" t="str">
        <f t="shared" si="17"/>
        <v>không</v>
      </c>
    </row>
    <row r="37" spans="1:24" s="3" customFormat="1" ht="15.75" customHeight="1" x14ac:dyDescent="0.2">
      <c r="A37" s="20">
        <v>4</v>
      </c>
      <c r="B37" s="31" t="s">
        <v>6</v>
      </c>
      <c r="C37" s="14">
        <f t="shared" si="14"/>
        <v>13940</v>
      </c>
      <c r="D37" s="25">
        <v>13906</v>
      </c>
      <c r="E37" s="25">
        <v>34</v>
      </c>
      <c r="F37" s="26">
        <f>C37/8000*100</f>
        <v>174.25</v>
      </c>
      <c r="G37" s="27">
        <v>18.632260000000002</v>
      </c>
      <c r="H37" s="26">
        <f>G37/30*100</f>
        <v>62.107533333333343</v>
      </c>
      <c r="I37" s="19">
        <v>1</v>
      </c>
      <c r="J37" s="19"/>
      <c r="K37" s="19">
        <f t="shared" si="15"/>
        <v>1</v>
      </c>
      <c r="L37" s="19"/>
      <c r="M37" s="19"/>
      <c r="N37" s="20" t="s">
        <v>1</v>
      </c>
      <c r="O37" s="20"/>
      <c r="P37" s="20"/>
      <c r="R37" s="6">
        <f>C37/8000*100</f>
        <v>174.25</v>
      </c>
      <c r="S37" s="6">
        <f>+G37/30*100</f>
        <v>62.107533333333343</v>
      </c>
      <c r="T37" s="23" t="str">
        <f t="shared" si="16"/>
        <v>không</v>
      </c>
      <c r="V37" s="6">
        <f>C37/8000*100</f>
        <v>174.25</v>
      </c>
      <c r="W37" s="6">
        <f>+G37/30*100</f>
        <v>62.107533333333343</v>
      </c>
      <c r="X37" s="23" t="str">
        <f t="shared" si="17"/>
        <v>không</v>
      </c>
    </row>
    <row r="38" spans="1:24" s="21" customFormat="1" ht="15.75" customHeight="1" x14ac:dyDescent="0.15">
      <c r="A38" s="40" t="s">
        <v>62</v>
      </c>
      <c r="B38" s="29" t="s">
        <v>64</v>
      </c>
      <c r="C38" s="14"/>
      <c r="D38" s="14"/>
      <c r="E38" s="14"/>
      <c r="F38" s="18"/>
      <c r="G38" s="16"/>
      <c r="H38" s="18"/>
      <c r="I38" s="19"/>
      <c r="J38" s="19"/>
      <c r="K38" s="19"/>
      <c r="L38" s="19"/>
      <c r="M38" s="19"/>
      <c r="N38" s="40"/>
      <c r="O38" s="40"/>
      <c r="P38" s="40"/>
      <c r="R38" s="22">
        <f>C38/120000*100</f>
        <v>0</v>
      </c>
      <c r="S38" s="22">
        <f>+G38/450*100</f>
        <v>0</v>
      </c>
      <c r="T38" s="28" t="str">
        <f t="shared" ref="T38:T49" si="18">IF(AND(OR(R38&lt;50,S38&lt;50),R38&lt;100,S38&lt;100),"diện nhập","không")</f>
        <v>diện nhập</v>
      </c>
      <c r="V38" s="22">
        <f>C38/120000*100</f>
        <v>0</v>
      </c>
      <c r="W38" s="22">
        <f>+G38/450*100</f>
        <v>0</v>
      </c>
      <c r="X38" s="28" t="str">
        <f t="shared" ref="X38:X49" si="19">IF(AND(OR(V38&lt;50,W38&lt;50),V38&lt;100,W38&lt;100),"diện nhập","không")</f>
        <v>diện nhập</v>
      </c>
    </row>
    <row r="39" spans="1:24" ht="15.75" customHeight="1" x14ac:dyDescent="0.2">
      <c r="A39" s="20">
        <v>2</v>
      </c>
      <c r="B39" s="24" t="s">
        <v>34</v>
      </c>
      <c r="C39" s="14">
        <f t="shared" ref="C39:C49" si="20">D39+E39</f>
        <v>13200</v>
      </c>
      <c r="D39" s="25">
        <v>12981</v>
      </c>
      <c r="E39" s="25">
        <v>219</v>
      </c>
      <c r="F39" s="26">
        <f>C39/8000*100</f>
        <v>165</v>
      </c>
      <c r="G39" s="27">
        <v>11.329739999999999</v>
      </c>
      <c r="H39" s="26">
        <f>G39/14*100</f>
        <v>80.926714285714283</v>
      </c>
      <c r="I39" s="19">
        <v>1</v>
      </c>
      <c r="J39" s="19"/>
      <c r="K39" s="19">
        <f t="shared" ref="K39:K49" si="21">I39+J39</f>
        <v>1</v>
      </c>
      <c r="L39" s="19"/>
      <c r="M39" s="19"/>
      <c r="N39" s="20" t="s">
        <v>1</v>
      </c>
      <c r="O39" s="20" t="s">
        <v>69</v>
      </c>
      <c r="P39" s="20"/>
      <c r="R39" s="6">
        <f>C39/8000*100</f>
        <v>165</v>
      </c>
      <c r="S39" s="6">
        <f>+G39/14*100</f>
        <v>80.926714285714283</v>
      </c>
      <c r="T39" s="23" t="str">
        <f t="shared" si="18"/>
        <v>không</v>
      </c>
      <c r="V39" s="6">
        <f>C39/8000*100</f>
        <v>165</v>
      </c>
      <c r="W39" s="6">
        <f>+G39/14*100</f>
        <v>80.926714285714283</v>
      </c>
      <c r="X39" s="23" t="str">
        <f t="shared" si="19"/>
        <v>không</v>
      </c>
    </row>
    <row r="40" spans="1:24" ht="15.75" customHeight="1" x14ac:dyDescent="0.2">
      <c r="A40" s="20">
        <v>4</v>
      </c>
      <c r="B40" s="24" t="s">
        <v>35</v>
      </c>
      <c r="C40" s="14">
        <f t="shared" si="20"/>
        <v>15146</v>
      </c>
      <c r="D40" s="25">
        <v>15110</v>
      </c>
      <c r="E40" s="25">
        <v>36</v>
      </c>
      <c r="F40" s="26">
        <f>C40/8000*100</f>
        <v>189.32500000000002</v>
      </c>
      <c r="G40" s="27">
        <v>22.751010000000001</v>
      </c>
      <c r="H40" s="26">
        <f>G40/30*100</f>
        <v>75.836700000000008</v>
      </c>
      <c r="I40" s="19">
        <v>1</v>
      </c>
      <c r="J40" s="19"/>
      <c r="K40" s="19">
        <f t="shared" si="21"/>
        <v>1</v>
      </c>
      <c r="L40" s="19"/>
      <c r="M40" s="19"/>
      <c r="N40" s="20" t="s">
        <v>1</v>
      </c>
      <c r="O40" s="20"/>
      <c r="P40" s="20" t="s">
        <v>76</v>
      </c>
      <c r="R40" s="6">
        <f>C40/8000*100</f>
        <v>189.32500000000002</v>
      </c>
      <c r="S40" s="6">
        <f>+G40/30*100</f>
        <v>75.836700000000008</v>
      </c>
      <c r="T40" s="23" t="str">
        <f t="shared" si="18"/>
        <v>không</v>
      </c>
      <c r="V40" s="6">
        <f>C40/5000*100</f>
        <v>302.92</v>
      </c>
      <c r="W40" s="6">
        <f>+G40/50*100</f>
        <v>45.502020000000002</v>
      </c>
      <c r="X40" s="23" t="str">
        <f t="shared" si="19"/>
        <v>không</v>
      </c>
    </row>
    <row r="41" spans="1:24" s="21" customFormat="1" ht="15.75" customHeight="1" x14ac:dyDescent="0.15">
      <c r="A41" s="40" t="s">
        <v>61</v>
      </c>
      <c r="B41" s="52" t="s">
        <v>72</v>
      </c>
      <c r="C41" s="14"/>
      <c r="D41" s="14"/>
      <c r="E41" s="14"/>
      <c r="F41" s="18"/>
      <c r="G41" s="16"/>
      <c r="H41" s="18"/>
      <c r="I41" s="19"/>
      <c r="J41" s="19"/>
      <c r="K41" s="19"/>
      <c r="L41" s="19"/>
      <c r="M41" s="19"/>
      <c r="N41" s="40"/>
      <c r="O41" s="40"/>
      <c r="P41" s="40"/>
      <c r="R41" s="22">
        <f>C41/120000*100</f>
        <v>0</v>
      </c>
      <c r="S41" s="22">
        <f>+G41/450*100</f>
        <v>0</v>
      </c>
      <c r="T41" s="28" t="str">
        <f t="shared" si="18"/>
        <v>diện nhập</v>
      </c>
      <c r="V41" s="22">
        <f>C41/120000*100</f>
        <v>0</v>
      </c>
      <c r="W41" s="22">
        <f>+G41/450*100</f>
        <v>0</v>
      </c>
      <c r="X41" s="28" t="str">
        <f t="shared" si="19"/>
        <v>diện nhập</v>
      </c>
    </row>
    <row r="42" spans="1:24" ht="15.75" customHeight="1" x14ac:dyDescent="0.2">
      <c r="A42" s="20">
        <v>1</v>
      </c>
      <c r="B42" s="24" t="s">
        <v>11</v>
      </c>
      <c r="C42" s="14">
        <f t="shared" si="20"/>
        <v>14685</v>
      </c>
      <c r="D42" s="25">
        <v>14593</v>
      </c>
      <c r="E42" s="25">
        <v>92</v>
      </c>
      <c r="F42" s="26">
        <f>C42/8000*100</f>
        <v>183.5625</v>
      </c>
      <c r="G42" s="27">
        <v>6.6951400000000003</v>
      </c>
      <c r="H42" s="26">
        <f>G42/14*100</f>
        <v>47.822428571428574</v>
      </c>
      <c r="I42" s="19">
        <v>1</v>
      </c>
      <c r="J42" s="19"/>
      <c r="K42" s="19">
        <f t="shared" si="21"/>
        <v>1</v>
      </c>
      <c r="L42" s="19"/>
      <c r="M42" s="19"/>
      <c r="N42" s="20" t="s">
        <v>2</v>
      </c>
      <c r="O42" s="20" t="s">
        <v>69</v>
      </c>
      <c r="P42" s="20"/>
      <c r="R42" s="6">
        <f>C42/8000*100</f>
        <v>183.5625</v>
      </c>
      <c r="S42" s="6">
        <f>+G42/14*100</f>
        <v>47.822428571428574</v>
      </c>
      <c r="T42" s="23" t="str">
        <f t="shared" si="18"/>
        <v>không</v>
      </c>
      <c r="V42" s="6">
        <f>C42/8000*100</f>
        <v>183.5625</v>
      </c>
      <c r="W42" s="6">
        <f>+G42/14*100</f>
        <v>47.822428571428574</v>
      </c>
      <c r="X42" s="23" t="str">
        <f t="shared" si="19"/>
        <v>không</v>
      </c>
    </row>
    <row r="43" spans="1:24" ht="15.75" customHeight="1" x14ac:dyDescent="0.2">
      <c r="A43" s="20">
        <v>7</v>
      </c>
      <c r="B43" s="24" t="s">
        <v>12</v>
      </c>
      <c r="C43" s="14">
        <f t="shared" si="20"/>
        <v>13431</v>
      </c>
      <c r="D43" s="25">
        <v>13367</v>
      </c>
      <c r="E43" s="25">
        <v>64</v>
      </c>
      <c r="F43" s="26">
        <f>C43/8000*100</f>
        <v>167.88749999999999</v>
      </c>
      <c r="G43" s="27">
        <v>15.025370000000001</v>
      </c>
      <c r="H43" s="26">
        <f>G43/30*100</f>
        <v>50.08456666666666</v>
      </c>
      <c r="I43" s="19">
        <v>1</v>
      </c>
      <c r="J43" s="19"/>
      <c r="K43" s="19">
        <f t="shared" si="21"/>
        <v>1</v>
      </c>
      <c r="L43" s="19"/>
      <c r="M43" s="19"/>
      <c r="N43" s="20" t="s">
        <v>1</v>
      </c>
      <c r="O43" s="20"/>
      <c r="P43" s="20"/>
      <c r="R43" s="6">
        <f>C43/8000*100</f>
        <v>167.88749999999999</v>
      </c>
      <c r="S43" s="6">
        <f>+G43/30*100</f>
        <v>50.08456666666666</v>
      </c>
      <c r="T43" s="23" t="str">
        <f t="shared" si="18"/>
        <v>không</v>
      </c>
      <c r="V43" s="6">
        <f>C43/8000*100</f>
        <v>167.88749999999999</v>
      </c>
      <c r="W43" s="6">
        <f>+G43/30*100</f>
        <v>50.08456666666666</v>
      </c>
      <c r="X43" s="23" t="str">
        <f t="shared" si="19"/>
        <v>không</v>
      </c>
    </row>
    <row r="44" spans="1:24" ht="15.75" customHeight="1" x14ac:dyDescent="0.2">
      <c r="A44" s="20">
        <v>12</v>
      </c>
      <c r="B44" s="24" t="s">
        <v>13</v>
      </c>
      <c r="C44" s="14">
        <f t="shared" si="20"/>
        <v>16825</v>
      </c>
      <c r="D44" s="25">
        <v>16657</v>
      </c>
      <c r="E44" s="25">
        <v>168</v>
      </c>
      <c r="F44" s="26">
        <f>C44/8000*100</f>
        <v>210.3125</v>
      </c>
      <c r="G44" s="27">
        <v>13.648309999999999</v>
      </c>
      <c r="H44" s="26">
        <f>G44/30*100</f>
        <v>45.494366666666664</v>
      </c>
      <c r="I44" s="19">
        <v>2</v>
      </c>
      <c r="J44" s="19"/>
      <c r="K44" s="19">
        <f t="shared" si="21"/>
        <v>2</v>
      </c>
      <c r="L44" s="19"/>
      <c r="M44" s="19"/>
      <c r="N44" s="20" t="s">
        <v>1</v>
      </c>
      <c r="O44" s="20"/>
      <c r="P44" s="20"/>
      <c r="R44" s="6">
        <f>C44/8000*100</f>
        <v>210.3125</v>
      </c>
      <c r="S44" s="6">
        <f>+G44/30*100</f>
        <v>45.494366666666664</v>
      </c>
      <c r="T44" s="23" t="str">
        <f t="shared" si="18"/>
        <v>không</v>
      </c>
      <c r="V44" s="6">
        <f>C44/8000*100</f>
        <v>210.3125</v>
      </c>
      <c r="W44" s="6">
        <f>+G44/30*100</f>
        <v>45.494366666666664</v>
      </c>
      <c r="X44" s="23" t="str">
        <f t="shared" si="19"/>
        <v>không</v>
      </c>
    </row>
    <row r="45" spans="1:24" s="21" customFormat="1" ht="15.75" customHeight="1" x14ac:dyDescent="0.15">
      <c r="A45" s="40" t="s">
        <v>59</v>
      </c>
      <c r="B45" s="52" t="s">
        <v>74</v>
      </c>
      <c r="C45" s="14"/>
      <c r="D45" s="14"/>
      <c r="E45" s="14"/>
      <c r="F45" s="18"/>
      <c r="G45" s="16"/>
      <c r="H45" s="18"/>
      <c r="I45" s="19"/>
      <c r="J45" s="19"/>
      <c r="K45" s="19"/>
      <c r="L45" s="19"/>
      <c r="M45" s="19"/>
      <c r="N45" s="40"/>
      <c r="O45" s="40"/>
      <c r="P45" s="40"/>
      <c r="R45" s="22">
        <f>C45/120000*100</f>
        <v>0</v>
      </c>
      <c r="S45" s="22">
        <f>+G45/450*100</f>
        <v>0</v>
      </c>
      <c r="T45" s="28" t="str">
        <f t="shared" si="18"/>
        <v>diện nhập</v>
      </c>
      <c r="V45" s="22">
        <f>C45/80000*100</f>
        <v>0</v>
      </c>
      <c r="W45" s="22">
        <f>+G45/850*100</f>
        <v>0</v>
      </c>
      <c r="X45" s="28" t="str">
        <f t="shared" si="19"/>
        <v>diện nhập</v>
      </c>
    </row>
    <row r="46" spans="1:24" ht="15.75" customHeight="1" x14ac:dyDescent="0.2">
      <c r="A46" s="20">
        <v>11</v>
      </c>
      <c r="B46" s="24" t="s">
        <v>24</v>
      </c>
      <c r="C46" s="14">
        <f t="shared" si="20"/>
        <v>4566</v>
      </c>
      <c r="D46" s="25">
        <v>4551</v>
      </c>
      <c r="E46" s="25">
        <v>15</v>
      </c>
      <c r="F46" s="26">
        <f>C46/8000*100</f>
        <v>57.074999999999996</v>
      </c>
      <c r="G46" s="27">
        <v>190.23497</v>
      </c>
      <c r="H46" s="26">
        <f>G46/30*100</f>
        <v>634.1165666666667</v>
      </c>
      <c r="I46" s="19"/>
      <c r="J46" s="19">
        <v>5</v>
      </c>
      <c r="K46" s="19">
        <f t="shared" si="21"/>
        <v>5</v>
      </c>
      <c r="L46" s="19"/>
      <c r="M46" s="19"/>
      <c r="N46" s="20" t="s">
        <v>1</v>
      </c>
      <c r="O46" s="20"/>
      <c r="P46" s="20" t="s">
        <v>76</v>
      </c>
      <c r="R46" s="6">
        <f>C46/8000*100</f>
        <v>57.074999999999996</v>
      </c>
      <c r="S46" s="6">
        <f>+G46/30*100</f>
        <v>634.1165666666667</v>
      </c>
      <c r="T46" s="23" t="str">
        <f t="shared" si="18"/>
        <v>không</v>
      </c>
      <c r="V46" s="6">
        <f>C46/5000*100</f>
        <v>91.320000000000007</v>
      </c>
      <c r="W46" s="6">
        <f>+G46/50*100</f>
        <v>380.46994000000001</v>
      </c>
      <c r="X46" s="23" t="str">
        <f t="shared" si="19"/>
        <v>không</v>
      </c>
    </row>
    <row r="47" spans="1:24" ht="15.75" customHeight="1" x14ac:dyDescent="0.2">
      <c r="A47" s="20">
        <v>12</v>
      </c>
      <c r="B47" s="24" t="s">
        <v>25</v>
      </c>
      <c r="C47" s="14">
        <f t="shared" si="20"/>
        <v>5740</v>
      </c>
      <c r="D47" s="25">
        <v>5712</v>
      </c>
      <c r="E47" s="25">
        <v>28</v>
      </c>
      <c r="F47" s="26">
        <f>C47/8000*100</f>
        <v>71.75</v>
      </c>
      <c r="G47" s="27">
        <v>223.20908</v>
      </c>
      <c r="H47" s="26">
        <f>G47/30*100</f>
        <v>744.03026666666665</v>
      </c>
      <c r="I47" s="19"/>
      <c r="J47" s="19">
        <v>6</v>
      </c>
      <c r="K47" s="19">
        <f t="shared" si="21"/>
        <v>6</v>
      </c>
      <c r="L47" s="19"/>
      <c r="M47" s="19"/>
      <c r="N47" s="20" t="s">
        <v>1</v>
      </c>
      <c r="O47" s="20"/>
      <c r="P47" s="20" t="s">
        <v>76</v>
      </c>
      <c r="R47" s="6">
        <f>C47/8000*100</f>
        <v>71.75</v>
      </c>
      <c r="S47" s="6">
        <f>+G47/30*100</f>
        <v>744.03026666666665</v>
      </c>
      <c r="T47" s="23" t="str">
        <f t="shared" si="18"/>
        <v>không</v>
      </c>
      <c r="V47" s="6">
        <f>C47/5000*100</f>
        <v>114.8</v>
      </c>
      <c r="W47" s="6">
        <f>+G47/50*100</f>
        <v>446.41816</v>
      </c>
      <c r="X47" s="23" t="str">
        <f t="shared" si="19"/>
        <v>không</v>
      </c>
    </row>
    <row r="48" spans="1:24" ht="15.75" customHeight="1" x14ac:dyDescent="0.2">
      <c r="A48" s="20">
        <v>13</v>
      </c>
      <c r="B48" s="24" t="s">
        <v>26</v>
      </c>
      <c r="C48" s="14">
        <f t="shared" si="20"/>
        <v>5080</v>
      </c>
      <c r="D48" s="25">
        <v>5039</v>
      </c>
      <c r="E48" s="25">
        <v>41</v>
      </c>
      <c r="F48" s="26">
        <f>C48/8000*100</f>
        <v>63.5</v>
      </c>
      <c r="G48" s="27">
        <v>208.46223999999998</v>
      </c>
      <c r="H48" s="26">
        <f>G48/30*100</f>
        <v>694.87413333333325</v>
      </c>
      <c r="I48" s="19"/>
      <c r="J48" s="19">
        <v>5</v>
      </c>
      <c r="K48" s="19">
        <f t="shared" si="21"/>
        <v>5</v>
      </c>
      <c r="L48" s="19"/>
      <c r="M48" s="19"/>
      <c r="N48" s="20" t="s">
        <v>1</v>
      </c>
      <c r="O48" s="20"/>
      <c r="P48" s="20" t="s">
        <v>76</v>
      </c>
      <c r="R48" s="6">
        <f>C48/8000*100</f>
        <v>63.5</v>
      </c>
      <c r="S48" s="6">
        <f>+G48/30*100</f>
        <v>694.87413333333325</v>
      </c>
      <c r="T48" s="23" t="str">
        <f t="shared" si="18"/>
        <v>không</v>
      </c>
      <c r="V48" s="6">
        <f>C48/5000*100</f>
        <v>101.6</v>
      </c>
      <c r="W48" s="6">
        <f>+G48/50*100</f>
        <v>416.92447999999996</v>
      </c>
      <c r="X48" s="23" t="str">
        <f t="shared" si="19"/>
        <v>không</v>
      </c>
    </row>
    <row r="49" spans="1:24" ht="15.75" customHeight="1" x14ac:dyDescent="0.2">
      <c r="A49" s="20">
        <v>20</v>
      </c>
      <c r="B49" s="24" t="s">
        <v>27</v>
      </c>
      <c r="C49" s="14">
        <f t="shared" si="20"/>
        <v>9748</v>
      </c>
      <c r="D49" s="25">
        <v>9649</v>
      </c>
      <c r="E49" s="25">
        <v>99</v>
      </c>
      <c r="F49" s="26">
        <f>C49/8000*100</f>
        <v>121.85</v>
      </c>
      <c r="G49" s="27">
        <v>125.05036</v>
      </c>
      <c r="H49" s="26">
        <f>G49/30*100</f>
        <v>416.8345333333333</v>
      </c>
      <c r="I49" s="19"/>
      <c r="J49" s="19">
        <v>3</v>
      </c>
      <c r="K49" s="19">
        <f t="shared" si="21"/>
        <v>3</v>
      </c>
      <c r="L49" s="19"/>
      <c r="M49" s="19"/>
      <c r="N49" s="20" t="s">
        <v>1</v>
      </c>
      <c r="O49" s="20"/>
      <c r="P49" s="20" t="s">
        <v>76</v>
      </c>
      <c r="R49" s="6">
        <f>C49/8000*100</f>
        <v>121.85</v>
      </c>
      <c r="S49" s="6">
        <f>+G49/30*100</f>
        <v>416.8345333333333</v>
      </c>
      <c r="T49" s="23" t="str">
        <f t="shared" si="18"/>
        <v>không</v>
      </c>
      <c r="V49" s="6">
        <f>C49/5000*100</f>
        <v>194.96</v>
      </c>
      <c r="W49" s="6">
        <f>+G49/50*100</f>
        <v>250.10072000000002</v>
      </c>
      <c r="X49" s="23" t="str">
        <f t="shared" si="19"/>
        <v>không</v>
      </c>
    </row>
    <row r="50" spans="1:24" s="21" customFormat="1" ht="15.75" customHeight="1" x14ac:dyDescent="0.2">
      <c r="A50" s="40" t="s">
        <v>56</v>
      </c>
      <c r="B50" s="29" t="s">
        <v>60</v>
      </c>
      <c r="C50" s="14"/>
      <c r="D50" s="14"/>
      <c r="E50" s="14"/>
      <c r="F50" s="18"/>
      <c r="G50" s="16"/>
      <c r="H50" s="18"/>
      <c r="I50" s="19"/>
      <c r="J50" s="19"/>
      <c r="K50" s="19"/>
      <c r="L50" s="19"/>
      <c r="M50" s="19"/>
      <c r="N50" s="40"/>
      <c r="O50" s="40"/>
      <c r="P50" s="20"/>
      <c r="R50" s="22">
        <f>C50/120000*100</f>
        <v>0</v>
      </c>
      <c r="S50" s="22">
        <f>+G50/450*100</f>
        <v>0</v>
      </c>
      <c r="T50" s="23" t="str">
        <f t="shared" ref="T50:T64" si="22">IF(AND(OR(R50&lt;50,S50&lt;50),R50&lt;100,S50&lt;100),"diện nhập","không")</f>
        <v>diện nhập</v>
      </c>
      <c r="V50" s="22">
        <f>C50/80000*100</f>
        <v>0</v>
      </c>
      <c r="W50" s="22">
        <f>+G50/850*100</f>
        <v>0</v>
      </c>
      <c r="X50" s="23" t="str">
        <f t="shared" ref="X50:X64" si="23">IF(AND(OR(V50&lt;50,W50&lt;50),V50&lt;100,W50&lt;100),"diện nhập","không")</f>
        <v>diện nhập</v>
      </c>
    </row>
    <row r="51" spans="1:24" ht="15.75" customHeight="1" x14ac:dyDescent="0.2">
      <c r="A51" s="20">
        <v>1</v>
      </c>
      <c r="B51" s="24" t="s">
        <v>39</v>
      </c>
      <c r="C51" s="14">
        <f t="shared" ref="C51:C64" si="24">D51+E51</f>
        <v>4028</v>
      </c>
      <c r="D51" s="25">
        <v>3992</v>
      </c>
      <c r="E51" s="25">
        <v>36</v>
      </c>
      <c r="F51" s="26">
        <f>C51/8000*100</f>
        <v>50.349999999999994</v>
      </c>
      <c r="G51" s="27">
        <v>37.982779999999998</v>
      </c>
      <c r="H51" s="26">
        <f>G51/14*100</f>
        <v>271.30557142857145</v>
      </c>
      <c r="I51" s="19"/>
      <c r="J51" s="19">
        <v>1</v>
      </c>
      <c r="K51" s="19">
        <f t="shared" ref="K51:K64" si="25">I51+J51</f>
        <v>1</v>
      </c>
      <c r="L51" s="19"/>
      <c r="M51" s="19"/>
      <c r="N51" s="20" t="s">
        <v>2</v>
      </c>
      <c r="O51" s="20" t="s">
        <v>69</v>
      </c>
      <c r="P51" s="20" t="s">
        <v>76</v>
      </c>
      <c r="R51" s="6">
        <f>C51/8000*100</f>
        <v>50.349999999999994</v>
      </c>
      <c r="S51" s="6">
        <f>+G51/14*100</f>
        <v>271.30557142857145</v>
      </c>
      <c r="T51" s="23" t="str">
        <f t="shared" si="22"/>
        <v>không</v>
      </c>
      <c r="V51" s="6">
        <f>C51/8000*100</f>
        <v>50.349999999999994</v>
      </c>
      <c r="W51" s="6">
        <f>+G51/14*100</f>
        <v>271.30557142857145</v>
      </c>
      <c r="X51" s="23" t="str">
        <f t="shared" si="23"/>
        <v>không</v>
      </c>
    </row>
    <row r="52" spans="1:24" ht="15.75" customHeight="1" x14ac:dyDescent="0.2">
      <c r="A52" s="20">
        <v>9</v>
      </c>
      <c r="B52" s="24" t="s">
        <v>40</v>
      </c>
      <c r="C52" s="14">
        <f t="shared" si="24"/>
        <v>3938</v>
      </c>
      <c r="D52" s="25">
        <v>3913</v>
      </c>
      <c r="E52" s="25">
        <v>25</v>
      </c>
      <c r="F52" s="26">
        <f>C52/8000*100</f>
        <v>49.225000000000001</v>
      </c>
      <c r="G52" s="27">
        <v>258.00697000000002</v>
      </c>
      <c r="H52" s="26">
        <f>G52/30*100</f>
        <v>860.02323333333345</v>
      </c>
      <c r="I52" s="19"/>
      <c r="J52" s="19">
        <v>7</v>
      </c>
      <c r="K52" s="19">
        <f t="shared" si="25"/>
        <v>7</v>
      </c>
      <c r="L52" s="19"/>
      <c r="M52" s="19"/>
      <c r="N52" s="20" t="s">
        <v>1</v>
      </c>
      <c r="O52" s="20"/>
      <c r="P52" s="20" t="s">
        <v>76</v>
      </c>
      <c r="R52" s="6">
        <f>C52/8000*100</f>
        <v>49.225000000000001</v>
      </c>
      <c r="S52" s="6">
        <f>+G52/30*100</f>
        <v>860.02323333333345</v>
      </c>
      <c r="T52" s="23" t="str">
        <f t="shared" si="22"/>
        <v>không</v>
      </c>
      <c r="V52" s="6">
        <f>C52/5000*100</f>
        <v>78.759999999999991</v>
      </c>
      <c r="W52" s="6">
        <f>+G52/50*100</f>
        <v>516.01394000000005</v>
      </c>
      <c r="X52" s="23" t="str">
        <f t="shared" si="23"/>
        <v>không</v>
      </c>
    </row>
    <row r="53" spans="1:24" ht="15.75" customHeight="1" x14ac:dyDescent="0.2">
      <c r="A53" s="20">
        <v>10</v>
      </c>
      <c r="B53" s="24" t="s">
        <v>41</v>
      </c>
      <c r="C53" s="14">
        <f t="shared" si="24"/>
        <v>3927</v>
      </c>
      <c r="D53" s="25">
        <v>3890</v>
      </c>
      <c r="E53" s="25">
        <v>37</v>
      </c>
      <c r="F53" s="26">
        <f>C53/8000*100</f>
        <v>49.087499999999999</v>
      </c>
      <c r="G53" s="27">
        <v>198.3297</v>
      </c>
      <c r="H53" s="26">
        <f>G53/30*100</f>
        <v>661.09900000000005</v>
      </c>
      <c r="I53" s="19"/>
      <c r="J53" s="19">
        <v>5</v>
      </c>
      <c r="K53" s="19">
        <f t="shared" si="25"/>
        <v>5</v>
      </c>
      <c r="L53" s="19"/>
      <c r="M53" s="19"/>
      <c r="N53" s="20" t="s">
        <v>1</v>
      </c>
      <c r="O53" s="20"/>
      <c r="P53" s="20" t="s">
        <v>76</v>
      </c>
      <c r="R53" s="6">
        <f>C53/8000*100</f>
        <v>49.087499999999999</v>
      </c>
      <c r="S53" s="6">
        <f>+G53/30*100</f>
        <v>661.09900000000005</v>
      </c>
      <c r="T53" s="23" t="str">
        <f t="shared" si="22"/>
        <v>không</v>
      </c>
      <c r="V53" s="6">
        <f>C53/5000*100</f>
        <v>78.539999999999992</v>
      </c>
      <c r="W53" s="6">
        <f>+G53/50*100</f>
        <v>396.65940000000001</v>
      </c>
      <c r="X53" s="23" t="str">
        <f t="shared" si="23"/>
        <v>không</v>
      </c>
    </row>
    <row r="54" spans="1:24" s="21" customFormat="1" ht="15.75" customHeight="1" x14ac:dyDescent="0.2">
      <c r="A54" s="40" t="s">
        <v>54</v>
      </c>
      <c r="B54" s="17" t="s">
        <v>73</v>
      </c>
      <c r="C54" s="14"/>
      <c r="D54" s="14"/>
      <c r="E54" s="14"/>
      <c r="F54" s="18"/>
      <c r="G54" s="16"/>
      <c r="H54" s="18"/>
      <c r="I54" s="19"/>
      <c r="J54" s="19"/>
      <c r="K54" s="19"/>
      <c r="L54" s="19"/>
      <c r="M54" s="19"/>
      <c r="N54" s="40"/>
      <c r="O54" s="40"/>
      <c r="P54" s="20"/>
      <c r="R54" s="22">
        <f>C54/120000*100</f>
        <v>0</v>
      </c>
      <c r="S54" s="22">
        <f>+G54/450*100</f>
        <v>0</v>
      </c>
      <c r="T54" s="23" t="str">
        <f t="shared" si="22"/>
        <v>diện nhập</v>
      </c>
      <c r="V54" s="22">
        <f>C54/80000*100</f>
        <v>0</v>
      </c>
      <c r="W54" s="22">
        <f>+G54/850*100</f>
        <v>0</v>
      </c>
      <c r="X54" s="23" t="str">
        <f t="shared" si="23"/>
        <v>diện nhập</v>
      </c>
    </row>
    <row r="55" spans="1:24" ht="15.75" customHeight="1" x14ac:dyDescent="0.2">
      <c r="A55" s="20">
        <v>1</v>
      </c>
      <c r="B55" s="24" t="s">
        <v>14</v>
      </c>
      <c r="C55" s="14">
        <f t="shared" si="24"/>
        <v>13742</v>
      </c>
      <c r="D55" s="25">
        <v>13504</v>
      </c>
      <c r="E55" s="25">
        <v>238</v>
      </c>
      <c r="F55" s="26">
        <f t="shared" ref="F55:F64" si="26">C55/8000*100</f>
        <v>171.77500000000001</v>
      </c>
      <c r="G55" s="27">
        <v>5.3426900000000002</v>
      </c>
      <c r="H55" s="26">
        <f>G55/14*100</f>
        <v>38.16207142857143</v>
      </c>
      <c r="I55" s="19">
        <v>1</v>
      </c>
      <c r="J55" s="19"/>
      <c r="K55" s="19">
        <f t="shared" si="25"/>
        <v>1</v>
      </c>
      <c r="L55" s="19"/>
      <c r="M55" s="19"/>
      <c r="N55" s="20" t="s">
        <v>2</v>
      </c>
      <c r="O55" s="20" t="s">
        <v>69</v>
      </c>
      <c r="P55" s="20" t="s">
        <v>76</v>
      </c>
      <c r="R55" s="6">
        <f t="shared" ref="R55:R64" si="27">C55/8000*100</f>
        <v>171.77500000000001</v>
      </c>
      <c r="S55" s="6">
        <f>+G55/14*100</f>
        <v>38.16207142857143</v>
      </c>
      <c r="T55" s="23" t="str">
        <f t="shared" si="22"/>
        <v>không</v>
      </c>
      <c r="V55" s="6">
        <f>C55/8000*100</f>
        <v>171.77500000000001</v>
      </c>
      <c r="W55" s="6">
        <f>+G55/14*100</f>
        <v>38.16207142857143</v>
      </c>
      <c r="X55" s="23" t="str">
        <f t="shared" si="23"/>
        <v>không</v>
      </c>
    </row>
    <row r="56" spans="1:24" ht="15.75" customHeight="1" x14ac:dyDescent="0.2">
      <c r="A56" s="20">
        <v>2</v>
      </c>
      <c r="B56" s="24" t="s">
        <v>15</v>
      </c>
      <c r="C56" s="14">
        <f t="shared" si="24"/>
        <v>5475</v>
      </c>
      <c r="D56" s="25">
        <v>5464</v>
      </c>
      <c r="E56" s="25">
        <v>11</v>
      </c>
      <c r="F56" s="26">
        <f t="shared" si="26"/>
        <v>68.4375</v>
      </c>
      <c r="G56" s="27">
        <v>63.800629999999998</v>
      </c>
      <c r="H56" s="26">
        <f>G56/30*100</f>
        <v>212.66876666666667</v>
      </c>
      <c r="I56" s="19"/>
      <c r="J56" s="19">
        <v>1</v>
      </c>
      <c r="K56" s="19">
        <f t="shared" si="25"/>
        <v>1</v>
      </c>
      <c r="L56" s="19"/>
      <c r="M56" s="19"/>
      <c r="N56" s="20" t="s">
        <v>2</v>
      </c>
      <c r="O56" s="20"/>
      <c r="P56" s="20" t="s">
        <v>76</v>
      </c>
      <c r="R56" s="6">
        <f t="shared" si="27"/>
        <v>68.4375</v>
      </c>
      <c r="S56" s="6">
        <f t="shared" ref="S56:S64" si="28">+G56/30*100</f>
        <v>212.66876666666667</v>
      </c>
      <c r="T56" s="23" t="str">
        <f t="shared" si="22"/>
        <v>không</v>
      </c>
      <c r="V56" s="6">
        <f t="shared" ref="V56:V64" si="29">C56/5000*100</f>
        <v>109.5</v>
      </c>
      <c r="W56" s="6">
        <f t="shared" ref="W56:W64" si="30">+G56/50*100</f>
        <v>127.60126000000001</v>
      </c>
      <c r="X56" s="23" t="str">
        <f t="shared" si="23"/>
        <v>không</v>
      </c>
    </row>
    <row r="57" spans="1:24" ht="15.75" customHeight="1" x14ac:dyDescent="0.2">
      <c r="A57" s="20">
        <v>4</v>
      </c>
      <c r="B57" s="24" t="s">
        <v>16</v>
      </c>
      <c r="C57" s="14">
        <f t="shared" si="24"/>
        <v>6942</v>
      </c>
      <c r="D57" s="25">
        <v>6924</v>
      </c>
      <c r="E57" s="25">
        <v>18</v>
      </c>
      <c r="F57" s="26">
        <f t="shared" si="26"/>
        <v>86.775000000000006</v>
      </c>
      <c r="G57" s="27">
        <v>76.631799999999998</v>
      </c>
      <c r="H57" s="26">
        <f t="shared" ref="H57:H64" si="31">G57/30*100</f>
        <v>255.43933333333331</v>
      </c>
      <c r="I57" s="19"/>
      <c r="J57" s="19">
        <v>1</v>
      </c>
      <c r="K57" s="19">
        <f t="shared" si="25"/>
        <v>1</v>
      </c>
      <c r="L57" s="19"/>
      <c r="M57" s="19"/>
      <c r="N57" s="20" t="s">
        <v>1</v>
      </c>
      <c r="O57" s="20"/>
      <c r="P57" s="20" t="s">
        <v>76</v>
      </c>
      <c r="R57" s="6">
        <f t="shared" si="27"/>
        <v>86.775000000000006</v>
      </c>
      <c r="S57" s="6">
        <f t="shared" si="28"/>
        <v>255.43933333333331</v>
      </c>
      <c r="T57" s="23" t="str">
        <f t="shared" si="22"/>
        <v>không</v>
      </c>
      <c r="V57" s="6">
        <f t="shared" si="29"/>
        <v>138.84</v>
      </c>
      <c r="W57" s="6">
        <f t="shared" si="30"/>
        <v>153.2636</v>
      </c>
      <c r="X57" s="23" t="str">
        <f t="shared" si="23"/>
        <v>không</v>
      </c>
    </row>
    <row r="58" spans="1:24" ht="15.75" customHeight="1" x14ac:dyDescent="0.2">
      <c r="A58" s="20">
        <v>5</v>
      </c>
      <c r="B58" s="24" t="s">
        <v>17</v>
      </c>
      <c r="C58" s="14">
        <f t="shared" si="24"/>
        <v>7405</v>
      </c>
      <c r="D58" s="25">
        <v>7389</v>
      </c>
      <c r="E58" s="25">
        <v>16</v>
      </c>
      <c r="F58" s="26">
        <f t="shared" si="26"/>
        <v>92.5625</v>
      </c>
      <c r="G58" s="27">
        <v>158.58708000000001</v>
      </c>
      <c r="H58" s="26">
        <f t="shared" si="31"/>
        <v>528.62360000000001</v>
      </c>
      <c r="I58" s="19"/>
      <c r="J58" s="19">
        <v>4</v>
      </c>
      <c r="K58" s="19">
        <f t="shared" si="25"/>
        <v>4</v>
      </c>
      <c r="L58" s="19"/>
      <c r="M58" s="19"/>
      <c r="N58" s="20" t="s">
        <v>1</v>
      </c>
      <c r="O58" s="20"/>
      <c r="P58" s="20" t="s">
        <v>76</v>
      </c>
      <c r="R58" s="6">
        <f t="shared" si="27"/>
        <v>92.5625</v>
      </c>
      <c r="S58" s="6">
        <f t="shared" si="28"/>
        <v>528.62360000000001</v>
      </c>
      <c r="T58" s="23" t="str">
        <f t="shared" si="22"/>
        <v>không</v>
      </c>
      <c r="V58" s="6">
        <f t="shared" si="29"/>
        <v>148.10000000000002</v>
      </c>
      <c r="W58" s="6">
        <f t="shared" si="30"/>
        <v>317.17416000000003</v>
      </c>
      <c r="X58" s="23" t="str">
        <f t="shared" si="23"/>
        <v>không</v>
      </c>
    </row>
    <row r="59" spans="1:24" ht="15.75" customHeight="1" x14ac:dyDescent="0.2">
      <c r="A59" s="20">
        <v>8</v>
      </c>
      <c r="B59" s="24" t="s">
        <v>18</v>
      </c>
      <c r="C59" s="14">
        <f t="shared" si="24"/>
        <v>6407</v>
      </c>
      <c r="D59" s="25">
        <v>6396</v>
      </c>
      <c r="E59" s="25">
        <v>11</v>
      </c>
      <c r="F59" s="26">
        <f t="shared" si="26"/>
        <v>80.087500000000006</v>
      </c>
      <c r="G59" s="27">
        <v>68.502629999999996</v>
      </c>
      <c r="H59" s="26">
        <f t="shared" si="31"/>
        <v>228.34209999999996</v>
      </c>
      <c r="I59" s="19"/>
      <c r="J59" s="19">
        <v>1</v>
      </c>
      <c r="K59" s="19">
        <f t="shared" si="25"/>
        <v>1</v>
      </c>
      <c r="L59" s="19"/>
      <c r="M59" s="19"/>
      <c r="N59" s="20" t="s">
        <v>2</v>
      </c>
      <c r="O59" s="20"/>
      <c r="P59" s="20" t="s">
        <v>76</v>
      </c>
      <c r="R59" s="6">
        <f t="shared" si="27"/>
        <v>80.087500000000006</v>
      </c>
      <c r="S59" s="6">
        <f t="shared" si="28"/>
        <v>228.34209999999996</v>
      </c>
      <c r="T59" s="23" t="str">
        <f t="shared" si="22"/>
        <v>không</v>
      </c>
      <c r="V59" s="6">
        <f t="shared" si="29"/>
        <v>128.14000000000001</v>
      </c>
      <c r="W59" s="6">
        <f t="shared" si="30"/>
        <v>137.00525999999999</v>
      </c>
      <c r="X59" s="23" t="str">
        <f t="shared" si="23"/>
        <v>không</v>
      </c>
    </row>
    <row r="60" spans="1:24" ht="15.75" customHeight="1" x14ac:dyDescent="0.2">
      <c r="A60" s="20">
        <v>9</v>
      </c>
      <c r="B60" s="24" t="s">
        <v>19</v>
      </c>
      <c r="C60" s="14">
        <f t="shared" si="24"/>
        <v>6838</v>
      </c>
      <c r="D60" s="25">
        <v>6838</v>
      </c>
      <c r="E60" s="25">
        <v>0</v>
      </c>
      <c r="F60" s="26">
        <f t="shared" si="26"/>
        <v>85.474999999999994</v>
      </c>
      <c r="G60" s="27">
        <v>171.36427</v>
      </c>
      <c r="H60" s="26">
        <f t="shared" si="31"/>
        <v>571.21423333333337</v>
      </c>
      <c r="I60" s="19"/>
      <c r="J60" s="19">
        <v>4</v>
      </c>
      <c r="K60" s="19">
        <f t="shared" si="25"/>
        <v>4</v>
      </c>
      <c r="L60" s="19"/>
      <c r="M60" s="19"/>
      <c r="N60" s="20" t="s">
        <v>1</v>
      </c>
      <c r="O60" s="20"/>
      <c r="P60" s="20" t="s">
        <v>76</v>
      </c>
      <c r="R60" s="6">
        <f t="shared" si="27"/>
        <v>85.474999999999994</v>
      </c>
      <c r="S60" s="6">
        <f t="shared" si="28"/>
        <v>571.21423333333337</v>
      </c>
      <c r="T60" s="23" t="str">
        <f t="shared" si="22"/>
        <v>không</v>
      </c>
      <c r="V60" s="6">
        <f t="shared" si="29"/>
        <v>136.76</v>
      </c>
      <c r="W60" s="6">
        <f t="shared" si="30"/>
        <v>342.72854000000001</v>
      </c>
      <c r="X60" s="23" t="str">
        <f t="shared" si="23"/>
        <v>không</v>
      </c>
    </row>
    <row r="61" spans="1:24" ht="15.75" customHeight="1" x14ac:dyDescent="0.2">
      <c r="A61" s="20">
        <v>14</v>
      </c>
      <c r="B61" s="24" t="s">
        <v>20</v>
      </c>
      <c r="C61" s="14">
        <f t="shared" si="24"/>
        <v>8347</v>
      </c>
      <c r="D61" s="25">
        <v>8331</v>
      </c>
      <c r="E61" s="25">
        <v>16</v>
      </c>
      <c r="F61" s="26">
        <f t="shared" si="26"/>
        <v>104.33749999999999</v>
      </c>
      <c r="G61" s="27">
        <v>112.30073</v>
      </c>
      <c r="H61" s="26">
        <f t="shared" si="31"/>
        <v>374.3357666666667</v>
      </c>
      <c r="I61" s="19"/>
      <c r="J61" s="19">
        <v>2</v>
      </c>
      <c r="K61" s="19">
        <f t="shared" si="25"/>
        <v>2</v>
      </c>
      <c r="L61" s="19"/>
      <c r="M61" s="19"/>
      <c r="N61" s="20" t="s">
        <v>1</v>
      </c>
      <c r="O61" s="20"/>
      <c r="P61" s="20" t="s">
        <v>76</v>
      </c>
      <c r="R61" s="6">
        <f t="shared" si="27"/>
        <v>104.33749999999999</v>
      </c>
      <c r="S61" s="6">
        <f t="shared" si="28"/>
        <v>374.3357666666667</v>
      </c>
      <c r="T61" s="23" t="str">
        <f t="shared" si="22"/>
        <v>không</v>
      </c>
      <c r="V61" s="6">
        <f t="shared" si="29"/>
        <v>166.94</v>
      </c>
      <c r="W61" s="6">
        <f t="shared" si="30"/>
        <v>224.60146</v>
      </c>
      <c r="X61" s="23" t="str">
        <f t="shared" si="23"/>
        <v>không</v>
      </c>
    </row>
    <row r="62" spans="1:24" ht="15.75" customHeight="1" x14ac:dyDescent="0.2">
      <c r="A62" s="20">
        <v>15</v>
      </c>
      <c r="B62" s="24" t="s">
        <v>21</v>
      </c>
      <c r="C62" s="14">
        <f t="shared" si="24"/>
        <v>5348</v>
      </c>
      <c r="D62" s="25">
        <v>5348</v>
      </c>
      <c r="E62" s="25">
        <v>0</v>
      </c>
      <c r="F62" s="26">
        <f t="shared" si="26"/>
        <v>66.849999999999994</v>
      </c>
      <c r="G62" s="27">
        <v>64.264539999999997</v>
      </c>
      <c r="H62" s="26">
        <f t="shared" si="31"/>
        <v>214.21513333333331</v>
      </c>
      <c r="I62" s="19"/>
      <c r="J62" s="19">
        <v>1</v>
      </c>
      <c r="K62" s="19">
        <f t="shared" si="25"/>
        <v>1</v>
      </c>
      <c r="L62" s="19"/>
      <c r="M62" s="19"/>
      <c r="N62" s="20" t="s">
        <v>1</v>
      </c>
      <c r="O62" s="20"/>
      <c r="P62" s="20" t="s">
        <v>76</v>
      </c>
      <c r="R62" s="6">
        <f t="shared" si="27"/>
        <v>66.849999999999994</v>
      </c>
      <c r="S62" s="6">
        <f t="shared" si="28"/>
        <v>214.21513333333331</v>
      </c>
      <c r="T62" s="23" t="str">
        <f t="shared" si="22"/>
        <v>không</v>
      </c>
      <c r="V62" s="6">
        <f t="shared" si="29"/>
        <v>106.96000000000001</v>
      </c>
      <c r="W62" s="6">
        <f t="shared" si="30"/>
        <v>128.52907999999999</v>
      </c>
      <c r="X62" s="23" t="str">
        <f t="shared" si="23"/>
        <v>không</v>
      </c>
    </row>
    <row r="63" spans="1:24" ht="15.75" customHeight="1" x14ac:dyDescent="0.2">
      <c r="A63" s="20">
        <v>17</v>
      </c>
      <c r="B63" s="24" t="s">
        <v>22</v>
      </c>
      <c r="C63" s="14">
        <f t="shared" si="24"/>
        <v>6371</v>
      </c>
      <c r="D63" s="25">
        <v>6371</v>
      </c>
      <c r="E63" s="25">
        <v>0</v>
      </c>
      <c r="F63" s="26">
        <f t="shared" si="26"/>
        <v>79.637500000000003</v>
      </c>
      <c r="G63" s="27">
        <v>104.69783</v>
      </c>
      <c r="H63" s="26">
        <f t="shared" si="31"/>
        <v>348.99276666666663</v>
      </c>
      <c r="I63" s="19"/>
      <c r="J63" s="19">
        <v>2</v>
      </c>
      <c r="K63" s="19">
        <f t="shared" si="25"/>
        <v>2</v>
      </c>
      <c r="L63" s="19"/>
      <c r="M63" s="19"/>
      <c r="N63" s="20" t="s">
        <v>2</v>
      </c>
      <c r="O63" s="20"/>
      <c r="P63" s="20" t="s">
        <v>76</v>
      </c>
      <c r="R63" s="6">
        <f t="shared" si="27"/>
        <v>79.637500000000003</v>
      </c>
      <c r="S63" s="6">
        <f t="shared" si="28"/>
        <v>348.99276666666663</v>
      </c>
      <c r="T63" s="23" t="str">
        <f t="shared" si="22"/>
        <v>không</v>
      </c>
      <c r="V63" s="6">
        <f t="shared" si="29"/>
        <v>127.42</v>
      </c>
      <c r="W63" s="6">
        <f t="shared" si="30"/>
        <v>209.39565999999999</v>
      </c>
      <c r="X63" s="23" t="str">
        <f t="shared" si="23"/>
        <v>không</v>
      </c>
    </row>
    <row r="64" spans="1:24" ht="15.75" customHeight="1" x14ac:dyDescent="0.2">
      <c r="A64" s="20">
        <v>18</v>
      </c>
      <c r="B64" s="24" t="s">
        <v>23</v>
      </c>
      <c r="C64" s="14">
        <f t="shared" si="24"/>
        <v>5593</v>
      </c>
      <c r="D64" s="25">
        <v>5586</v>
      </c>
      <c r="E64" s="25">
        <v>7</v>
      </c>
      <c r="F64" s="26">
        <f t="shared" si="26"/>
        <v>69.912499999999994</v>
      </c>
      <c r="G64" s="27">
        <v>141.13731999999999</v>
      </c>
      <c r="H64" s="26">
        <f t="shared" si="31"/>
        <v>470.45773333333329</v>
      </c>
      <c r="I64" s="19"/>
      <c r="J64" s="19">
        <v>3</v>
      </c>
      <c r="K64" s="19">
        <f t="shared" si="25"/>
        <v>3</v>
      </c>
      <c r="L64" s="19"/>
      <c r="M64" s="19"/>
      <c r="N64" s="20" t="s">
        <v>1</v>
      </c>
      <c r="O64" s="20"/>
      <c r="P64" s="20" t="s">
        <v>76</v>
      </c>
      <c r="R64" s="6">
        <f t="shared" si="27"/>
        <v>69.912499999999994</v>
      </c>
      <c r="S64" s="6">
        <f t="shared" si="28"/>
        <v>470.45773333333329</v>
      </c>
      <c r="T64" s="23" t="str">
        <f t="shared" si="22"/>
        <v>không</v>
      </c>
      <c r="V64" s="6">
        <f t="shared" si="29"/>
        <v>111.86</v>
      </c>
      <c r="W64" s="6">
        <f t="shared" si="30"/>
        <v>282.27463999999998</v>
      </c>
      <c r="X64" s="23" t="str">
        <f t="shared" si="23"/>
        <v>không</v>
      </c>
    </row>
    <row r="65" spans="1:24" ht="27" customHeight="1" x14ac:dyDescent="0.2">
      <c r="A65" s="126" t="s">
        <v>106</v>
      </c>
      <c r="B65" s="127"/>
      <c r="C65" s="127"/>
      <c r="D65" s="127"/>
      <c r="E65" s="127"/>
      <c r="F65" s="127"/>
      <c r="G65" s="127"/>
      <c r="H65" s="128"/>
      <c r="I65" s="53">
        <f>SUM(I5:I64)</f>
        <v>33</v>
      </c>
      <c r="J65" s="53">
        <f>SUM(J5:J64)</f>
        <v>92</v>
      </c>
      <c r="K65" s="53">
        <f>SUM(K5:K64)</f>
        <v>125</v>
      </c>
      <c r="L65" s="57"/>
      <c r="M65" s="57"/>
      <c r="N65" s="41"/>
      <c r="O65" s="41"/>
      <c r="P65" s="41"/>
      <c r="T65" s="23"/>
      <c r="X65" s="23"/>
    </row>
    <row r="66" spans="1:24" ht="27" customHeight="1" x14ac:dyDescent="0.2">
      <c r="A66" s="20"/>
      <c r="B66" s="24"/>
      <c r="C66" s="25"/>
      <c r="D66" s="25"/>
      <c r="E66" s="25"/>
      <c r="F66" s="25"/>
      <c r="G66" s="33"/>
      <c r="H66" s="33"/>
      <c r="I66" s="19">
        <f>COUNTA(I5:I64)</f>
        <v>21</v>
      </c>
      <c r="J66" s="19">
        <f>COUNTA(J5:J64)</f>
        <v>30</v>
      </c>
      <c r="K66" s="19"/>
      <c r="L66" s="55"/>
      <c r="M66" s="55"/>
    </row>
    <row r="67" spans="1:24" ht="37.5" customHeight="1" x14ac:dyDescent="0.2">
      <c r="J67" s="43"/>
    </row>
    <row r="68" spans="1:24" ht="37.5" customHeight="1" x14ac:dyDescent="0.2">
      <c r="J68" s="43"/>
    </row>
    <row r="69" spans="1:24" ht="27.75" customHeight="1" x14ac:dyDescent="0.2">
      <c r="A69" s="124" t="s">
        <v>98</v>
      </c>
      <c r="B69" s="124"/>
      <c r="C69" s="124"/>
      <c r="D69" s="124"/>
      <c r="E69" s="124"/>
      <c r="F69" s="124"/>
      <c r="G69" s="124"/>
      <c r="H69" s="124"/>
      <c r="I69" s="47"/>
      <c r="J69" s="47"/>
      <c r="K69" s="47"/>
      <c r="L69" s="58"/>
      <c r="M69" s="58"/>
    </row>
    <row r="70" spans="1:24" ht="25.5" customHeight="1" x14ac:dyDescent="0.2">
      <c r="A70" s="35" t="s">
        <v>77</v>
      </c>
      <c r="B70" s="39" t="s">
        <v>93</v>
      </c>
      <c r="C70" s="125" t="s">
        <v>95</v>
      </c>
      <c r="D70" s="125"/>
      <c r="E70" s="125"/>
      <c r="F70" s="125"/>
      <c r="G70" s="125" t="s">
        <v>94</v>
      </c>
      <c r="H70" s="125"/>
      <c r="I70" s="48"/>
      <c r="J70" s="48"/>
      <c r="K70" s="48"/>
      <c r="L70" s="57"/>
      <c r="M70" s="57"/>
    </row>
    <row r="71" spans="1:24" ht="15" customHeight="1" x14ac:dyDescent="0.2">
      <c r="A71" s="119">
        <v>1</v>
      </c>
      <c r="B71" s="120" t="s">
        <v>99</v>
      </c>
      <c r="C71" s="121" t="s">
        <v>96</v>
      </c>
      <c r="D71" s="121"/>
      <c r="E71" s="121"/>
      <c r="F71" s="121"/>
      <c r="G71" s="122">
        <v>8000</v>
      </c>
      <c r="H71" s="122"/>
      <c r="I71" s="50"/>
      <c r="J71" s="49"/>
      <c r="K71" s="50"/>
      <c r="L71" s="55"/>
      <c r="M71" s="55"/>
    </row>
    <row r="72" spans="1:24" ht="15" customHeight="1" x14ac:dyDescent="0.2">
      <c r="A72" s="119"/>
      <c r="B72" s="120"/>
      <c r="C72" s="121" t="s">
        <v>97</v>
      </c>
      <c r="D72" s="121"/>
      <c r="E72" s="121"/>
      <c r="F72" s="121"/>
      <c r="G72" s="122">
        <v>30</v>
      </c>
      <c r="H72" s="122"/>
      <c r="I72" s="50"/>
      <c r="J72" s="49"/>
      <c r="K72" s="50"/>
      <c r="L72" s="55"/>
      <c r="M72" s="55"/>
      <c r="O72" s="5"/>
      <c r="P72" s="34"/>
    </row>
    <row r="73" spans="1:24" ht="15" customHeight="1" x14ac:dyDescent="0.2">
      <c r="A73" s="119">
        <v>2</v>
      </c>
      <c r="B73" s="120" t="s">
        <v>101</v>
      </c>
      <c r="C73" s="121" t="s">
        <v>96</v>
      </c>
      <c r="D73" s="121"/>
      <c r="E73" s="121"/>
      <c r="F73" s="121"/>
      <c r="G73" s="122">
        <v>7000</v>
      </c>
      <c r="H73" s="122"/>
      <c r="I73" s="50"/>
      <c r="J73" s="49"/>
      <c r="K73" s="50"/>
      <c r="L73" s="55"/>
      <c r="M73" s="55"/>
    </row>
    <row r="74" spans="1:24" ht="15" customHeight="1" x14ac:dyDescent="0.2">
      <c r="A74" s="119"/>
      <c r="B74" s="120"/>
      <c r="C74" s="121" t="s">
        <v>97</v>
      </c>
      <c r="D74" s="121"/>
      <c r="E74" s="121"/>
      <c r="F74" s="121"/>
      <c r="G74" s="123">
        <v>5.5</v>
      </c>
      <c r="H74" s="123"/>
      <c r="I74" s="50"/>
      <c r="J74" s="49"/>
      <c r="K74" s="50"/>
      <c r="L74" s="55"/>
      <c r="M74" s="55"/>
    </row>
    <row r="75" spans="1:24" ht="15" customHeight="1" x14ac:dyDescent="0.2">
      <c r="A75" s="119">
        <v>3</v>
      </c>
      <c r="B75" s="120" t="s">
        <v>102</v>
      </c>
      <c r="C75" s="121" t="s">
        <v>96</v>
      </c>
      <c r="D75" s="121"/>
      <c r="E75" s="121"/>
      <c r="F75" s="121"/>
      <c r="G75" s="122">
        <v>5000</v>
      </c>
      <c r="H75" s="122"/>
      <c r="I75" s="50"/>
      <c r="J75" s="49"/>
      <c r="K75" s="50"/>
      <c r="L75" s="55"/>
      <c r="M75" s="55"/>
    </row>
    <row r="76" spans="1:24" ht="15" customHeight="1" x14ac:dyDescent="0.2">
      <c r="A76" s="119"/>
      <c r="B76" s="120"/>
      <c r="C76" s="121" t="s">
        <v>97</v>
      </c>
      <c r="D76" s="121"/>
      <c r="E76" s="121"/>
      <c r="F76" s="121"/>
      <c r="G76" s="123">
        <v>5.5</v>
      </c>
      <c r="H76" s="123"/>
      <c r="I76" s="50"/>
      <c r="J76" s="49"/>
      <c r="K76" s="50"/>
      <c r="L76" s="55"/>
      <c r="M76" s="55"/>
    </row>
    <row r="77" spans="1:24" ht="15" customHeight="1" x14ac:dyDescent="0.2">
      <c r="A77" s="119">
        <v>4</v>
      </c>
      <c r="B77" s="120" t="s">
        <v>100</v>
      </c>
      <c r="C77" s="121" t="s">
        <v>96</v>
      </c>
      <c r="D77" s="121"/>
      <c r="E77" s="121"/>
      <c r="F77" s="121"/>
      <c r="G77" s="122">
        <v>8000</v>
      </c>
      <c r="H77" s="122"/>
      <c r="I77" s="50"/>
      <c r="J77" s="49"/>
      <c r="K77" s="50"/>
      <c r="L77" s="55"/>
      <c r="M77" s="55"/>
    </row>
    <row r="78" spans="1:24" ht="15" customHeight="1" x14ac:dyDescent="0.2">
      <c r="A78" s="119"/>
      <c r="B78" s="120"/>
      <c r="C78" s="121" t="s">
        <v>97</v>
      </c>
      <c r="D78" s="121"/>
      <c r="E78" s="121"/>
      <c r="F78" s="121"/>
      <c r="G78" s="122">
        <v>14</v>
      </c>
      <c r="H78" s="122"/>
      <c r="I78" s="50"/>
      <c r="J78" s="49"/>
      <c r="K78" s="50"/>
      <c r="L78" s="55"/>
      <c r="M78" s="55"/>
    </row>
  </sheetData>
  <mergeCells count="42">
    <mergeCell ref="R1:T1"/>
    <mergeCell ref="V1:X1"/>
    <mergeCell ref="A3:A4"/>
    <mergeCell ref="B3:B4"/>
    <mergeCell ref="C3:F3"/>
    <mergeCell ref="G3:H3"/>
    <mergeCell ref="N3:N4"/>
    <mergeCell ref="O3:O4"/>
    <mergeCell ref="P3:P4"/>
    <mergeCell ref="R3:R4"/>
    <mergeCell ref="S3:S4"/>
    <mergeCell ref="T3:T4"/>
    <mergeCell ref="A1:K1"/>
    <mergeCell ref="I3:K3"/>
    <mergeCell ref="A69:H69"/>
    <mergeCell ref="C70:F70"/>
    <mergeCell ref="G70:H70"/>
    <mergeCell ref="A65:H65"/>
    <mergeCell ref="A71:A72"/>
    <mergeCell ref="B71:B72"/>
    <mergeCell ref="C71:F71"/>
    <mergeCell ref="G71:H71"/>
    <mergeCell ref="C72:F72"/>
    <mergeCell ref="G72:H72"/>
    <mergeCell ref="C75:F75"/>
    <mergeCell ref="G75:H75"/>
    <mergeCell ref="C76:F76"/>
    <mergeCell ref="G76:H76"/>
    <mergeCell ref="A73:A74"/>
    <mergeCell ref="B73:B74"/>
    <mergeCell ref="C73:F73"/>
    <mergeCell ref="G73:H73"/>
    <mergeCell ref="C74:F74"/>
    <mergeCell ref="G74:H74"/>
    <mergeCell ref="A75:A76"/>
    <mergeCell ref="B75:B76"/>
    <mergeCell ref="A77:A78"/>
    <mergeCell ref="B77:B78"/>
    <mergeCell ref="C77:F77"/>
    <mergeCell ref="G77:H77"/>
    <mergeCell ref="C78:F78"/>
    <mergeCell ref="G78:H78"/>
  </mergeCells>
  <printOptions horizontalCentered="1"/>
  <pageMargins left="3.9370078740157501E-2" right="3.9370078740157501E-2" top="0.23622047244094499" bottom="0.118110236220472" header="0.23622047244094499" footer="0.23622047244094499"/>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 chi tiet huyen, xa</vt:lpstr>
      <vt:lpstr>Danh sach cu the</vt:lpstr>
      <vt:lpstr>'Danh sach cu the'!Print_Titles</vt:lpstr>
      <vt:lpstr>'SL chi tiet huyen, xa'!Print_Titles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nguyenanhduong</dc:creator>
  <cp:lastModifiedBy>NC3</cp:lastModifiedBy>
  <cp:lastPrinted>2023-08-31T02:05:48Z</cp:lastPrinted>
  <dcterms:created xsi:type="dcterms:W3CDTF">2019-06-11T11:09:24Z</dcterms:created>
  <dcterms:modified xsi:type="dcterms:W3CDTF">2023-09-05T04:01:48Z</dcterms:modified>
</cp:coreProperties>
</file>