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0" yWindow="0" windowWidth="19440" windowHeight="7650" tabRatio="836" firstSheet="1" activeTab="1"/>
  </bookViews>
  <sheets>
    <sheet name="Kangatang" sheetId="87" state="veryHidden" r:id="rId1"/>
    <sheet name="1.THD.T" sheetId="58" r:id="rId2"/>
    <sheet name="1.1.TPHT" sheetId="61" r:id="rId3"/>
    <sheet name="1.2.TXHl" sheetId="74" r:id="rId4"/>
    <sheet name="1.3.TXKA" sheetId="77" r:id="rId5"/>
    <sheet name="1.4. CX" sheetId="78" r:id="rId6"/>
    <sheet name=" 1.5.H Sơn" sheetId="79" r:id="rId7"/>
    <sheet name="1.6 ĐT" sheetId="80" r:id="rId8"/>
    <sheet name="1.7.L Hà" sheetId="81" r:id="rId9"/>
    <sheet name="1.8.HKA" sheetId="82" r:id="rId10"/>
    <sheet name="1.9.C Lộc" sheetId="89" r:id="rId11"/>
    <sheet name="1.10.NX" sheetId="88" r:id="rId12"/>
    <sheet name="1.11. HK" sheetId="90" r:id="rId13"/>
    <sheet name="1.12. VQ" sheetId="91" r:id="rId14"/>
    <sheet name="1.13. T Hà" sheetId="92" r:id="rId15"/>
    <sheet name="Sheet1" sheetId="86" state="hidden" r:id="rId16"/>
  </sheets>
  <definedNames>
    <definedName name="_xlnm.Print_Titles" localSheetId="2">'1.1.TPHT'!#REF!</definedName>
    <definedName name="_xlnm.Print_Titles" localSheetId="11">'1.10.NX'!#REF!</definedName>
    <definedName name="_xlnm.Print_Titles" localSheetId="13">'1.12. VQ'!#REF!</definedName>
    <definedName name="_xlnm.Print_Titles" localSheetId="14">'1.13. T Hà'!#REF!</definedName>
    <definedName name="_xlnm.Print_Titles" localSheetId="3">'1.2.TXHl'!#REF!</definedName>
    <definedName name="_xlnm.Print_Titles" localSheetId="4">'1.3.TXKA'!#REF!</definedName>
    <definedName name="_xlnm.Print_Titles" localSheetId="5">'1.4. CX'!#REF!</definedName>
    <definedName name="_xlnm.Print_Titles" localSheetId="7">'1.6 ĐT'!#REF!</definedName>
    <definedName name="_xlnm.Print_Titles" localSheetId="8">'1.7.L Hà'!#REF!</definedName>
    <definedName name="_xlnm.Print_Titles" localSheetId="9">'1.8.HKA'!#REF!</definedName>
    <definedName name="_xlnm.Print_Titles" localSheetId="10">'1.9.C Lộc'!#REF!</definedName>
    <definedName name="_xlnm.Print_Titles" localSheetId="1">'1.THD.T'!$9:$9</definedName>
    <definedName name="_xlnm.Print_Titles">#N/A</definedName>
  </definedNames>
  <calcPr calcId="144525" fullCalcOnLoad="1"/>
</workbook>
</file>

<file path=xl/calcChain.xml><?xml version="1.0" encoding="utf-8"?>
<calcChain xmlns="http://schemas.openxmlformats.org/spreadsheetml/2006/main">
  <c r="K55" i="89" l="1"/>
  <c r="G55" i="89"/>
  <c r="H19" i="58"/>
  <c r="H10" i="58"/>
  <c r="D17" i="89"/>
  <c r="C20" i="89"/>
  <c r="C17" i="89"/>
  <c r="C55" i="89"/>
  <c r="A53" i="89"/>
  <c r="A54" i="89"/>
  <c r="N51" i="89"/>
  <c r="M51" i="89"/>
  <c r="L51" i="89"/>
  <c r="K51" i="89"/>
  <c r="J51" i="89"/>
  <c r="I51" i="89"/>
  <c r="H51" i="89"/>
  <c r="G51" i="89"/>
  <c r="F51" i="89"/>
  <c r="E51" i="89"/>
  <c r="D51" i="89"/>
  <c r="C51" i="89"/>
  <c r="N22" i="88"/>
  <c r="M22" i="88"/>
  <c r="L22" i="88"/>
  <c r="K22" i="88"/>
  <c r="J22" i="88"/>
  <c r="I22" i="88"/>
  <c r="H22" i="88"/>
  <c r="G22" i="88"/>
  <c r="H20" i="58"/>
  <c r="F22" i="88"/>
  <c r="E22" i="88"/>
  <c r="D22" i="88"/>
  <c r="C22" i="88"/>
  <c r="A22" i="88"/>
  <c r="G21" i="88"/>
  <c r="N20" i="88"/>
  <c r="M20" i="88"/>
  <c r="L20" i="88"/>
  <c r="K20" i="88"/>
  <c r="J20" i="88"/>
  <c r="I20" i="88"/>
  <c r="G20" i="88"/>
  <c r="F20" i="88"/>
  <c r="E20" i="88"/>
  <c r="D20" i="88"/>
  <c r="C20" i="88"/>
  <c r="A63" i="80"/>
  <c r="H71" i="92"/>
  <c r="A71" i="92"/>
  <c r="I70" i="92"/>
  <c r="D70" i="92"/>
  <c r="D68" i="92"/>
  <c r="D71" i="92"/>
  <c r="C70" i="92"/>
  <c r="C68" i="92"/>
  <c r="C71" i="92"/>
  <c r="I69" i="92"/>
  <c r="I68" i="92"/>
  <c r="N68" i="92"/>
  <c r="N71" i="92"/>
  <c r="M68" i="92"/>
  <c r="M71" i="92"/>
  <c r="L68" i="92"/>
  <c r="L71" i="92"/>
  <c r="K68" i="92"/>
  <c r="J68" i="92"/>
  <c r="J71" i="92"/>
  <c r="G68" i="92"/>
  <c r="F68" i="92"/>
  <c r="F71" i="92"/>
  <c r="E68" i="92"/>
  <c r="E71" i="92"/>
  <c r="I67" i="92"/>
  <c r="I66" i="92"/>
  <c r="I65" i="92"/>
  <c r="I64" i="92"/>
  <c r="I63" i="92"/>
  <c r="I62" i="92"/>
  <c r="I61" i="92"/>
  <c r="I60" i="92"/>
  <c r="D60" i="92"/>
  <c r="D44" i="92"/>
  <c r="I59" i="92"/>
  <c r="I58" i="92"/>
  <c r="I57" i="92"/>
  <c r="I56" i="92"/>
  <c r="I55" i="92"/>
  <c r="I54" i="92"/>
  <c r="I53" i="92"/>
  <c r="I52" i="92"/>
  <c r="M51" i="92"/>
  <c r="I51" i="92"/>
  <c r="I50" i="92"/>
  <c r="I49" i="92"/>
  <c r="I48" i="92"/>
  <c r="I47" i="92"/>
  <c r="I46" i="92"/>
  <c r="C46" i="92"/>
  <c r="C44" i="92"/>
  <c r="I45" i="92"/>
  <c r="N44" i="92"/>
  <c r="M44" i="92"/>
  <c r="L44" i="92"/>
  <c r="K44" i="92"/>
  <c r="J44" i="92"/>
  <c r="G44" i="92"/>
  <c r="F44" i="92"/>
  <c r="E44" i="92"/>
  <c r="I43" i="92"/>
  <c r="I42" i="92"/>
  <c r="I41" i="92"/>
  <c r="N40" i="92"/>
  <c r="M40" i="92"/>
  <c r="L40" i="92"/>
  <c r="K40" i="92"/>
  <c r="J40" i="92"/>
  <c r="G40" i="92"/>
  <c r="G71" i="92"/>
  <c r="F40" i="92"/>
  <c r="E40" i="92"/>
  <c r="D40" i="92"/>
  <c r="C40" i="92"/>
  <c r="I39" i="92"/>
  <c r="I38" i="92"/>
  <c r="N38" i="92"/>
  <c r="M38" i="92"/>
  <c r="L38" i="92"/>
  <c r="K38" i="92"/>
  <c r="J38" i="92"/>
  <c r="G38" i="92"/>
  <c r="F38" i="92"/>
  <c r="E38" i="92"/>
  <c r="D38" i="92"/>
  <c r="C38" i="92"/>
  <c r="I37" i="92"/>
  <c r="I36" i="92"/>
  <c r="N36" i="92"/>
  <c r="M36" i="92"/>
  <c r="L36" i="92"/>
  <c r="K36" i="92"/>
  <c r="K71" i="92"/>
  <c r="J36" i="92"/>
  <c r="G36" i="92"/>
  <c r="F36" i="92"/>
  <c r="E36" i="92"/>
  <c r="D36" i="92"/>
  <c r="C36" i="92"/>
  <c r="I35" i="92"/>
  <c r="I34" i="92"/>
  <c r="N34" i="92"/>
  <c r="M34" i="92"/>
  <c r="L34" i="92"/>
  <c r="K34" i="92"/>
  <c r="J34" i="92"/>
  <c r="G34" i="92"/>
  <c r="F34" i="92"/>
  <c r="E34" i="92"/>
  <c r="D34" i="92"/>
  <c r="C34" i="92"/>
  <c r="I33" i="92"/>
  <c r="I32" i="92"/>
  <c r="I31" i="92"/>
  <c r="I30" i="92"/>
  <c r="I29" i="92"/>
  <c r="I28" i="92"/>
  <c r="I27" i="92"/>
  <c r="N26" i="92"/>
  <c r="M26" i="92"/>
  <c r="L26" i="92"/>
  <c r="K26" i="92"/>
  <c r="J26" i="92"/>
  <c r="G26" i="92"/>
  <c r="F26" i="92"/>
  <c r="E26" i="92"/>
  <c r="D26" i="92"/>
  <c r="C26" i="92"/>
  <c r="I25" i="92"/>
  <c r="I24" i="92"/>
  <c r="N24" i="92"/>
  <c r="M24" i="92"/>
  <c r="L24" i="92"/>
  <c r="K24" i="92"/>
  <c r="J24" i="92"/>
  <c r="G24" i="92"/>
  <c r="F24" i="92"/>
  <c r="E24" i="92"/>
  <c r="D24" i="92"/>
  <c r="C24" i="92"/>
  <c r="I23" i="92"/>
  <c r="I22" i="92"/>
  <c r="N22" i="92"/>
  <c r="M22" i="92"/>
  <c r="L22" i="92"/>
  <c r="K22" i="92"/>
  <c r="J22" i="92"/>
  <c r="G22" i="92"/>
  <c r="F22" i="92"/>
  <c r="E22" i="92"/>
  <c r="D22" i="92"/>
  <c r="C22" i="92"/>
  <c r="I21" i="92"/>
  <c r="C21" i="92"/>
  <c r="C18" i="92"/>
  <c r="I20" i="92"/>
  <c r="I19" i="92"/>
  <c r="N18" i="92"/>
  <c r="M18" i="92"/>
  <c r="L18" i="92"/>
  <c r="K18" i="92"/>
  <c r="J18" i="92"/>
  <c r="G18" i="92"/>
  <c r="F18" i="92"/>
  <c r="E18" i="92"/>
  <c r="D18" i="92"/>
  <c r="I17" i="92"/>
  <c r="I15" i="92"/>
  <c r="I14" i="92"/>
  <c r="G14" i="92"/>
  <c r="N13" i="92"/>
  <c r="M13" i="92"/>
  <c r="L13" i="92"/>
  <c r="K13" i="92"/>
  <c r="J13" i="92"/>
  <c r="G13" i="92"/>
  <c r="F13" i="92"/>
  <c r="E13" i="92"/>
  <c r="D13" i="92"/>
  <c r="C13" i="92"/>
  <c r="I12" i="92"/>
  <c r="I11" i="92"/>
  <c r="N11" i="92"/>
  <c r="M11" i="92"/>
  <c r="L11" i="92"/>
  <c r="K11" i="92"/>
  <c r="J11" i="92"/>
  <c r="G11" i="92"/>
  <c r="F11" i="92"/>
  <c r="E11" i="92"/>
  <c r="D11" i="92"/>
  <c r="C11" i="92"/>
  <c r="I26" i="92"/>
  <c r="I44" i="92"/>
  <c r="I71" i="92"/>
  <c r="I13" i="92"/>
  <c r="I18" i="92"/>
  <c r="I40" i="92"/>
  <c r="M23" i="58"/>
  <c r="L23" i="58"/>
  <c r="K23" i="58"/>
  <c r="J23" i="58"/>
  <c r="N23" i="58"/>
  <c r="H23" i="58"/>
  <c r="G23" i="58"/>
  <c r="G10" i="58"/>
  <c r="F23" i="58"/>
  <c r="E23" i="58"/>
  <c r="C23" i="58"/>
  <c r="A6" i="92"/>
  <c r="A2" i="92"/>
  <c r="A1" i="92"/>
  <c r="H71" i="78"/>
  <c r="I70" i="78"/>
  <c r="N69" i="78"/>
  <c r="M69" i="78"/>
  <c r="I69" i="78"/>
  <c r="L69" i="78"/>
  <c r="K69" i="78"/>
  <c r="J69" i="78"/>
  <c r="J71" i="78"/>
  <c r="J14" i="58"/>
  <c r="G69" i="78"/>
  <c r="G71" i="78"/>
  <c r="H14" i="58"/>
  <c r="F69" i="78"/>
  <c r="E69" i="78"/>
  <c r="E71" i="78"/>
  <c r="D69" i="78"/>
  <c r="C69" i="78"/>
  <c r="I68" i="78"/>
  <c r="I67" i="78"/>
  <c r="M66" i="78"/>
  <c r="D66" i="78"/>
  <c r="D71" i="78"/>
  <c r="C66" i="78"/>
  <c r="I65" i="78"/>
  <c r="I64" i="78"/>
  <c r="I63" i="78"/>
  <c r="I62" i="78"/>
  <c r="I60" i="78"/>
  <c r="I59" i="78"/>
  <c r="I58" i="78"/>
  <c r="I57" i="78"/>
  <c r="I56" i="78"/>
  <c r="I55" i="78"/>
  <c r="I50" i="78"/>
  <c r="I49" i="78"/>
  <c r="I48" i="78"/>
  <c r="I47" i="78"/>
  <c r="I46" i="78"/>
  <c r="I45" i="78"/>
  <c r="I44" i="78"/>
  <c r="I43" i="78"/>
  <c r="I42" i="78"/>
  <c r="I40" i="78"/>
  <c r="I39" i="78"/>
  <c r="I38" i="78"/>
  <c r="I37" i="78"/>
  <c r="I36" i="78"/>
  <c r="I35" i="78"/>
  <c r="I34" i="78"/>
  <c r="I33" i="78"/>
  <c r="I32" i="78"/>
  <c r="I31" i="78"/>
  <c r="I29" i="78"/>
  <c r="A31" i="78"/>
  <c r="A32" i="78"/>
  <c r="A33" i="78"/>
  <c r="A34" i="78"/>
  <c r="A35" i="78"/>
  <c r="A3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68" i="78"/>
  <c r="I30" i="78"/>
  <c r="M29" i="78"/>
  <c r="M71" i="78"/>
  <c r="G29" i="78"/>
  <c r="D29" i="78"/>
  <c r="C29" i="78"/>
  <c r="I28" i="78"/>
  <c r="I27" i="78"/>
  <c r="I26" i="78"/>
  <c r="I25" i="78"/>
  <c r="O24" i="78"/>
  <c r="N24" i="78"/>
  <c r="M24" i="78"/>
  <c r="L24" i="78"/>
  <c r="L71" i="78"/>
  <c r="K24" i="78"/>
  <c r="J24" i="78"/>
  <c r="G24" i="78"/>
  <c r="F24" i="78"/>
  <c r="F71" i="78"/>
  <c r="E24" i="78"/>
  <c r="D24" i="78"/>
  <c r="C24" i="78"/>
  <c r="I23" i="78"/>
  <c r="I22" i="78"/>
  <c r="I21" i="78"/>
  <c r="I20" i="78"/>
  <c r="I18" i="78"/>
  <c r="I14" i="78"/>
  <c r="I16" i="78"/>
  <c r="A16" i="78"/>
  <c r="A17" i="78"/>
  <c r="A18" i="78"/>
  <c r="A19" i="78"/>
  <c r="A20" i="78"/>
  <c r="A21" i="78"/>
  <c r="A22" i="78"/>
  <c r="A23" i="78"/>
  <c r="A26" i="78"/>
  <c r="A27" i="78"/>
  <c r="A28" i="78"/>
  <c r="L14" i="78"/>
  <c r="K14" i="78"/>
  <c r="K71" i="78"/>
  <c r="J14" i="78"/>
  <c r="G14" i="78"/>
  <c r="D14" i="78"/>
  <c r="C14" i="78"/>
  <c r="C71" i="78"/>
  <c r="I13" i="78"/>
  <c r="I11" i="78"/>
  <c r="N11" i="78"/>
  <c r="N71" i="78"/>
  <c r="N14" i="58"/>
  <c r="M11" i="78"/>
  <c r="L11" i="78"/>
  <c r="K11" i="78"/>
  <c r="J11" i="78"/>
  <c r="G11" i="78"/>
  <c r="F11" i="78"/>
  <c r="E11" i="78"/>
  <c r="D11" i="78"/>
  <c r="C11" i="78"/>
  <c r="I66" i="78"/>
  <c r="I24" i="78"/>
  <c r="M50" i="89"/>
  <c r="I50" i="89"/>
  <c r="M49" i="89"/>
  <c r="I49" i="89"/>
  <c r="I47" i="89"/>
  <c r="A49" i="89"/>
  <c r="A50" i="89"/>
  <c r="M48" i="89"/>
  <c r="M47" i="89"/>
  <c r="I48" i="89"/>
  <c r="D47" i="89"/>
  <c r="D55" i="89"/>
  <c r="E19" i="58"/>
  <c r="C47" i="89"/>
  <c r="M46" i="89"/>
  <c r="I46" i="89"/>
  <c r="M45" i="89"/>
  <c r="I45" i="89"/>
  <c r="M44" i="89"/>
  <c r="I44" i="89"/>
  <c r="M43" i="89"/>
  <c r="I43" i="89"/>
  <c r="M42" i="89"/>
  <c r="I42" i="89"/>
  <c r="M41" i="89"/>
  <c r="I41" i="89"/>
  <c r="M40" i="89"/>
  <c r="I40" i="89"/>
  <c r="M39" i="89"/>
  <c r="I39" i="89"/>
  <c r="M38" i="89"/>
  <c r="I38" i="89"/>
  <c r="M37" i="89"/>
  <c r="I37" i="89"/>
  <c r="M36" i="89"/>
  <c r="I36" i="89"/>
  <c r="M35" i="89"/>
  <c r="I35" i="89"/>
  <c r="M34" i="89"/>
  <c r="I34" i="89"/>
  <c r="M33" i="89"/>
  <c r="I33" i="89"/>
  <c r="M32" i="89"/>
  <c r="I32" i="89"/>
  <c r="M31" i="89"/>
  <c r="I31" i="89"/>
  <c r="M29" i="89"/>
  <c r="I29" i="89"/>
  <c r="M28" i="89"/>
  <c r="I28" i="89"/>
  <c r="M27" i="89"/>
  <c r="I27" i="89"/>
  <c r="M26" i="89"/>
  <c r="I26" i="89"/>
  <c r="M25" i="89"/>
  <c r="I25" i="89"/>
  <c r="A25" i="89"/>
  <c r="A26" i="89"/>
  <c r="A27" i="89"/>
  <c r="A28" i="89"/>
  <c r="A29" i="89"/>
  <c r="A30" i="89"/>
  <c r="A31" i="89"/>
  <c r="A32" i="89"/>
  <c r="A33" i="89"/>
  <c r="A34" i="89"/>
  <c r="A35" i="89"/>
  <c r="A36" i="89"/>
  <c r="A37" i="89"/>
  <c r="A38" i="89"/>
  <c r="A39" i="89"/>
  <c r="A40" i="89"/>
  <c r="A41" i="89"/>
  <c r="A42" i="89"/>
  <c r="A43" i="89"/>
  <c r="A44" i="89"/>
  <c r="A45" i="89"/>
  <c r="A46" i="89"/>
  <c r="M24" i="89"/>
  <c r="I24" i="89"/>
  <c r="G23" i="89"/>
  <c r="D23" i="89"/>
  <c r="C23" i="89"/>
  <c r="M22" i="89"/>
  <c r="I22" i="89"/>
  <c r="D21" i="89"/>
  <c r="C21" i="89"/>
  <c r="N19" i="89"/>
  <c r="I19" i="89"/>
  <c r="A19" i="89"/>
  <c r="N18" i="89"/>
  <c r="N17" i="89"/>
  <c r="N55" i="89"/>
  <c r="N19" i="58"/>
  <c r="N10" i="58"/>
  <c r="M17" i="89"/>
  <c r="L17" i="89"/>
  <c r="L55" i="89"/>
  <c r="L19" i="58"/>
  <c r="L10" i="58"/>
  <c r="K17" i="89"/>
  <c r="J17" i="89"/>
  <c r="J55" i="89"/>
  <c r="G17" i="89"/>
  <c r="F17" i="89"/>
  <c r="F55" i="89"/>
  <c r="E17" i="89"/>
  <c r="E55" i="89"/>
  <c r="K16" i="89"/>
  <c r="I16" i="89"/>
  <c r="I15" i="89"/>
  <c r="M15" i="89"/>
  <c r="L15" i="89"/>
  <c r="K15" i="89"/>
  <c r="J15" i="89"/>
  <c r="H15" i="89"/>
  <c r="H55" i="89"/>
  <c r="G15" i="89"/>
  <c r="F15" i="89"/>
  <c r="E15" i="89"/>
  <c r="D15" i="89"/>
  <c r="C15" i="89"/>
  <c r="M14" i="89"/>
  <c r="I14" i="89"/>
  <c r="M13" i="89"/>
  <c r="I13" i="89"/>
  <c r="M12" i="89"/>
  <c r="I12" i="89"/>
  <c r="A12" i="89"/>
  <c r="A13" i="89"/>
  <c r="A14" i="89"/>
  <c r="M11" i="89"/>
  <c r="I11" i="89"/>
  <c r="G10" i="89"/>
  <c r="D10" i="89"/>
  <c r="C10" i="89"/>
  <c r="M10" i="89"/>
  <c r="M23" i="89"/>
  <c r="H44" i="81"/>
  <c r="A44" i="81"/>
  <c r="I43" i="81"/>
  <c r="C43" i="81"/>
  <c r="I42" i="81"/>
  <c r="C42" i="81"/>
  <c r="I41" i="81"/>
  <c r="C41" i="81"/>
  <c r="I40" i="81"/>
  <c r="C40" i="81"/>
  <c r="I39" i="81"/>
  <c r="C39" i="81"/>
  <c r="I38" i="81"/>
  <c r="C38" i="81"/>
  <c r="I37" i="81"/>
  <c r="C37" i="81"/>
  <c r="I36" i="81"/>
  <c r="I35" i="81"/>
  <c r="C36" i="81"/>
  <c r="N35" i="81"/>
  <c r="M35" i="81"/>
  <c r="L35" i="81"/>
  <c r="K35" i="81"/>
  <c r="J35" i="81"/>
  <c r="G35" i="81"/>
  <c r="F35" i="81"/>
  <c r="E35" i="81"/>
  <c r="D35" i="81"/>
  <c r="I34" i="81"/>
  <c r="C34" i="81"/>
  <c r="I33" i="81"/>
  <c r="C33" i="81"/>
  <c r="I32" i="81"/>
  <c r="I31" i="81"/>
  <c r="C32" i="81"/>
  <c r="N31" i="81"/>
  <c r="M31" i="81"/>
  <c r="L31" i="81"/>
  <c r="K31" i="81"/>
  <c r="J31" i="81"/>
  <c r="G31" i="81"/>
  <c r="F31" i="81"/>
  <c r="E31" i="81"/>
  <c r="D31" i="81"/>
  <c r="I30" i="81"/>
  <c r="C30" i="81"/>
  <c r="I29" i="81"/>
  <c r="C29" i="81"/>
  <c r="I28" i="81"/>
  <c r="C28" i="81"/>
  <c r="I27" i="81"/>
  <c r="C27" i="81"/>
  <c r="I26" i="81"/>
  <c r="C26" i="81"/>
  <c r="I25" i="81"/>
  <c r="C25" i="81"/>
  <c r="I24" i="81"/>
  <c r="C24" i="81"/>
  <c r="N23" i="81"/>
  <c r="M23" i="81"/>
  <c r="L23" i="81"/>
  <c r="K23" i="81"/>
  <c r="J23" i="81"/>
  <c r="G23" i="81"/>
  <c r="F23" i="81"/>
  <c r="E23" i="81"/>
  <c r="D23" i="81"/>
  <c r="I22" i="81"/>
  <c r="I21" i="81"/>
  <c r="C22" i="81"/>
  <c r="C21" i="81"/>
  <c r="N21" i="81"/>
  <c r="M21" i="81"/>
  <c r="L21" i="81"/>
  <c r="K21" i="81"/>
  <c r="J21" i="81"/>
  <c r="G21" i="81"/>
  <c r="F21" i="81"/>
  <c r="E21" i="81"/>
  <c r="D21" i="81"/>
  <c r="I20" i="81"/>
  <c r="I19" i="81"/>
  <c r="C20" i="81"/>
  <c r="C19" i="81"/>
  <c r="N19" i="81"/>
  <c r="M19" i="81"/>
  <c r="L19" i="81"/>
  <c r="K19" i="81"/>
  <c r="J19" i="81"/>
  <c r="G19" i="81"/>
  <c r="F19" i="81"/>
  <c r="E19" i="81"/>
  <c r="D19" i="81"/>
  <c r="I18" i="81"/>
  <c r="I17" i="81"/>
  <c r="C18" i="81"/>
  <c r="N17" i="81"/>
  <c r="M17" i="81"/>
  <c r="L17" i="81"/>
  <c r="K17" i="81"/>
  <c r="J17" i="81"/>
  <c r="G17" i="81"/>
  <c r="F17" i="81"/>
  <c r="E17" i="81"/>
  <c r="D17" i="81"/>
  <c r="C17" i="81"/>
  <c r="I16" i="81"/>
  <c r="C16" i="81"/>
  <c r="I15" i="81"/>
  <c r="C15" i="81"/>
  <c r="I14" i="81"/>
  <c r="C14" i="81"/>
  <c r="I13" i="81"/>
  <c r="C13" i="81"/>
  <c r="C12" i="81"/>
  <c r="N12" i="81"/>
  <c r="M12" i="81"/>
  <c r="L12" i="81"/>
  <c r="K12" i="81"/>
  <c r="J12" i="81"/>
  <c r="G12" i="81"/>
  <c r="F12" i="81"/>
  <c r="F11" i="81"/>
  <c r="E12" i="81"/>
  <c r="D12" i="81"/>
  <c r="C17" i="90"/>
  <c r="G17" i="90"/>
  <c r="I16" i="90"/>
  <c r="A35" i="90"/>
  <c r="C21" i="58"/>
  <c r="I26" i="90"/>
  <c r="C26" i="90"/>
  <c r="I24" i="90"/>
  <c r="C24" i="90"/>
  <c r="I23" i="90"/>
  <c r="C23" i="90"/>
  <c r="I22" i="90"/>
  <c r="C22" i="90"/>
  <c r="I21" i="90"/>
  <c r="C21" i="90"/>
  <c r="M33" i="90"/>
  <c r="L33" i="90"/>
  <c r="L35" i="90"/>
  <c r="L21" i="58"/>
  <c r="K33" i="90"/>
  <c r="J33" i="90"/>
  <c r="I33" i="90"/>
  <c r="G33" i="90"/>
  <c r="F33" i="90"/>
  <c r="F35" i="90"/>
  <c r="E33" i="90"/>
  <c r="D33" i="90"/>
  <c r="C33" i="90"/>
  <c r="I32" i="90"/>
  <c r="I31" i="90"/>
  <c r="I30" i="90"/>
  <c r="P29" i="90"/>
  <c r="O29" i="90"/>
  <c r="N29" i="90"/>
  <c r="M29" i="90"/>
  <c r="M35" i="90"/>
  <c r="M21" i="58"/>
  <c r="L29" i="90"/>
  <c r="K29" i="90"/>
  <c r="J29" i="90"/>
  <c r="H29" i="90"/>
  <c r="H35" i="90"/>
  <c r="G29" i="90"/>
  <c r="F29" i="90"/>
  <c r="E29" i="90"/>
  <c r="D29" i="90"/>
  <c r="C29" i="90"/>
  <c r="N27" i="90"/>
  <c r="M27" i="90"/>
  <c r="L27" i="90"/>
  <c r="K27" i="90"/>
  <c r="J27" i="90"/>
  <c r="I27" i="90"/>
  <c r="H27" i="90"/>
  <c r="G27" i="90"/>
  <c r="F27" i="90"/>
  <c r="E27" i="90"/>
  <c r="D27" i="90"/>
  <c r="C27" i="90"/>
  <c r="P20" i="90"/>
  <c r="P18" i="90"/>
  <c r="O20" i="90"/>
  <c r="O18" i="90"/>
  <c r="N20" i="90"/>
  <c r="M20" i="90"/>
  <c r="L20" i="90"/>
  <c r="K20" i="90"/>
  <c r="J20" i="90"/>
  <c r="H20" i="90"/>
  <c r="H18" i="90"/>
  <c r="G20" i="90"/>
  <c r="F20" i="90"/>
  <c r="E20" i="90"/>
  <c r="D20" i="90"/>
  <c r="I19" i="90"/>
  <c r="I18" i="90"/>
  <c r="N18" i="90"/>
  <c r="N35" i="90"/>
  <c r="N21" i="58"/>
  <c r="M18" i="90"/>
  <c r="L18" i="90"/>
  <c r="K18" i="90"/>
  <c r="J18" i="90"/>
  <c r="G18" i="90"/>
  <c r="F18" i="90"/>
  <c r="E18" i="90"/>
  <c r="D18" i="90"/>
  <c r="I17" i="90"/>
  <c r="I15" i="90"/>
  <c r="I14" i="90"/>
  <c r="I13" i="90"/>
  <c r="I12" i="90"/>
  <c r="N11" i="90"/>
  <c r="M11" i="90"/>
  <c r="L11" i="90"/>
  <c r="K11" i="90"/>
  <c r="K35" i="90"/>
  <c r="K21" i="58"/>
  <c r="J11" i="90"/>
  <c r="J35" i="90"/>
  <c r="G11" i="90"/>
  <c r="F11" i="90"/>
  <c r="E11" i="90"/>
  <c r="E35" i="90"/>
  <c r="D11" i="90"/>
  <c r="C11" i="90"/>
  <c r="H63" i="80"/>
  <c r="I62" i="80"/>
  <c r="C62" i="80"/>
  <c r="C61" i="80"/>
  <c r="N61" i="80"/>
  <c r="M61" i="80"/>
  <c r="L61" i="80"/>
  <c r="L63" i="80"/>
  <c r="L16" i="58"/>
  <c r="K61" i="80"/>
  <c r="J61" i="80"/>
  <c r="I61" i="80"/>
  <c r="G61" i="80"/>
  <c r="F61" i="80"/>
  <c r="E61" i="80"/>
  <c r="E63" i="80"/>
  <c r="F16" i="58"/>
  <c r="D61" i="80"/>
  <c r="I60" i="80"/>
  <c r="I59" i="80"/>
  <c r="C59" i="80"/>
  <c r="M58" i="80"/>
  <c r="I58" i="80"/>
  <c r="C58" i="80"/>
  <c r="N57" i="80"/>
  <c r="L57" i="80"/>
  <c r="K57" i="80"/>
  <c r="J57" i="80"/>
  <c r="G57" i="80"/>
  <c r="F57" i="80"/>
  <c r="E57" i="80"/>
  <c r="D57" i="80"/>
  <c r="I56" i="80"/>
  <c r="I55" i="80"/>
  <c r="C55" i="80"/>
  <c r="I54" i="80"/>
  <c r="C54" i="80"/>
  <c r="I53" i="80"/>
  <c r="C53" i="80"/>
  <c r="I52" i="80"/>
  <c r="C52" i="80"/>
  <c r="I51" i="80"/>
  <c r="C51" i="80"/>
  <c r="I50" i="80"/>
  <c r="C50" i="80"/>
  <c r="I49" i="80"/>
  <c r="C49" i="80"/>
  <c r="I48" i="80"/>
  <c r="C48" i="80"/>
  <c r="I47" i="80"/>
  <c r="C47" i="80"/>
  <c r="I46" i="80"/>
  <c r="C46" i="80"/>
  <c r="I45" i="80"/>
  <c r="C45" i="80"/>
  <c r="I44" i="80"/>
  <c r="C44" i="80"/>
  <c r="I43" i="80"/>
  <c r="C43" i="80"/>
  <c r="I42" i="80"/>
  <c r="I41" i="80"/>
  <c r="I40" i="80"/>
  <c r="I39" i="80"/>
  <c r="I38" i="80"/>
  <c r="I37" i="80"/>
  <c r="I36" i="80"/>
  <c r="I35" i="80"/>
  <c r="I34" i="80"/>
  <c r="I33" i="80"/>
  <c r="I32" i="80"/>
  <c r="N31" i="80"/>
  <c r="M31" i="80"/>
  <c r="L31" i="80"/>
  <c r="K31" i="80"/>
  <c r="J31" i="80"/>
  <c r="G31" i="80"/>
  <c r="F31" i="80"/>
  <c r="E31" i="80"/>
  <c r="D31" i="80"/>
  <c r="D63" i="80"/>
  <c r="E16" i="58"/>
  <c r="I30" i="80"/>
  <c r="C30" i="80"/>
  <c r="I29" i="80"/>
  <c r="N28" i="80"/>
  <c r="M28" i="80"/>
  <c r="L28" i="80"/>
  <c r="K28" i="80"/>
  <c r="J28" i="80"/>
  <c r="G28" i="80"/>
  <c r="F28" i="80"/>
  <c r="E28" i="80"/>
  <c r="D28" i="80"/>
  <c r="I27" i="80"/>
  <c r="N26" i="80"/>
  <c r="M26" i="80"/>
  <c r="L26" i="80"/>
  <c r="K26" i="80"/>
  <c r="J26" i="80"/>
  <c r="G26" i="80"/>
  <c r="F26" i="80"/>
  <c r="E26" i="80"/>
  <c r="D26" i="80"/>
  <c r="I25" i="80"/>
  <c r="N24" i="80"/>
  <c r="M24" i="80"/>
  <c r="L24" i="80"/>
  <c r="K24" i="80"/>
  <c r="J24" i="80"/>
  <c r="G24" i="80"/>
  <c r="F24" i="80"/>
  <c r="E24" i="80"/>
  <c r="D24" i="80"/>
  <c r="C24" i="80"/>
  <c r="I23" i="80"/>
  <c r="C23" i="80"/>
  <c r="C22" i="80"/>
  <c r="N22" i="80"/>
  <c r="M22" i="80"/>
  <c r="L22" i="80"/>
  <c r="K22" i="80"/>
  <c r="J22" i="80"/>
  <c r="G22" i="80"/>
  <c r="F22" i="80"/>
  <c r="E22" i="80"/>
  <c r="D22" i="80"/>
  <c r="I21" i="80"/>
  <c r="C21" i="80"/>
  <c r="N20" i="80"/>
  <c r="M20" i="80"/>
  <c r="L20" i="80"/>
  <c r="K20" i="80"/>
  <c r="J20" i="80"/>
  <c r="G20" i="80"/>
  <c r="G63" i="80"/>
  <c r="H16" i="58"/>
  <c r="F20" i="80"/>
  <c r="E20" i="80"/>
  <c r="D20" i="80"/>
  <c r="I19" i="80"/>
  <c r="I18" i="80"/>
  <c r="I17" i="80"/>
  <c r="N16" i="80"/>
  <c r="M16" i="80"/>
  <c r="L16" i="80"/>
  <c r="K16" i="80"/>
  <c r="J16" i="80"/>
  <c r="G16" i="80"/>
  <c r="F16" i="80"/>
  <c r="E16" i="80"/>
  <c r="D16" i="80"/>
  <c r="C16" i="80"/>
  <c r="I15" i="80"/>
  <c r="C15" i="80"/>
  <c r="C14" i="80"/>
  <c r="N14" i="80"/>
  <c r="M14" i="80"/>
  <c r="L14" i="80"/>
  <c r="K14" i="80"/>
  <c r="J14" i="80"/>
  <c r="G14" i="80"/>
  <c r="F14" i="80"/>
  <c r="E14" i="80"/>
  <c r="D14" i="80"/>
  <c r="I13" i="80"/>
  <c r="C13" i="80"/>
  <c r="C12" i="80"/>
  <c r="N12" i="80"/>
  <c r="M12" i="80"/>
  <c r="L12" i="80"/>
  <c r="K12" i="80"/>
  <c r="J12" i="80"/>
  <c r="G12" i="80"/>
  <c r="F12" i="80"/>
  <c r="E12" i="80"/>
  <c r="D12" i="80"/>
  <c r="A32" i="77"/>
  <c r="C13" i="58"/>
  <c r="L31" i="77"/>
  <c r="I31" i="77"/>
  <c r="C31" i="77"/>
  <c r="C30" i="77"/>
  <c r="N30" i="77"/>
  <c r="M30" i="77"/>
  <c r="L30" i="77"/>
  <c r="I30" i="77"/>
  <c r="K30" i="77"/>
  <c r="J30" i="77"/>
  <c r="H30" i="77"/>
  <c r="G30" i="77"/>
  <c r="G32" i="77"/>
  <c r="H13" i="58"/>
  <c r="F30" i="77"/>
  <c r="E30" i="77"/>
  <c r="D30" i="77"/>
  <c r="L29" i="77"/>
  <c r="L28" i="77"/>
  <c r="C29" i="77"/>
  <c r="I29" i="77"/>
  <c r="I28" i="77"/>
  <c r="N28" i="77"/>
  <c r="M28" i="77"/>
  <c r="K28" i="77"/>
  <c r="J28" i="77"/>
  <c r="H28" i="77"/>
  <c r="G28" i="77"/>
  <c r="F28" i="77"/>
  <c r="E28" i="77"/>
  <c r="D28" i="77"/>
  <c r="C28" i="77"/>
  <c r="N27" i="77"/>
  <c r="N26" i="77"/>
  <c r="C27" i="77"/>
  <c r="I27" i="77"/>
  <c r="I26" i="77"/>
  <c r="M26" i="77"/>
  <c r="L26" i="77"/>
  <c r="K26" i="77"/>
  <c r="J26" i="77"/>
  <c r="H26" i="77"/>
  <c r="G26" i="77"/>
  <c r="F26" i="77"/>
  <c r="E26" i="77"/>
  <c r="D26" i="77"/>
  <c r="I25" i="77"/>
  <c r="M25" i="77"/>
  <c r="C25" i="77"/>
  <c r="I24" i="77"/>
  <c r="M24" i="77"/>
  <c r="C24" i="77"/>
  <c r="C23" i="77"/>
  <c r="N23" i="77"/>
  <c r="L23" i="77"/>
  <c r="K23" i="77"/>
  <c r="J23" i="77"/>
  <c r="H23" i="77"/>
  <c r="G23" i="77"/>
  <c r="F23" i="77"/>
  <c r="E23" i="77"/>
  <c r="D23" i="77"/>
  <c r="M22" i="77"/>
  <c r="I22" i="77"/>
  <c r="I21" i="77"/>
  <c r="C22" i="77"/>
  <c r="C21" i="77"/>
  <c r="N21" i="77"/>
  <c r="M21" i="77"/>
  <c r="L21" i="77"/>
  <c r="K21" i="77"/>
  <c r="J21" i="77"/>
  <c r="H21" i="77"/>
  <c r="G21" i="77"/>
  <c r="F21" i="77"/>
  <c r="E21" i="77"/>
  <c r="D21" i="77"/>
  <c r="C20" i="77"/>
  <c r="N20" i="77"/>
  <c r="I20" i="77"/>
  <c r="I18" i="77"/>
  <c r="C19" i="77"/>
  <c r="N19" i="77"/>
  <c r="M18" i="77"/>
  <c r="L18" i="77"/>
  <c r="K18" i="77"/>
  <c r="J18" i="77"/>
  <c r="H18" i="77"/>
  <c r="G18" i="77"/>
  <c r="F18" i="77"/>
  <c r="E18" i="77"/>
  <c r="D18" i="77"/>
  <c r="C17" i="77"/>
  <c r="K17" i="77"/>
  <c r="I17" i="77"/>
  <c r="I15" i="77"/>
  <c r="N16" i="77"/>
  <c r="N15" i="77"/>
  <c r="L16" i="77"/>
  <c r="K16" i="77"/>
  <c r="C16" i="77"/>
  <c r="M15" i="77"/>
  <c r="L15" i="77"/>
  <c r="J15" i="77"/>
  <c r="H15" i="77"/>
  <c r="G15" i="77"/>
  <c r="F15" i="77"/>
  <c r="E15" i="77"/>
  <c r="D15" i="77"/>
  <c r="C15" i="77"/>
  <c r="L14" i="77"/>
  <c r="J14" i="77"/>
  <c r="C14" i="77"/>
  <c r="N14" i="77"/>
  <c r="L13" i="77"/>
  <c r="L11" i="77"/>
  <c r="C13" i="77"/>
  <c r="J13" i="77"/>
  <c r="J11" i="77"/>
  <c r="C12" i="77"/>
  <c r="M12" i="77"/>
  <c r="K11" i="77"/>
  <c r="H11" i="77"/>
  <c r="G11" i="77"/>
  <c r="F11" i="77"/>
  <c r="E11" i="77"/>
  <c r="D11" i="77"/>
  <c r="N18" i="88"/>
  <c r="N20" i="58"/>
  <c r="M18" i="88"/>
  <c r="M20" i="58"/>
  <c r="L18" i="88"/>
  <c r="K18" i="88"/>
  <c r="J18" i="88"/>
  <c r="I18" i="88"/>
  <c r="G18" i="88"/>
  <c r="F18" i="88"/>
  <c r="E18" i="88"/>
  <c r="D18" i="88"/>
  <c r="E20" i="58"/>
  <c r="C18" i="88"/>
  <c r="N15" i="88"/>
  <c r="M15" i="88"/>
  <c r="L15" i="88"/>
  <c r="K15" i="88"/>
  <c r="J15" i="88"/>
  <c r="I15" i="88"/>
  <c r="H15" i="88"/>
  <c r="G15" i="88"/>
  <c r="F15" i="88"/>
  <c r="E15" i="88"/>
  <c r="F20" i="58"/>
  <c r="F10" i="58"/>
  <c r="D15" i="88"/>
  <c r="C15" i="88"/>
  <c r="I14" i="88"/>
  <c r="I13" i="88"/>
  <c r="N13" i="88"/>
  <c r="M13" i="88"/>
  <c r="L13" i="88"/>
  <c r="L20" i="58"/>
  <c r="K13" i="88"/>
  <c r="J13" i="88"/>
  <c r="G13" i="88"/>
  <c r="F13" i="88"/>
  <c r="E13" i="88"/>
  <c r="D13" i="88"/>
  <c r="C13" i="88"/>
  <c r="G12" i="88"/>
  <c r="G11" i="88"/>
  <c r="N11" i="88"/>
  <c r="M11" i="88"/>
  <c r="L11" i="88"/>
  <c r="K11" i="88"/>
  <c r="J11" i="88"/>
  <c r="I11" i="88"/>
  <c r="F11" i="88"/>
  <c r="E11" i="88"/>
  <c r="D11" i="88"/>
  <c r="C11" i="88"/>
  <c r="H30" i="74"/>
  <c r="A30" i="74"/>
  <c r="I29" i="74"/>
  <c r="C29" i="74"/>
  <c r="M28" i="74"/>
  <c r="L28" i="74"/>
  <c r="I28" i="74"/>
  <c r="G28" i="74"/>
  <c r="F28" i="74"/>
  <c r="E28" i="74"/>
  <c r="E30" i="74"/>
  <c r="F12" i="58"/>
  <c r="D28" i="74"/>
  <c r="C28" i="74"/>
  <c r="I27" i="74"/>
  <c r="I26" i="74"/>
  <c r="C27" i="74"/>
  <c r="C26" i="74"/>
  <c r="M26" i="74"/>
  <c r="G26" i="74"/>
  <c r="H12" i="58"/>
  <c r="F26" i="74"/>
  <c r="E26" i="74"/>
  <c r="D26" i="74"/>
  <c r="I25" i="74"/>
  <c r="C25" i="74"/>
  <c r="I24" i="74"/>
  <c r="C24" i="74"/>
  <c r="I23" i="74"/>
  <c r="C23" i="74"/>
  <c r="I22" i="74"/>
  <c r="C22" i="74"/>
  <c r="C21" i="74"/>
  <c r="N21" i="74"/>
  <c r="N30" i="74"/>
  <c r="N12" i="58"/>
  <c r="M21" i="74"/>
  <c r="L21" i="74"/>
  <c r="K21" i="74"/>
  <c r="J21" i="74"/>
  <c r="G21" i="74"/>
  <c r="G13" i="74"/>
  <c r="G30" i="74"/>
  <c r="F21" i="74"/>
  <c r="E21" i="74"/>
  <c r="E13" i="74"/>
  <c r="D21" i="74"/>
  <c r="I20" i="74"/>
  <c r="C20" i="74"/>
  <c r="I19" i="74"/>
  <c r="C19" i="74"/>
  <c r="I18" i="74"/>
  <c r="C18" i="74"/>
  <c r="I17" i="74"/>
  <c r="C17" i="74"/>
  <c r="I16" i="74"/>
  <c r="C16" i="74"/>
  <c r="I15" i="74"/>
  <c r="I14" i="74"/>
  <c r="C15" i="74"/>
  <c r="C14" i="74"/>
  <c r="N14" i="74"/>
  <c r="N13" i="74"/>
  <c r="M14" i="74"/>
  <c r="M13" i="74"/>
  <c r="L14" i="74"/>
  <c r="K14" i="74"/>
  <c r="J14" i="74"/>
  <c r="G14" i="74"/>
  <c r="F14" i="74"/>
  <c r="F13" i="74"/>
  <c r="F30" i="74"/>
  <c r="E14" i="74"/>
  <c r="D14" i="74"/>
  <c r="L13" i="74"/>
  <c r="L30" i="74"/>
  <c r="L12" i="58"/>
  <c r="I12" i="74"/>
  <c r="I11" i="74"/>
  <c r="C12" i="74"/>
  <c r="C11" i="74"/>
  <c r="N11" i="74"/>
  <c r="M11" i="74"/>
  <c r="L11" i="74"/>
  <c r="G11" i="74"/>
  <c r="F11" i="74"/>
  <c r="E11" i="74"/>
  <c r="D11" i="74"/>
  <c r="L58" i="79"/>
  <c r="L15" i="58"/>
  <c r="H58" i="79"/>
  <c r="A58" i="79"/>
  <c r="N56" i="79"/>
  <c r="N58" i="79"/>
  <c r="N15" i="58"/>
  <c r="M56" i="79"/>
  <c r="L56" i="79"/>
  <c r="K56" i="79"/>
  <c r="J56" i="79"/>
  <c r="J58" i="79"/>
  <c r="J15" i="58"/>
  <c r="G56" i="79"/>
  <c r="F56" i="79"/>
  <c r="F58" i="79"/>
  <c r="E56" i="79"/>
  <c r="D56" i="79"/>
  <c r="D58" i="79"/>
  <c r="E15" i="58"/>
  <c r="N30" i="79"/>
  <c r="M30" i="79"/>
  <c r="L30" i="79"/>
  <c r="K30" i="79"/>
  <c r="J30" i="79"/>
  <c r="G30" i="79"/>
  <c r="F30" i="79"/>
  <c r="E30" i="79"/>
  <c r="E58" i="79"/>
  <c r="F15" i="58"/>
  <c r="N28" i="79"/>
  <c r="M28" i="79"/>
  <c r="L28" i="79"/>
  <c r="K28" i="79"/>
  <c r="J28" i="79"/>
  <c r="G28" i="79"/>
  <c r="F28" i="79"/>
  <c r="E28" i="79"/>
  <c r="D28" i="79"/>
  <c r="N26" i="79"/>
  <c r="M26" i="79"/>
  <c r="L26" i="79"/>
  <c r="K26" i="79"/>
  <c r="J26" i="79"/>
  <c r="G26" i="79"/>
  <c r="F26" i="79"/>
  <c r="E26" i="79"/>
  <c r="D26" i="79"/>
  <c r="N20" i="79"/>
  <c r="M20" i="79"/>
  <c r="L20" i="79"/>
  <c r="K20" i="79"/>
  <c r="J20" i="79"/>
  <c r="H20" i="79"/>
  <c r="G20" i="79"/>
  <c r="F20" i="79"/>
  <c r="E20" i="79"/>
  <c r="D20" i="79"/>
  <c r="N17" i="79"/>
  <c r="M17" i="79"/>
  <c r="L17" i="79"/>
  <c r="K17" i="79"/>
  <c r="J17" i="79"/>
  <c r="G17" i="79"/>
  <c r="F17" i="79"/>
  <c r="E17" i="79"/>
  <c r="D17" i="79"/>
  <c r="N12" i="79"/>
  <c r="M12" i="79"/>
  <c r="L12" i="79"/>
  <c r="K12" i="79"/>
  <c r="J12" i="79"/>
  <c r="G12" i="79"/>
  <c r="F12" i="79"/>
  <c r="E12" i="79"/>
  <c r="D12" i="79"/>
  <c r="C12" i="79"/>
  <c r="I57" i="79"/>
  <c r="I56" i="79"/>
  <c r="C57" i="79"/>
  <c r="C56" i="79"/>
  <c r="I55" i="79"/>
  <c r="C55" i="79"/>
  <c r="I54" i="79"/>
  <c r="C54" i="79"/>
  <c r="I53" i="79"/>
  <c r="C53" i="79"/>
  <c r="I52" i="79"/>
  <c r="I51" i="79"/>
  <c r="I50" i="79"/>
  <c r="C50" i="79"/>
  <c r="I49" i="79"/>
  <c r="C49" i="79"/>
  <c r="I48" i="79"/>
  <c r="C48" i="79"/>
  <c r="I47" i="79"/>
  <c r="C47" i="79"/>
  <c r="I46" i="79"/>
  <c r="D46" i="79"/>
  <c r="I45" i="79"/>
  <c r="D45" i="79"/>
  <c r="D30" i="79"/>
  <c r="I44" i="79"/>
  <c r="C44" i="79"/>
  <c r="I43" i="79"/>
  <c r="I42" i="79"/>
  <c r="I41" i="79"/>
  <c r="C41" i="79"/>
  <c r="I40" i="79"/>
  <c r="I39" i="79"/>
  <c r="I38" i="79"/>
  <c r="I37" i="79"/>
  <c r="C37" i="79"/>
  <c r="I36" i="79"/>
  <c r="C36" i="79"/>
  <c r="I35" i="79"/>
  <c r="C35" i="79"/>
  <c r="I34" i="79"/>
  <c r="C34" i="79"/>
  <c r="I33" i="79"/>
  <c r="C33" i="79"/>
  <c r="I32" i="79"/>
  <c r="C32" i="79"/>
  <c r="I31" i="79"/>
  <c r="I29" i="79"/>
  <c r="I28" i="79"/>
  <c r="C29" i="79"/>
  <c r="C28" i="79"/>
  <c r="I27" i="79"/>
  <c r="I26" i="79"/>
  <c r="C27" i="79"/>
  <c r="C26" i="79"/>
  <c r="I25" i="79"/>
  <c r="I24" i="79"/>
  <c r="I23" i="79"/>
  <c r="C23" i="79"/>
  <c r="I22" i="79"/>
  <c r="C22" i="79"/>
  <c r="I21" i="79"/>
  <c r="I20" i="79"/>
  <c r="I19" i="79"/>
  <c r="C19" i="79"/>
  <c r="I18" i="79"/>
  <c r="I17" i="79"/>
  <c r="C18" i="79"/>
  <c r="C17" i="79"/>
  <c r="I16" i="79"/>
  <c r="G16" i="79"/>
  <c r="I15" i="79"/>
  <c r="C15" i="79"/>
  <c r="I14" i="79"/>
  <c r="C14" i="79"/>
  <c r="I13" i="79"/>
  <c r="C13" i="79"/>
  <c r="A20" i="82"/>
  <c r="I19" i="82"/>
  <c r="C19" i="82"/>
  <c r="I18" i="82"/>
  <c r="C18" i="82"/>
  <c r="I17" i="82"/>
  <c r="C17" i="82"/>
  <c r="C14" i="82"/>
  <c r="C11" i="82"/>
  <c r="C20" i="82"/>
  <c r="I16" i="82"/>
  <c r="C16" i="82"/>
  <c r="I15" i="82"/>
  <c r="C15" i="82"/>
  <c r="N14" i="82"/>
  <c r="M14" i="82"/>
  <c r="L14" i="82"/>
  <c r="I14" i="82"/>
  <c r="K14" i="82"/>
  <c r="J14" i="82"/>
  <c r="H14" i="82"/>
  <c r="H11" i="82"/>
  <c r="G14" i="82"/>
  <c r="F14" i="82"/>
  <c r="E14" i="82"/>
  <c r="D14" i="82"/>
  <c r="D11" i="82"/>
  <c r="D20" i="82"/>
  <c r="E18" i="58"/>
  <c r="M13" i="82"/>
  <c r="M12" i="82"/>
  <c r="I13" i="82"/>
  <c r="N12" i="82"/>
  <c r="N11" i="82"/>
  <c r="N20" i="82"/>
  <c r="N18" i="58"/>
  <c r="L12" i="82"/>
  <c r="K12" i="82"/>
  <c r="J12" i="82"/>
  <c r="G12" i="82"/>
  <c r="G11" i="82"/>
  <c r="G20" i="82"/>
  <c r="H18" i="58"/>
  <c r="F12" i="82"/>
  <c r="F11" i="82"/>
  <c r="F20" i="82"/>
  <c r="E12" i="82"/>
  <c r="D12" i="82"/>
  <c r="C12" i="82"/>
  <c r="L11" i="82"/>
  <c r="L20" i="82"/>
  <c r="L18" i="58"/>
  <c r="H20" i="82"/>
  <c r="H55" i="61"/>
  <c r="A55" i="61"/>
  <c r="C11" i="58"/>
  <c r="I54" i="61"/>
  <c r="C54" i="61"/>
  <c r="I53" i="61"/>
  <c r="C53" i="61"/>
  <c r="I52" i="61"/>
  <c r="C52" i="61"/>
  <c r="I51" i="61"/>
  <c r="C51" i="61"/>
  <c r="I50" i="61"/>
  <c r="I49" i="61"/>
  <c r="C50" i="61"/>
  <c r="N49" i="61"/>
  <c r="M49" i="61"/>
  <c r="L49" i="61"/>
  <c r="K49" i="61"/>
  <c r="J49" i="61"/>
  <c r="G49" i="61"/>
  <c r="G55" i="61"/>
  <c r="H11" i="58"/>
  <c r="F49" i="61"/>
  <c r="E49" i="61"/>
  <c r="D49" i="61"/>
  <c r="I48" i="61"/>
  <c r="C48" i="61"/>
  <c r="I47" i="61"/>
  <c r="C47" i="61"/>
  <c r="I46" i="61"/>
  <c r="C46" i="61"/>
  <c r="I45" i="61"/>
  <c r="C45" i="61"/>
  <c r="I44" i="61"/>
  <c r="C44" i="61"/>
  <c r="I43" i="61"/>
  <c r="C43" i="61"/>
  <c r="C42" i="61"/>
  <c r="N42" i="61"/>
  <c r="M42" i="61"/>
  <c r="L42" i="61"/>
  <c r="L55" i="61"/>
  <c r="L11" i="58"/>
  <c r="K42" i="61"/>
  <c r="J42" i="61"/>
  <c r="G42" i="61"/>
  <c r="F42" i="61"/>
  <c r="E42" i="61"/>
  <c r="D42" i="61"/>
  <c r="I41" i="61"/>
  <c r="I40" i="61"/>
  <c r="C41" i="61"/>
  <c r="C40" i="61"/>
  <c r="N40" i="61"/>
  <c r="M40" i="61"/>
  <c r="L40" i="61"/>
  <c r="K40" i="61"/>
  <c r="K55" i="61"/>
  <c r="K11" i="58"/>
  <c r="J40" i="61"/>
  <c r="G40" i="61"/>
  <c r="F40" i="61"/>
  <c r="E40" i="61"/>
  <c r="D40" i="61"/>
  <c r="I39" i="61"/>
  <c r="C39" i="61"/>
  <c r="I38" i="61"/>
  <c r="I37" i="61"/>
  <c r="I11" i="61"/>
  <c r="C38" i="61"/>
  <c r="C37" i="61"/>
  <c r="N37" i="61"/>
  <c r="M37" i="61"/>
  <c r="L37" i="61"/>
  <c r="K37" i="61"/>
  <c r="J37" i="61"/>
  <c r="G37" i="61"/>
  <c r="F37" i="61"/>
  <c r="E37" i="61"/>
  <c r="D37" i="61"/>
  <c r="I36" i="61"/>
  <c r="C36" i="61"/>
  <c r="C35" i="61"/>
  <c r="N35" i="61"/>
  <c r="M35" i="61"/>
  <c r="L35" i="61"/>
  <c r="K35" i="61"/>
  <c r="J35" i="61"/>
  <c r="I35" i="61"/>
  <c r="G35" i="61"/>
  <c r="F35" i="61"/>
  <c r="E35" i="61"/>
  <c r="D35" i="61"/>
  <c r="I34" i="61"/>
  <c r="I33" i="61"/>
  <c r="C34" i="61"/>
  <c r="C33" i="61"/>
  <c r="N33" i="61"/>
  <c r="M33" i="61"/>
  <c r="L33" i="61"/>
  <c r="K33" i="61"/>
  <c r="J33" i="61"/>
  <c r="G33" i="61"/>
  <c r="F33" i="61"/>
  <c r="E33" i="61"/>
  <c r="D33" i="61"/>
  <c r="I32" i="61"/>
  <c r="I31" i="61"/>
  <c r="C32" i="61"/>
  <c r="C31" i="61"/>
  <c r="N31" i="61"/>
  <c r="M31" i="61"/>
  <c r="L31" i="61"/>
  <c r="L11" i="61"/>
  <c r="K31" i="61"/>
  <c r="J31" i="61"/>
  <c r="G31" i="61"/>
  <c r="F31" i="61"/>
  <c r="F11" i="61"/>
  <c r="F55" i="61"/>
  <c r="E31" i="61"/>
  <c r="D31" i="61"/>
  <c r="I30" i="61"/>
  <c r="I29" i="61"/>
  <c r="C30" i="61"/>
  <c r="C29" i="61"/>
  <c r="N29" i="61"/>
  <c r="M29" i="61"/>
  <c r="L29" i="61"/>
  <c r="K29" i="61"/>
  <c r="J29" i="61"/>
  <c r="G29" i="61"/>
  <c r="F29" i="61"/>
  <c r="E29" i="61"/>
  <c r="D29" i="61"/>
  <c r="N27" i="61"/>
  <c r="M27" i="61"/>
  <c r="L27" i="61"/>
  <c r="K27" i="61"/>
  <c r="J27" i="61"/>
  <c r="I27" i="61"/>
  <c r="G27" i="61"/>
  <c r="F27" i="61"/>
  <c r="E27" i="61"/>
  <c r="D27" i="61"/>
  <c r="C27" i="61"/>
  <c r="I26" i="61"/>
  <c r="C26" i="61"/>
  <c r="I25" i="61"/>
  <c r="I24" i="61"/>
  <c r="C25" i="61"/>
  <c r="N24" i="61"/>
  <c r="N11" i="61"/>
  <c r="N55" i="61"/>
  <c r="N11" i="58"/>
  <c r="M24" i="61"/>
  <c r="L24" i="61"/>
  <c r="K24" i="61"/>
  <c r="J24" i="61"/>
  <c r="G24" i="61"/>
  <c r="F24" i="61"/>
  <c r="E24" i="61"/>
  <c r="E11" i="61"/>
  <c r="D24" i="61"/>
  <c r="C23" i="61"/>
  <c r="I22" i="61"/>
  <c r="C22" i="61"/>
  <c r="I21" i="61"/>
  <c r="C21" i="61"/>
  <c r="I20" i="61"/>
  <c r="C20" i="61"/>
  <c r="I19" i="61"/>
  <c r="C19" i="61"/>
  <c r="I18" i="61"/>
  <c r="C18" i="61"/>
  <c r="I17" i="61"/>
  <c r="C17" i="61"/>
  <c r="I16" i="61"/>
  <c r="C16" i="61"/>
  <c r="I15" i="61"/>
  <c r="C15" i="61"/>
  <c r="I14" i="61"/>
  <c r="I12" i="61"/>
  <c r="C14" i="61"/>
  <c r="I13" i="61"/>
  <c r="C13" i="61"/>
  <c r="C12" i="61"/>
  <c r="N12" i="61"/>
  <c r="M12" i="61"/>
  <c r="M11" i="61"/>
  <c r="L12" i="61"/>
  <c r="K12" i="61"/>
  <c r="K11" i="61"/>
  <c r="J12" i="61"/>
  <c r="G12" i="61"/>
  <c r="F12" i="61"/>
  <c r="E12" i="61"/>
  <c r="D12" i="61"/>
  <c r="A42" i="91"/>
  <c r="C22" i="58"/>
  <c r="H42" i="91"/>
  <c r="G27" i="91"/>
  <c r="G15" i="91"/>
  <c r="C27" i="91"/>
  <c r="C15" i="91"/>
  <c r="I19" i="91"/>
  <c r="I17" i="91"/>
  <c r="I15" i="91"/>
  <c r="I42" i="91"/>
  <c r="I41" i="91"/>
  <c r="I40" i="91"/>
  <c r="N40" i="91"/>
  <c r="M40" i="91"/>
  <c r="L40" i="91"/>
  <c r="K40" i="91"/>
  <c r="J40" i="91"/>
  <c r="G40" i="91"/>
  <c r="F40" i="91"/>
  <c r="E40" i="91"/>
  <c r="D40" i="91"/>
  <c r="C40" i="91"/>
  <c r="I39" i="91"/>
  <c r="I38" i="91"/>
  <c r="N37" i="91"/>
  <c r="M37" i="91"/>
  <c r="L37" i="91"/>
  <c r="K37" i="91"/>
  <c r="J37" i="91"/>
  <c r="G37" i="91"/>
  <c r="F37" i="91"/>
  <c r="E37" i="91"/>
  <c r="D37" i="91"/>
  <c r="C37" i="91"/>
  <c r="I36" i="91"/>
  <c r="I35" i="91"/>
  <c r="N35" i="91"/>
  <c r="M35" i="91"/>
  <c r="L35" i="91"/>
  <c r="K35" i="91"/>
  <c r="J35" i="91"/>
  <c r="G35" i="91"/>
  <c r="F35" i="91"/>
  <c r="E35" i="91"/>
  <c r="D35" i="91"/>
  <c r="C35" i="91"/>
  <c r="P34" i="91"/>
  <c r="I34" i="91"/>
  <c r="I33" i="91"/>
  <c r="I32" i="91"/>
  <c r="I31" i="91"/>
  <c r="I30" i="91"/>
  <c r="N29" i="91"/>
  <c r="M29" i="91"/>
  <c r="L29" i="91"/>
  <c r="K29" i="91"/>
  <c r="J29" i="91"/>
  <c r="G29" i="91"/>
  <c r="F29" i="91"/>
  <c r="E29" i="91"/>
  <c r="D29" i="91"/>
  <c r="C29" i="91"/>
  <c r="C42" i="91"/>
  <c r="P28" i="91"/>
  <c r="I28" i="91"/>
  <c r="I27" i="91"/>
  <c r="P26" i="91"/>
  <c r="I26" i="91"/>
  <c r="P25" i="91"/>
  <c r="P24" i="91"/>
  <c r="I24" i="91"/>
  <c r="P23" i="91"/>
  <c r="I23" i="91"/>
  <c r="P22" i="91"/>
  <c r="I22" i="91"/>
  <c r="P21" i="91"/>
  <c r="P20" i="91"/>
  <c r="I20" i="91"/>
  <c r="P19" i="91"/>
  <c r="P18" i="91"/>
  <c r="I18" i="91"/>
  <c r="P17" i="91"/>
  <c r="P16" i="91"/>
  <c r="N15" i="91"/>
  <c r="M15" i="91"/>
  <c r="L15" i="91"/>
  <c r="K15" i="91"/>
  <c r="J15" i="91"/>
  <c r="F15" i="91"/>
  <c r="E15" i="91"/>
  <c r="D15" i="91"/>
  <c r="I14" i="91"/>
  <c r="I13" i="91"/>
  <c r="N13" i="91"/>
  <c r="M13" i="91"/>
  <c r="L13" i="91"/>
  <c r="K13" i="91"/>
  <c r="J13" i="91"/>
  <c r="G13" i="91"/>
  <c r="F13" i="91"/>
  <c r="E13" i="91"/>
  <c r="D13" i="91"/>
  <c r="C13" i="91"/>
  <c r="N11" i="91"/>
  <c r="N42" i="91"/>
  <c r="N22" i="58"/>
  <c r="M11" i="91"/>
  <c r="L11" i="91"/>
  <c r="L42" i="91"/>
  <c r="K11" i="91"/>
  <c r="J11" i="91"/>
  <c r="I11" i="91"/>
  <c r="G11" i="91"/>
  <c r="F11" i="91"/>
  <c r="F42" i="91"/>
  <c r="E11" i="91"/>
  <c r="D11" i="91"/>
  <c r="D42" i="91"/>
  <c r="C11" i="91"/>
  <c r="A1" i="90"/>
  <c r="A6" i="91"/>
  <c r="A2" i="91"/>
  <c r="A1" i="91"/>
  <c r="F14" i="58"/>
  <c r="L14" i="58"/>
  <c r="K14" i="58"/>
  <c r="C18" i="58"/>
  <c r="C15" i="58"/>
  <c r="C20" i="58"/>
  <c r="A6" i="90"/>
  <c r="A2" i="90"/>
  <c r="A6" i="89"/>
  <c r="A2" i="89"/>
  <c r="A1" i="89"/>
  <c r="A6" i="88"/>
  <c r="A2" i="88"/>
  <c r="A1" i="88"/>
  <c r="C16" i="58"/>
  <c r="C17" i="58"/>
  <c r="C12" i="58"/>
  <c r="A2" i="82"/>
  <c r="A2" i="81"/>
  <c r="A2" i="80"/>
  <c r="A2" i="79"/>
  <c r="A2" i="78"/>
  <c r="A2" i="77"/>
  <c r="A2" i="74"/>
  <c r="A2" i="61"/>
  <c r="A1" i="82"/>
  <c r="A1" i="81"/>
  <c r="A1" i="80"/>
  <c r="A1" i="79"/>
  <c r="A1" i="78"/>
  <c r="A1" i="77"/>
  <c r="A1" i="74"/>
  <c r="A1" i="61"/>
  <c r="A6" i="82"/>
  <c r="A6" i="81"/>
  <c r="A6" i="80"/>
  <c r="A6" i="79"/>
  <c r="A6" i="78"/>
  <c r="A6" i="77"/>
  <c r="A6" i="74"/>
  <c r="A6" i="61"/>
  <c r="K19" i="58"/>
  <c r="K10" i="58"/>
  <c r="I12" i="82"/>
  <c r="I11" i="82"/>
  <c r="I20" i="82"/>
  <c r="J11" i="82"/>
  <c r="J20" i="82"/>
  <c r="E11" i="82"/>
  <c r="E20" i="82"/>
  <c r="M11" i="82"/>
  <c r="M20" i="82"/>
  <c r="M18" i="58"/>
  <c r="I18" i="58"/>
  <c r="K11" i="82"/>
  <c r="K20" i="82"/>
  <c r="K18" i="58"/>
  <c r="J55" i="61"/>
  <c r="J11" i="58"/>
  <c r="I42" i="61"/>
  <c r="D11" i="61"/>
  <c r="D55" i="61"/>
  <c r="E11" i="58"/>
  <c r="C49" i="61"/>
  <c r="C55" i="61"/>
  <c r="G11" i="61"/>
  <c r="C24" i="61"/>
  <c r="C11" i="61"/>
  <c r="J11" i="61"/>
  <c r="J42" i="91"/>
  <c r="J22" i="58"/>
  <c r="I37" i="91"/>
  <c r="I29" i="91"/>
  <c r="G22" i="58"/>
  <c r="L22" i="58"/>
  <c r="E22" i="58"/>
  <c r="J63" i="80"/>
  <c r="J16" i="58"/>
  <c r="D16" i="58"/>
  <c r="M57" i="80"/>
  <c r="M63" i="80"/>
  <c r="M16" i="58"/>
  <c r="I20" i="80"/>
  <c r="I24" i="80"/>
  <c r="C28" i="80"/>
  <c r="I28" i="80"/>
  <c r="I12" i="80"/>
  <c r="I14" i="80"/>
  <c r="I22" i="80"/>
  <c r="I31" i="80"/>
  <c r="C31" i="80"/>
  <c r="C57" i="80"/>
  <c r="C63" i="80"/>
  <c r="C26" i="80"/>
  <c r="I26" i="80"/>
  <c r="I16" i="80"/>
  <c r="C20" i="80"/>
  <c r="I57" i="80"/>
  <c r="I63" i="80"/>
  <c r="L32" i="77"/>
  <c r="L13" i="58"/>
  <c r="C18" i="77"/>
  <c r="M23" i="77"/>
  <c r="M32" i="77"/>
  <c r="M13" i="58"/>
  <c r="M11" i="77"/>
  <c r="I12" i="77"/>
  <c r="I11" i="77"/>
  <c r="I19" i="77"/>
  <c r="N11" i="77"/>
  <c r="I14" i="77"/>
  <c r="C11" i="77"/>
  <c r="I13" i="77"/>
  <c r="I23" i="77"/>
  <c r="C13" i="74"/>
  <c r="C30" i="74"/>
  <c r="D13" i="74"/>
  <c r="D30" i="74"/>
  <c r="E12" i="58"/>
  <c r="I12" i="79"/>
  <c r="G35" i="90"/>
  <c r="H21" i="58"/>
  <c r="D35" i="90"/>
  <c r="E21" i="58"/>
  <c r="C20" i="90"/>
  <c r="C35" i="90"/>
  <c r="I20" i="90"/>
  <c r="I35" i="90"/>
  <c r="I29" i="90"/>
  <c r="I11" i="90"/>
  <c r="F44" i="81"/>
  <c r="C23" i="81"/>
  <c r="C11" i="81"/>
  <c r="C31" i="81"/>
  <c r="K11" i="81"/>
  <c r="K44" i="81"/>
  <c r="K17" i="58"/>
  <c r="C35" i="81"/>
  <c r="C44" i="81"/>
  <c r="L11" i="81"/>
  <c r="L44" i="81"/>
  <c r="L17" i="58"/>
  <c r="I12" i="81"/>
  <c r="I11" i="81"/>
  <c r="I44" i="81"/>
  <c r="D11" i="81"/>
  <c r="D44" i="81"/>
  <c r="E17" i="58"/>
  <c r="M11" i="81"/>
  <c r="M44" i="81"/>
  <c r="M17" i="58"/>
  <c r="J11" i="81"/>
  <c r="J44" i="81"/>
  <c r="N11" i="81"/>
  <c r="N44" i="81"/>
  <c r="N17" i="58"/>
  <c r="I23" i="81"/>
  <c r="G11" i="81"/>
  <c r="G44" i="81"/>
  <c r="H17" i="58"/>
  <c r="E11" i="81"/>
  <c r="E44" i="81"/>
  <c r="M14" i="58"/>
  <c r="I14" i="58"/>
  <c r="E14" i="58"/>
  <c r="I17" i="58"/>
  <c r="D12" i="58"/>
  <c r="D18" i="58"/>
  <c r="I21" i="58"/>
  <c r="D14" i="58"/>
  <c r="D21" i="58"/>
  <c r="I32" i="77"/>
  <c r="D17" i="58"/>
  <c r="K42" i="91"/>
  <c r="K22" i="58"/>
  <c r="I22" i="58"/>
  <c r="E32" i="77"/>
  <c r="F13" i="58"/>
  <c r="J32" i="77"/>
  <c r="J13" i="58"/>
  <c r="K15" i="77"/>
  <c r="K32" i="77"/>
  <c r="K13" i="58"/>
  <c r="G42" i="91"/>
  <c r="H22" i="58"/>
  <c r="E55" i="61"/>
  <c r="C30" i="79"/>
  <c r="G58" i="79"/>
  <c r="H15" i="58"/>
  <c r="D15" i="58"/>
  <c r="J13" i="74"/>
  <c r="J30" i="74"/>
  <c r="J12" i="58"/>
  <c r="M30" i="74"/>
  <c r="M12" i="58"/>
  <c r="A71" i="78"/>
  <c r="C14" i="58"/>
  <c r="I55" i="61"/>
  <c r="E42" i="91"/>
  <c r="F22" i="58"/>
  <c r="D22" i="58"/>
  <c r="C20" i="79"/>
  <c r="I30" i="79"/>
  <c r="I58" i="79"/>
  <c r="K13" i="74"/>
  <c r="K30" i="74"/>
  <c r="K12" i="58"/>
  <c r="I21" i="74"/>
  <c r="N63" i="80"/>
  <c r="N16" i="58"/>
  <c r="D11" i="58"/>
  <c r="C58" i="79"/>
  <c r="N18" i="77"/>
  <c r="N32" i="77"/>
  <c r="N13" i="58"/>
  <c r="M42" i="91"/>
  <c r="M22" i="58"/>
  <c r="M55" i="61"/>
  <c r="M11" i="58"/>
  <c r="I11" i="58"/>
  <c r="M58" i="79"/>
  <c r="M15" i="58"/>
  <c r="K58" i="79"/>
  <c r="K15" i="58"/>
  <c r="I13" i="74"/>
  <c r="I30" i="74"/>
  <c r="D32" i="77"/>
  <c r="E13" i="58"/>
  <c r="D13" i="58"/>
  <c r="H32" i="77"/>
  <c r="F32" i="77"/>
  <c r="F63" i="80"/>
  <c r="K63" i="80"/>
  <c r="K16" i="58"/>
  <c r="I16" i="58"/>
  <c r="I71" i="78"/>
  <c r="I18" i="89"/>
  <c r="I17" i="89"/>
  <c r="C26" i="77"/>
  <c r="C32" i="77"/>
  <c r="I13" i="58"/>
  <c r="I15" i="58"/>
  <c r="I12" i="58"/>
  <c r="D23" i="58"/>
  <c r="I23" i="58"/>
  <c r="J10" i="58"/>
  <c r="D20" i="58"/>
  <c r="I20" i="58"/>
  <c r="A55" i="89"/>
  <c r="C19" i="58"/>
  <c r="C10" i="58"/>
  <c r="I10" i="89"/>
  <c r="M21" i="89"/>
  <c r="I21" i="89"/>
  <c r="I23" i="89"/>
  <c r="I55" i="89"/>
  <c r="D19" i="58"/>
  <c r="D10" i="58"/>
  <c r="E10" i="58"/>
  <c r="M55" i="89"/>
  <c r="M19" i="58"/>
  <c r="M10" i="58"/>
  <c r="I19" i="58"/>
  <c r="I10" i="58"/>
</calcChain>
</file>

<file path=xl/sharedStrings.xml><?xml version="1.0" encoding="utf-8"?>
<sst xmlns="http://schemas.openxmlformats.org/spreadsheetml/2006/main" count="1689" uniqueCount="1062">
  <si>
    <t>Tổng cộng</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</si>
  <si>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</si>
  <si>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</si>
  <si>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</si>
  <si>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</si>
  <si>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</si>
  <si>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</si>
  <si>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</si>
  <si>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</si>
  <si>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</si>
  <si>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</si>
  <si>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</si>
  <si>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</si>
  <si>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</si>
  <si>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</si>
  <si>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</si>
  <si>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</si>
  <si>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</si>
  <si>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</si>
  <si>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</si>
  <si>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Đất khác</t>
  </si>
  <si>
    <t>CỘNG HOÀ XÃ HỘI CHỦ NGHĨA VIỆT NAM</t>
  </si>
  <si>
    <t>Độc lập - Tự do - Hạnh phúc</t>
  </si>
  <si>
    <t>Huyện Cẩm Xuyên</t>
  </si>
  <si>
    <t>Huyện Hương Sơn</t>
  </si>
  <si>
    <t>Huyện Đức Thọ</t>
  </si>
  <si>
    <t>Huyện Can Lộc</t>
  </si>
  <si>
    <t>Huyện Kỳ Anh</t>
  </si>
  <si>
    <t>Phụ lục chi tiết</t>
  </si>
  <si>
    <t>Phụ lục 1.1.</t>
  </si>
  <si>
    <t>Phụ lục 1.2.</t>
  </si>
  <si>
    <t>Phụ lục 1.3.</t>
  </si>
  <si>
    <t>Phụ lục 1.4.</t>
  </si>
  <si>
    <t>Phụ lục 1.5.</t>
  </si>
  <si>
    <t>Phụ lục 1.6.</t>
  </si>
  <si>
    <t>Phụ lục 1.7.</t>
  </si>
  <si>
    <t>Phụ lục 1.8.</t>
  </si>
  <si>
    <t>Phụ lục 1.9.</t>
  </si>
  <si>
    <t xml:space="preserve">Tên công trình, dự án  </t>
  </si>
  <si>
    <t>Diện tích thu hồi đất (ha)</t>
  </si>
  <si>
    <t>Sử dụng từ loại đất (ha)</t>
  </si>
  <si>
    <t>Địa điểm 
(Thôn.., xã....)</t>
  </si>
  <si>
    <t>Căn cứ pháp lý</t>
  </si>
  <si>
    <t>RDD</t>
  </si>
  <si>
    <t>NS cấp huyện</t>
  </si>
  <si>
    <t>NS cấp xã</t>
  </si>
  <si>
    <t>I</t>
  </si>
  <si>
    <t>II</t>
  </si>
  <si>
    <t>Đất giao thông</t>
  </si>
  <si>
    <t>III</t>
  </si>
  <si>
    <t>Đất công trình năng lượng</t>
  </si>
  <si>
    <t>(3)=(4)+(5)+(6)+(7)</t>
  </si>
  <si>
    <t>(9)=(10)+....+.(14)</t>
  </si>
  <si>
    <t>Đất ở tại nông thôn</t>
  </si>
  <si>
    <t>Đất thuỷ lợi</t>
  </si>
  <si>
    <t>Tên huyện, thị xã, thành phố</t>
  </si>
  <si>
    <t>IV</t>
  </si>
  <si>
    <t>xã Sơn Châu</t>
  </si>
  <si>
    <t>Đất cơ sở sản xuất phi nông nghiệp</t>
  </si>
  <si>
    <t>Đất thủy lợi</t>
  </si>
  <si>
    <t>Hệ thống tiêu úng các xã Trọng điểm sản xuất nông nghiệp và các xã thượng đức huyện Đức Thọ</t>
  </si>
  <si>
    <t>Xã An Dũng, Lâm Trung Thủy, Tân Dân, Thị Trấn, Bùi La Nhân, Đức Đồng, Hòa Lạc</t>
  </si>
  <si>
    <t>Xã Hòa Lạc</t>
  </si>
  <si>
    <t>Đất khu vui chơi, giải trí công cộng</t>
  </si>
  <si>
    <t>Đất xây dựng trụ sở cơ quan</t>
  </si>
  <si>
    <t>V</t>
  </si>
  <si>
    <t>Đất giao thông</t>
  </si>
  <si>
    <t>Xã Bình An</t>
  </si>
  <si>
    <t>Huyện Lộc Hà</t>
  </si>
  <si>
    <t>Đất sinh hoạt cộng đồng</t>
  </si>
  <si>
    <t>A</t>
  </si>
  <si>
    <t>Xã Thạch Hạ</t>
  </si>
  <si>
    <t>B</t>
  </si>
  <si>
    <t>Huyện Nghi Xuân</t>
  </si>
  <si>
    <t>Huyện Hương Khê</t>
  </si>
  <si>
    <t>Phụ lục 1.10.</t>
  </si>
  <si>
    <t>Phụ lục 1.11.</t>
  </si>
  <si>
    <t>VI</t>
  </si>
  <si>
    <t>VII</t>
  </si>
  <si>
    <t>VIII</t>
  </si>
  <si>
    <t>Đất cụm công nghiệp</t>
  </si>
  <si>
    <t>Đất phát triển hạ tầng</t>
  </si>
  <si>
    <t>1.1</t>
  </si>
  <si>
    <t>Xã Thạch Trung</t>
  </si>
  <si>
    <t>Xã Đồng Môn</t>
  </si>
  <si>
    <t xml:space="preserve">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t>
  </si>
  <si>
    <t>Nâng cấp đường trục thôn từ Trường Mầm Non xã Đồng Môn (cơ sở 1) đến hạ tầng khu dân cư Giếng Đồng, xã Đồng Môn</t>
  </si>
  <si>
    <t>Nâng cấp, cải tạo Cầu Mương và chỉnh trang đường Phan Đình Phùng (đoạn từ cầu Mương đến đường Nguyễn Trung Thiên)</t>
  </si>
  <si>
    <t>Phường Tân Giang</t>
  </si>
  <si>
    <t>Đường Lê Duẩn (đoạn từ đường Nguyễn Hoành Từ đến đường Đội Cung)</t>
  </si>
  <si>
    <t>Phường Đại Nài</t>
  </si>
  <si>
    <t>Đường giao thông nối từ đường Trần Phú đến đường quy hoạch Tổ dân phố Hợp Tiến, phường Thạch Linh</t>
  </si>
  <si>
    <t>Phường Thạch Linh</t>
  </si>
  <si>
    <t>Nâng cấp tuyến đường Phan Đình Giót (đoạn từ đường Hà Tôn Mục đến đường Phan Đình Phùng).</t>
  </si>
  <si>
    <t>Phường Nam Hà</t>
  </si>
  <si>
    <t xml:space="preserve">Nâng cấp đường Đồng Quế (Đường Võ Liêm Sơn kéo dài) </t>
  </si>
  <si>
    <t>Xây dựng đường Xô Viết Nghệ Tĩnh kéo dài về phía Đông (Đường 70 Kéo dài, điểm đầu từ Km0+000 giao với đường Nguyễn Công Trứ, điểm cuối địa phận giáp ranh với huyện Thạch Hà)</t>
  </si>
  <si>
    <t>Phường Thạch Quý, xã Thạch Hưng. Xã Đồng Môn</t>
  </si>
  <si>
    <t xml:space="preserve">Nghị quyết số 119/NQ-HĐND ngày 14/7/2023 của HĐND tỉnh Hà Tĩnh Về việc quyết định chủ trương đầu tư, điều chỉnh chủ trương đầu tư một số dự án đầu tư công. </t>
  </si>
  <si>
    <t>Nâng cấp, chỉnh trang đường Nam Ngạn (đoạn từ Cầu Vồng đến ngõ 8)</t>
  </si>
  <si>
    <t>I.2</t>
  </si>
  <si>
    <t>Mương thoát nước từ thôn Thượng, thôn Đồng Đoài ra đập Nhật, xã Thạch Hạ</t>
  </si>
  <si>
    <t>Mương tiêu úng, thoát lũ xã Thạch Bình (giai đoạn 1)</t>
  </si>
  <si>
    <t>Xã Thạch Bình</t>
  </si>
  <si>
    <t>Quyết định số 1903/QĐ-UBND ngày 25/10/2018 của UBND thành phố Hà Tĩnh về việc phê duyệt chủ trương đâu tư xây dựng công trình Mương tiêu úng, thoát lũ xã Thạch Bình (giai đoạn 1)</t>
  </si>
  <si>
    <t>I.3</t>
  </si>
  <si>
    <t>Xây dựng, cải tạo đường dây trung áp, hạ áp và TBA để chống quá tải, giảm tổn thật điện năng, giảm bán kính cấp điện khu vực thành phố Hà Tĩnh năm 2024</t>
  </si>
  <si>
    <t>Phường Nguyễn Du, xã Thạch Bình, Thạch Hạ và xã Thạch Trung</t>
  </si>
  <si>
    <t>Quyết định số 1300/QĐ-EVNN PC ngày 15/6/2023 của Tổng Công ty Điện lực Miền Bắc</t>
  </si>
  <si>
    <t>I.4</t>
  </si>
  <si>
    <t>Đất cơ sở giáo dục - đào tạo</t>
  </si>
  <si>
    <t>QH mở rộng trường THCS Phường Nam Hà</t>
  </si>
  <si>
    <t>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một số dự án đầu tư công</t>
  </si>
  <si>
    <t>I.5</t>
  </si>
  <si>
    <t>Đất xây dựng cơ sở thể dục thể thao</t>
  </si>
  <si>
    <t>Sân thể thao, khu vui chơi thôn Bình Yên</t>
  </si>
  <si>
    <t>I.6</t>
  </si>
  <si>
    <t>Đất xây dựng cơ sở y tế</t>
  </si>
  <si>
    <t>Xây mới Trạm Y tế xã Đồng Môn</t>
  </si>
  <si>
    <t>I.7</t>
  </si>
  <si>
    <t>Đất làm nghĩa trang, nhà tang lễ, nhà hỏa táng</t>
  </si>
  <si>
    <t>Mở rộng nghĩa trang xã Đông Môn</t>
  </si>
  <si>
    <t>Di dời mồ mả phục vụ GPMB dự án Đường vành đai phía Đông Thành Phố Hà Tĩnh</t>
  </si>
  <si>
    <t>I.8</t>
  </si>
  <si>
    <t>Đất cơ sở tôn giáo</t>
  </si>
  <si>
    <t>MR khuôn viên giáo xứ Vạn Hạnh</t>
  </si>
  <si>
    <t>MR khuôn viên giáo xứ Chân Thành</t>
  </si>
  <si>
    <t>Văn bản số  1456/UBND-TNMT-QLĐT ngày 15/6/2021 về việc mở rộng khuôn viên nhà thờ Giáo Xứ Chân Thành, xã Thạch Trung, thành phố Hà Tĩnh</t>
  </si>
  <si>
    <t>Xây dựng nhà văn hóa tổ dân phố Tiền Phong, phường Thạch Quý</t>
  </si>
  <si>
    <t>Phường Thạch Quý</t>
  </si>
  <si>
    <t>Khu dân cư xen dắm thôn Đoài Thịnh, xã Thạch Trung</t>
  </si>
  <si>
    <t>Hạ tầng khu dân cư Đồi Mốt (giai đoạn 2), xã Thạch Trung - phường Thạch Linh</t>
  </si>
  <si>
    <t>Xã Thạch Trung, Phường Thạch Linh</t>
  </si>
  <si>
    <t>Hạ tầng khu dân cư Đồng Bường, xã Thạch Hưng (giai đoạn 2)</t>
  </si>
  <si>
    <t>Xã Thạch Hưng</t>
  </si>
  <si>
    <t>Hạ tầng dân cư Trung Tiến, xã Đồng Môn (giai đoạn 2)</t>
  </si>
  <si>
    <t>Đất ở tại đô thị</t>
  </si>
  <si>
    <t>Hạ tầng khu dân cư khối phố 8, Ngõ 63 đường Lê Duy Điếm (giai đoạn 1), phường Đại Nài</t>
  </si>
  <si>
    <t>Hạ tầng khu dân cư tổ dân phố 2, phường Đại Nài</t>
  </si>
  <si>
    <t>Hạ tầng khu dân cư khối phố Trung Đình, phường Thạch Quý</t>
  </si>
  <si>
    <t>PHỤ LỤC 1.1. TỔNG HỢP DANH MỤC CÁC CÔNG TRÌNH, DỰ ÁN CẦN THU HỒI ĐẤT TỪ NĂM 2024</t>
  </si>
  <si>
    <t>PHỤ LỤC 1.2. TỔNG HỢP DANH MỤC CÁC CÔNG TRÌNH, DỰ ÁN CẦN THU HỒI ĐẤT TỪ NĂM 2024</t>
  </si>
  <si>
    <t>Phường Đậu Liêu</t>
  </si>
  <si>
    <t>2.1</t>
  </si>
  <si>
    <t>Đường quy hoạch từ trạm y tế đến cầu Bãi Tràn phường Trung Lương</t>
  </si>
  <si>
    <t>Phường Trung Lương</t>
  </si>
  <si>
    <t>Quyết định số 1696/QĐ-UBND thị xã Hồng Lĩnh ngày 03/8/2023 về việc phê duyệt chủ trương đầu tư dự án: Đường quy hoạch từ trạm y tế đến cầu Bãi Tràn phường Trung Lương</t>
  </si>
  <si>
    <t>Nâng cấp tuyến đường từ nhà văn hóa tổ dân phố 1 đến nhà văn hóa tổ dân phố 3 phường Đậu Liêu</t>
  </si>
  <si>
    <t>Quyết định số 317/QĐ-UBND thị xã Hồng Lĩnh ngày 10/2/2023 về việc phê duyệt Báo cáo kinh tế - kỹ thuật đầu tư xây dựng công trình: Nâng cấp tuyến đường từ nhà văn hóa tổ dân phố 1 đến nhà văn hóa tổ dân phố 3 phường Đậu Liêu</t>
  </si>
  <si>
    <t>Xây dựng tuyến đường nối từ đường Quốc lộ 1 đến nhà văn hóa tổ dân phố 1, phường Đậu Liêu</t>
  </si>
  <si>
    <t xml:space="preserve">Quyết định số 1065/QĐ-UBND thị xã Hồng Lĩnh ngày 16/5/2023 về việc phê duyệt chủ trương đầu tư dự án Xây dựng tuyến đường nối từ đường Quốc lộ 1 đến nhà văn hóa tổ dân phố 1, phường Đậu Liêu </t>
  </si>
  <si>
    <t xml:space="preserve">Xây dựng các công trình chỉnh trang đô thị trên địa bàn xã </t>
  </si>
  <si>
    <t>Xã Thuận Lộc</t>
  </si>
  <si>
    <t>Nâng cấp, mở rộng đường Thái Kính, phường Đậu Liêu (giai đoạn 2)</t>
  </si>
  <si>
    <t>2.2</t>
  </si>
  <si>
    <t>Xây dựng 02 lộ xuất tuyến 35kV 375&amp;377 diện tích sau TBA 110Kv Hồng Lĩnh</t>
  </si>
  <si>
    <t>Xã Thuận Lộc, phường Đậu Liêu, Nam Hồng</t>
  </si>
  <si>
    <t>VB số 1544/PCHT-ĐT ngày 02/6/2023 của Công ty điện lực Hà Tĩnh về việc đăng ký danh mục công trình, dự án cần thu hồi đất, chuyển mục đích sử dụng đất và kế hoạch sử dụng đất năm 2023</t>
  </si>
  <si>
    <t>Xây dựng 02 lộ xuất tuyến 22kV 471E18.12&amp;473E1</t>
  </si>
  <si>
    <t>Xã Thuận Lộc, phường Đậu Liêu</t>
  </si>
  <si>
    <t>VB số 1504/PCHT-ĐT ngày 31/5/2023 của Công ty điện lực Hà Tĩnh về việc đăng ký danh mục công trình, dự án cần thu hồi đất, chuyển mục đích sử dụng đất và kế hoạch sử dụng đất năm 2023</t>
  </si>
  <si>
    <t>Đường dây 110KV từ TBA 500KV Hà Tĩnh-TBA 110KV Thạch Linh - Hồng Lĩnh</t>
  </si>
  <si>
    <t>VB số 1544/PCHT-ĐT ngày 02/6/2023 của Công ty điện lực Hà Tĩnh về việc đăng ký danh mục công trình, dự án cần thu hồi đất, chuyển mục đích sử dụng đất vào kế hoạch sử dụng đất năm 2023</t>
  </si>
  <si>
    <t>Di dời đoạn đường dây 35kV ĐZ 373E18.4 xã Thuận Lộc</t>
  </si>
  <si>
    <t>Quyết định số 1244/QĐ-UBND thị xã Hồng Lĩnh ngày 08/6/2023 về việc phê duyệt chủ trương đầu tư dự án Di dời đoạn đường dây 35kV ĐZ 373E18.4 xã Thuận Lộc</t>
  </si>
  <si>
    <t>Nhà văn hóa tổ dân phố Tuần Cầu, phường Trung Lương</t>
  </si>
  <si>
    <t>TDP Tuần Cầu, phường Trung Lương</t>
  </si>
  <si>
    <t>Quyết định số 1748/QĐ-UBND thị xã Hồng Lĩnh ngày 10/8/2023 về việc phê duyệt chủ trương đầu tư dự án: Nhà văn hóa tổ dân phố Tuần Cầu, phường Trung Lương</t>
  </si>
  <si>
    <t>Hạ tầng kỹ thuật công viên trung tâm thị xã Hồng Lĩnh (giai đoạn I)</t>
  </si>
  <si>
    <t>Phường Bắc Hồng</t>
  </si>
  <si>
    <t>NQ số 27/NQ-HĐND ngày 15/4/2022 của HĐND thị xã Hồng Lĩnh</t>
  </si>
  <si>
    <t>PHỤ LỤC 1.3. TỔNG HỢP DANH MỤC CÁC CÔNG TRÌNH, DỰ ÁN CẦN THU HỒI ĐẤT TỪ NĂM 2024</t>
  </si>
  <si>
    <t xml:space="preserve">Địa điểm 
</t>
  </si>
  <si>
    <t>Đất cơ sở giáo dục và đào tạo</t>
  </si>
  <si>
    <t>Mở rộng trường mầm non xã Cẩm Trung</t>
  </si>
  <si>
    <t>Xã Cẩm Trung</t>
  </si>
  <si>
    <t>Mở rộng trường mầm non Yên Hòa</t>
  </si>
  <si>
    <t>Xã Yên Hòa</t>
  </si>
  <si>
    <t>Xã Cẩm Hưng</t>
  </si>
  <si>
    <t>Xây dựng đường ĐH 124 thị trấn Cẩm Xuyên đi Kẻ Gỗ</t>
  </si>
  <si>
    <t>Xã Cẩm Quan, Cẩm Duệ, Cẩm Mỹ</t>
  </si>
  <si>
    <t>Đường ven bờ kè Sông Hội thị trấn Cẩm Xuyên</t>
  </si>
  <si>
    <t>Thị trấn Cẩm Xuyên</t>
  </si>
  <si>
    <t>Đường Vành đai 1 thị trấn Cẩm Xuyên</t>
  </si>
  <si>
    <t>Nghị quyết số 87/NQ-HĐND ngày 31/12/2021 của HĐND huyện về việc quyết định chủ trương đầu tư một số dự án đầu tư công</t>
  </si>
  <si>
    <t>Đường dọc bờ biển Thiên Cầm đoạn từ Khách sạn Công Đoàn đến chân núi Thiên Cầm</t>
  </si>
  <si>
    <t>Hạ tầng khu du lịch Nam Thiên Cầm (Giai đoạn 2)</t>
  </si>
  <si>
    <t>Thị trấn Thiên Cầm, xã Cẩm Nhượng</t>
  </si>
  <si>
    <t>Quyết định số 857/QĐ-UBND ngày 26/4/2022 của UBND tỉnh Hà Tĩnh về việc phê duyệt báo cáo nghiên cứu khả thi đầu tư xây dựng dự án, Hạ tầng khu du lịch Nam Thiên Cầm, huyện Cẩm Xuyên.</t>
  </si>
  <si>
    <t>Nâng cấp, mở rộng tuyến đường Cẩm Thạch - Thạch Hội, huyện Cẩm Xuyên (giai đoạn 2)</t>
  </si>
  <si>
    <t>Xã Cẩm Duệ</t>
  </si>
  <si>
    <t>Quyết định số 344/QĐ-UBND ngày 07/02/2022 của UBND tỉnh Hà Tĩnh về việc phê duyệt báo cáo nghiên cứu khả thi Dự an đầu tư xây dựng Nâng cấp, mở rộng đường Cẩm Thạch - Thạch Hội, huyện Cẩm Xuyên.</t>
  </si>
  <si>
    <t>Đường trục xã Cẩm Quan, huyện Cẩm Xuyên</t>
  </si>
  <si>
    <t>xã Cẩm Quan</t>
  </si>
  <si>
    <t>Đường trục xã Cẩm Thịnh (đường tránh lũ)</t>
  </si>
  <si>
    <t>Xã Cẩm Sơn, xã Cẩm Thịnh</t>
  </si>
  <si>
    <t>Nghị quyết số 109/NQ-HĐND ngày 18/10/2022 của HĐND huyện Cẩm Xuyên về việc điều chỉnh chủ trương đầu tư dự án Đường Cẩm Sơn đi Cẩm Thịnh (đường tránh lũ)</t>
  </si>
  <si>
    <t>Đuờng trục xã TX05 xã Cẩm Thành, huyện Cẩm Xuyên</t>
  </si>
  <si>
    <t>xã Cẩm Thành</t>
  </si>
  <si>
    <t>Nghị quyết số 133/NQ-HĐND ngày 20/7/2023 của HĐND huyện Cẩm Xuyên về việc quyết định chủ trương đầu tư một số dự án đầu tư công</t>
  </si>
  <si>
    <t>Cải tạo mạch vòng 22KV giữa ĐZ 471 E18.9 với DDZ477 E 18.1 để nâng cao độ tin cậy cung cấp điện</t>
  </si>
  <si>
    <t>Xã Yên Hoà, thị trấn Cẩm Xuyên</t>
  </si>
  <si>
    <t>Quyết định số 773/QĐ-EVNNPC  ngày 13/04/2023 của Tổng công ty điện lực miền Bắc về việc phê duyệt danh mục và tạm giao KHV công trình ĐTXD bổ sung năm 2023 cho công ty điện lực Hà Tĩnh</t>
  </si>
  <si>
    <t>Nâng cao độ tin cậy cung cấp điện của lưới điện trung áp thị xã Kỳ Anh, huyện Cẩm Xuyên, huyện Thạch Hà, tỉnh Hà Tĩnh theo phương án đa chia - đa nối (MDMC)</t>
  </si>
  <si>
    <t>Xã Cẩm Hà, xã Nam Phúc Thăng, xã Yên Hòa, xã Cẩm Sơn</t>
  </si>
  <si>
    <t>Xây dựng cải tạo đường dây trung áp, hạ áp và TBA để chống quá tải, giảm bán kính cấp điện khu vực huyện Cẩm Xuyên</t>
  </si>
  <si>
    <t>Xã Cẩm Duệ, Cẩm Quan, Cẩm Minh</t>
  </si>
  <si>
    <t>Quyết định số 1300/QĐ-EVNNPC  ngày 15/06/2023 của Tổng công ty điện lực miền Bắc về việc phê duyệt danh mục và tạm giao KHV công trình ĐTXD năm 2024 cho công ty điện lực Hà Tĩnh</t>
  </si>
  <si>
    <t>Triển khai tự động hóa mạch vòng lưới điện trung áp tỉnh Hà Tĩnh năm 2024</t>
  </si>
  <si>
    <t>Xã Cẩm Hưng, xã Cẩm Thịnh</t>
  </si>
  <si>
    <t>Đất ở thôn Hưng Mỹ</t>
  </si>
  <si>
    <t>Xã Cẩm Thành</t>
  </si>
  <si>
    <t>Đất ở thôn Đông Nam Lộ</t>
  </si>
  <si>
    <t>Quyết định số 1543/QĐ-UBND ngày 08/05/2019 của UBND huyện Cẩm Xuyên về việc phê duyệt quy hoạch phân lô đất ở dân cư thôn An Việt, thôn Đông Nam Lộ, thôn Kênh, xã Cẩm Thành, huyện Cẩm Xuyên</t>
  </si>
  <si>
    <t>Đất ở vùng đồng Phúc Huyền, thôn 3</t>
  </si>
  <si>
    <t>Xã Cẩm Minh</t>
  </si>
  <si>
    <t>Quyết định số 7450/QĐ-UBND ngày 12/10/2023 của UBND huyện Cẩm Xuyên về việc phê duyệt Quy hoạch phân lô đất ở dân cư tại vùng Nhà Văn hóa thôn 04 cũ và vùng đồng Phúc Huyền, thôn 3, xã Cẩm Minh, huyện Cẩm Xuyên</t>
  </si>
  <si>
    <t xml:space="preserve">Đất ở thôn 1 </t>
  </si>
  <si>
    <t>Đất ở vùng đồng Má thôn 3</t>
  </si>
  <si>
    <t>Xã Cẩm Quang</t>
  </si>
  <si>
    <t>Đất ở vùng đền chùa thôn 7</t>
  </si>
  <si>
    <t>Đất ở gần sân bóng, thôn 9</t>
  </si>
  <si>
    <t>Quyết định số 7148/QĐ-UBND ngày 27/09/202317 của UBND huyện Cẩm Xuyên về việc phê duyệt quy hoạch phân lô đất ở dân cư tại vùng gần nhà thờ giáo xứ Phúc Thành, thôn Hoa Thám, xã Cẩm Duệ, huyện Cẩm Xuyên</t>
  </si>
  <si>
    <t>Đất ở thôn Hoa Thám</t>
  </si>
  <si>
    <t>Đất ở thôn Phương Trứ</t>
  </si>
  <si>
    <t>Đất ở gần nhà ông Hùng thôn Hưng Tiến</t>
  </si>
  <si>
    <t>Quyết định số 7589/QĐ-UBND ngày 19/10/2023 của UBND huyện Cẩm Xuyên về việc phê duyệt Quy hoạch phân lô đất ở dân cư tại các thôn: Hưng Tiến, Hưng Dương, Hưng Trung, Hưng Thành xã Cẩm Hưng, huện Cẩm Xuyên</t>
  </si>
  <si>
    <t>Đất ở gần nhà ông Cường Kính thôn Hưng Thành</t>
  </si>
  <si>
    <t xml:space="preserve">  Đất ở dân cư gần nhà Ông Tân, thôn 12                                                                                                                                                                                                                                                                                                                                                                                                                                                                                                                                                                                                                                                                                                                                                                                                                                                                                                                                                                                                                                                                                                                                                                                                                                                                                                                                                                                                                                                                                                                                                                                                                                                                                                                                                                                                                                                                                                                                                                       </t>
  </si>
  <si>
    <t>Quyết định số 2273/QĐ-UBND ngày 04/04/2014 về việc phê duyệt quy hoạch chi tiết mặt bằng sử dụng đất phân lô đất ở dân cư tại thôn 10, thôn 12, thôn 13, xã Cẩm Hưng, huyện Cẩm Xuyên</t>
  </si>
  <si>
    <t>Đất ở vùng gần NVH thôn Vinh Lộc, vùng Cựa Tỉnh thôn Vinh Lộc</t>
  </si>
  <si>
    <t>Xã Cẩm Lộc</t>
  </si>
  <si>
    <t>Đất ở thôn Lai Trung</t>
  </si>
  <si>
    <t>Xã Cẩm Thịnh</t>
  </si>
  <si>
    <t xml:space="preserve">Quyết định số 292/QĐ-UBND ngày 21/02/2011 của UBND huyện Cẩm Xuyên về việc phê duyệt quy hoạch điều chỉnh phân lô đất ở dân cư xã Cẩm Thịnh, huyện Cẩm Xuyên và Quyết định số 6588/QĐ-UBND ngày 23/10/2014 của UBND huyện Cẩm Xuyên về việc phê duyệt quy hoạch chi tiết mặt bằng phân lô đất ở dân cư xã Cẩm Thịnh, huyện Cẩm Xuyên </t>
  </si>
  <si>
    <t>Quyết định số 6421/QĐ-UBND ngày 23/08/2023 của UBND huyện Cẩm Xuyên về việc phê duyệt quy hoạch chi tiết tổng mặt bằng sử dụng đất khu dân cư thôn Hòa Sơn, xã Cẩm Thịnh, tỉ lệ 1/500</t>
  </si>
  <si>
    <t>Đất ở thôn Tây Nguyên, Hưng Lộc</t>
  </si>
  <si>
    <t>Xã Nam Phúc Thăng</t>
  </si>
  <si>
    <t>Quyết định số 6272/QĐ-UBND ngày 7/11/2013 của UBND huyện Cẩm Xuyên về việc phê duyệt quy hoạch chi tiết tổng mặt bằng sử dụng đất phân lô đất ở dân cư thôn Tây Nguyên, thôn Trung Bình Bá, thôn Nam Yên, thôn Yên Thành, thôn Hà Bắc, thôn Trung Thành và thôn  Đông Khê xã Cẩm Nam</t>
  </si>
  <si>
    <t>Đất ở vùng Hạ Bài, vùng gần Trường Đại Học</t>
  </si>
  <si>
    <t>Xã Cẩm Bình</t>
  </si>
  <si>
    <t>Quyết định số 3377/QĐ-UBND ngày 23/08/2019 của UBND huyện Cẩm Xuyên về việc phê duyệt quy hoạch điều chỉnh phân lô đất ở dân cư vùng Hạ Bài, thôn Bình Minh, vùng gần nhà bà Tuyết, thôn Bắc Tiến, xã Cẩm Bình, huyện Cẩm Xuyên</t>
  </si>
  <si>
    <t>Đất ở thôn Trung Tiến, Trung Thịnh, Nam Thành</t>
  </si>
  <si>
    <t>Quyết định số 7285/QĐ-UBND ngày 04/10/2023 của UBND huyện Cẩm Xuyên về việc phê duyệt quy hoạch xen ghép đất ở dân cư Nam Thành, Trung Tiến, xã Cẩm Trung, huyện Cẩm Xuyên</t>
  </si>
  <si>
    <t>Đất ở thôn Trung Thành gần nhà ông Liêm</t>
  </si>
  <si>
    <t>Quyết định số 7423/QĐ-UBND ngày 11/10/2023 của UBND huyện Cẩm Xuyên về việc phê duyệt quy hoạch xen ghép đất ở dân cư tại vùng gần nhà ông Liêm, thôn Trung Thành, xã Cẩm Trung, huyện Cẩm Xuyên</t>
  </si>
  <si>
    <t>Đất ở dân cư thôn Mỹ Yên</t>
  </si>
  <si>
    <t>Xã Cẩm Mỹ</t>
  </si>
  <si>
    <t>Quyết định số 4300/QĐ-UBND ngày 12/7/2023, về việc  mặt bằngtổng thể xen dắm khu dân cư nông thôn  Mỹ Lâm, Mỹ Trung, Mỹ Sơn, Mỹ Yên, Mỹ Phú xã Cẩm Mỹ</t>
  </si>
  <si>
    <t>Xã Cẩm Sơn</t>
  </si>
  <si>
    <t>Quyết định số7448/QĐ-UBND ngày 12/10/2023 của UBND huyện Cẩm Xuyên về việc phê duyệt quy hoạch phân lô đất ở dân cư tại vùng gần nhà ông Mao, thôn Lĩnh Sơn, xã Cẩm Sơn, huyện Cẩm Xuyên</t>
  </si>
  <si>
    <t>Đất ở thôn Thượng Sơn (liền kề khu tái định cư cao tốc)</t>
  </si>
  <si>
    <t>Xã Cẩm Hà</t>
  </si>
  <si>
    <t>Đất ở cựa ông Bừng, thôn Xuân Hạ</t>
  </si>
  <si>
    <t>Quyết định số 2335/QĐ-UBND ngày 29/05/2018 của UBND huyện Cẩm Xuyên về việc phê duyệt quy hoạch phân lô đất ở dân cư thôn Cẩm Đồng, Trung Tiến, Xuân Hạ, Hoa Xuân, Đông Xuân, Nam Xuân và Nguyễn Đối xã Cẩm Hà</t>
  </si>
  <si>
    <t>Đất ở thôn 4</t>
  </si>
  <si>
    <t>Xã Cẩm Lĩnh</t>
  </si>
  <si>
    <t>Quyết định số 6125/QĐ-UBND ngày 14/04/2023 của UBND huyện Cẩm Xuyên về việc phê duyệt quy hoạch phân lô đất ở dân cư tại vùng Đồng Cò, thôn 4, xã Cẩm Lĩnh, huyện Cẩm Xuyên</t>
  </si>
  <si>
    <t>Đất ở thôn 3</t>
  </si>
  <si>
    <t>Đất ở vùng dọc đường trục chính, vùng Cồn Rèn, thôn Yên Lạc</t>
  </si>
  <si>
    <t>Xã Cẩm Lạc</t>
  </si>
  <si>
    <t>Quyết định số 4732/QĐ-UBND ngày 15/11/2019; Quyết định số 4431/QĐ-UBND ngày 06/8/2012  của UBND huyện Cẩm Xuyên về việc quy hoạch chi tiết phân lô đất dân cư xã Cẩm Lạc</t>
  </si>
  <si>
    <t>Đất ở vùng đồng Gát thôn Hưng Đạo</t>
  </si>
  <si>
    <t>Đất ở xen dắm toàn xã</t>
  </si>
  <si>
    <t>Quyết định số 4730/QĐ-UBND ngày 15/11/2019 của UBND huyện Cẩm Xuyên về việc quy hoạch xen dắm đất ở dân cư vùng gần nhà ông Dũng, thôn Trân Phú, vùng gần nhà ông Hà Thôn Đình Hồ,vùng gần nhà ông Thể, thôn Đình Phùng, xã Cẩm Lạc, huyện Cẩm Xuyên.</t>
  </si>
  <si>
    <t>Đất ở vùng Bắc bờ kè Sông Rác, vùng Bồng Hoa thôn Lạc Thọ</t>
  </si>
  <si>
    <t>Quyết định số 4731/QĐ-UBND ngày 15/11/2019  về việc phê duyệt quy hoạch chi tiết phân lô đất dân cư vùng Bắc kè sông Rác, thôn Lạc Thọ, xã Cẩm Lạc, huyện Cẩm Xuyên</t>
  </si>
  <si>
    <t>Đất ở vùng Chà Moi thôn Đông Vịnh</t>
  </si>
  <si>
    <t>Xã Cẩm Vịnh</t>
  </si>
  <si>
    <t>Quyết định số 25/QĐ-UBND ngày 06/01/2015 về việc phê duyệt quy hoạch sử dụng đất vùng Chà Moi thôn Đông Vịnh, xã Cẩm Vịnh, huyện Cẩm Xuyên</t>
  </si>
  <si>
    <t>Đất ở dân cư gần trạm y tế, thôn Quý Hòa</t>
  </si>
  <si>
    <t>Quyết định số 7422/QĐ-UBND ngày 11/10/2023 về việc phê duyệt quy hoạch phân lô đất ở tại các thôn: Quý Hòa, Bắc Hòa, Yên Mỹ, Yên Giang, Minh Lạc, xã Yên Hòa, huyện Cẩm Xuyên</t>
  </si>
  <si>
    <t>Đất ở dân cư gần nhà ông Ty, thôn Yên Mỹ</t>
  </si>
  <si>
    <t>Đất ở dân cư thôn Yên Giang</t>
  </si>
  <si>
    <t>Quyết định số 5048/QĐ-UBND ngày 03/10/2016 về việc phê duyệt quy hoạch phân lô đất ở dân cư thôn Hồ Phượng, Bình Thọ, Yên Thành, Yên Mỹ, Yên Giang xã Cẩm Yên, huyện Cẩm Xuyên</t>
  </si>
  <si>
    <t>Đất ở dân cư gần nhà ông Liên, thôn Hồ Phượng</t>
  </si>
  <si>
    <t>Đất ở đô thị</t>
  </si>
  <si>
    <t>Đất ở TDP 10</t>
  </si>
  <si>
    <t>Quyết định số 2969/QĐ-UBND ngày 30/05/2023 về việc phê duyệt quy hoạch phân lô đất ở dân cư tại tổ dân phố 10, thị trấn Cẩm Xuyên, huyện Cẩm Xuyên</t>
  </si>
  <si>
    <t>Đất ở tổ dân phố 14</t>
  </si>
  <si>
    <t>NVH thôn Trung Đông</t>
  </si>
  <si>
    <t>PHỤ LỤC 1.4. TỔNG HỢP DANH MỤC CÁC CÔNG TRÌNH, DỰ ÁN CẦN THU HỒI ĐẤT TỪ NĂM 2024</t>
  </si>
  <si>
    <t>Nâng cấp, mở rộng đường giao thông nông thôn, đường nội đồng, xã Sơn Long</t>
  </si>
  <si>
    <t>Xã Sơn Long</t>
  </si>
  <si>
    <t xml:space="preserve">NQ số 33/NQ-HĐND ngày 29/6/2023 của HĐND xã Sơn Long "Quyết định phê duyệt chủ trương đầu tư xây dựng một số dự án đầu tư công trên địa bàn xã Sơn Long" </t>
  </si>
  <si>
    <t>Nâng cấp, mở rộng đường giao thông từ thôn 3 lên chùa Tượng Sơn (dọc theo bờ sông Ngàn Phố từ thôn 3 đến thôn 4), xã Sơn Giang</t>
  </si>
  <si>
    <t>Xã Sơn Giang</t>
  </si>
  <si>
    <t xml:space="preserve">NQ số 31/NQ-HĐND ngày 29/12/2022 của HĐND xã Sơn Giang "Quyết định chủ trương đầu tư xây dựng một số dự án đầu tư công trên địa bàn xã Sơn Giang" </t>
  </si>
  <si>
    <t>Xây dựng, cải tạo đường dây trung áp, hạ áp và TBA để chống quá tải, giảm tổn thất điện năng, giảm bán kính cấp điện khu vực huyện Hương Sơn, tỉnh Hà Tĩnh năm 2024</t>
  </si>
  <si>
    <t>Xã Sơn Giang; 
Sơn Trung; An Hòa Thịnh</t>
  </si>
  <si>
    <t xml:space="preserve">Nâng cao độ tin cậy cung cấp điện của lưới điện trung áp các huyện Hương Khê, huyện Vũ Quang, huyện Hương Sơn và thành phố Hà Tĩnh -tỉnh Hà Tĩnh năm 2024 theo phương pháp đa chia -đa nối (MDMC)
</t>
  </si>
  <si>
    <t>Xã Sơn 
Lễ; Sơn 
Tiến</t>
  </si>
  <si>
    <t>Đất xây dựng cơ sở giáo dục và đào tạo</t>
  </si>
  <si>
    <t>Mở rộng trường Tiểu học xã Sơn Lâm (điểm chính)</t>
  </si>
  <si>
    <t xml:space="preserve">Xã Sơn Lâm </t>
  </si>
  <si>
    <t>QĐ số 61/QĐ-UBND ngày 16/6/2023 của UBND xã Sơn Lâm "V/v phê duyệt Báo cáo kinh tế kỹ thuật đầu tư XD công trĩnh: Xây dựng nhà học 03 tầng 12 phòng, nhà đa năng Trường Tiểu học Sơn Lâm:</t>
  </si>
  <si>
    <t>Mở rộng trường Tiểu học Sơn Giang</t>
  </si>
  <si>
    <t>Mở rộng cổng trường Trung học cơ sở Sơn Tây</t>
  </si>
  <si>
    <t>Xã Sơn Tây</t>
  </si>
  <si>
    <t>QĐ số: 285/QĐ-UBND ngày 11/10/2022 của UBND xã Sơn Tây "V/v phê duyệt Báo cáo kinh tế - Kỹ thuật công trình: Hàng rào, rãnh thoát nước, mở rộng cổng trường THCS Sơn Tây".</t>
  </si>
  <si>
    <t>Mở rộng trường TH Sơn Kim 2</t>
  </si>
  <si>
    <t>Xã Sơn Kim 2</t>
  </si>
  <si>
    <t>Mở rộng trường mầm non Sơn Hồng (điểm chính), xã Sơn Hồng</t>
  </si>
  <si>
    <t>xã Sơn Hồng</t>
  </si>
  <si>
    <t>Xã Sơn Tiến</t>
  </si>
  <si>
    <t>Dự án đầu tư xây dựng Hệ thống cấp nước sinh hoạt Khe Cò, huyện Hương Sơn (giai đoạn 1)</t>
  </si>
  <si>
    <t>Xã Sơn Tiến, Huyện Hương Sơn</t>
  </si>
  <si>
    <t>Xây dựng NVH thôn Bồng Phài</t>
  </si>
  <si>
    <t>QĐ số: 188/QĐ-UBND ngày 06/6/2022 của UBND xã Sơn Tây "V/v phê duyệt Báo cáo kinh tế, kỹ thuật đầu tư xây dựng công trình: NHà văn hóa và các công trình phụ trợ thôn Đông Phài, xã Sơn Tây".</t>
  </si>
  <si>
    <t>Xây dựng khu dân cư nông thôn tại xứ đồng Trại Lợn, Ao Tròn, xã Sơn Tiến</t>
  </si>
  <si>
    <t>Xã Sơn Lĩnh</t>
  </si>
  <si>
    <t>Xã Sơn Trường</t>
  </si>
  <si>
    <t>Xen dắm đất ở, xã Sơn Phú</t>
  </si>
  <si>
    <t>Xã Sơn Phú</t>
  </si>
  <si>
    <t>QĐ số 1419/QĐ-UBND ngày 05/4/2023  của UBND huyện Hương Sơn "V/v phê duyệt Quy hoạch tổng thể mặt bằng SDĐ điểm xem dắm dân cư nông thôn, vùng Trạm y tế, thôn Hồng Kỳ, xã Sơn Phú"</t>
  </si>
  <si>
    <t>Xã Sơn Bình</t>
  </si>
  <si>
    <t>Xã Sơn Bằng</t>
  </si>
  <si>
    <t>Xây dựng khu dân cư nông thôn tại đồng Đập Diềm, xã Tân Mỹ Hà</t>
  </si>
  <si>
    <t>Xã Tân Mỹ Hà</t>
  </si>
  <si>
    <t>Xã An Hòa Thịnh</t>
  </si>
  <si>
    <t>Xây dựng khu dân cư nông thôn đồng Măng Cù, thôn Mai Hà, xã Sơn Trung</t>
  </si>
  <si>
    <t>Xã Sơn Trung</t>
  </si>
  <si>
    <t xml:space="preserve">QĐ số 1337 /QĐ-UBND ngày 22/5/2019 của UBND huyện Hương Sơn. "V/v phê duyệt chủ trương dầu tư xây dựng điểm dân cư nông thôn đồng Măng Cù, thôn Mai Hà, xã Sơn Trung" </t>
  </si>
  <si>
    <t>Xây dựng khu dân cư nông thôn tại thôn Lâm Thành (đối diện Trường Mầm non)</t>
  </si>
  <si>
    <t>QĐ số 58/QĐ-UBND ngày 12/5/2023 của UBND xã Sơn Trung "V/v phê duyệt chủ trương dầu tư xây dựng điểm dân cư nông thôn Lâm Thành (đối diện Trường Mầm non), xã Sơn Trung".</t>
  </si>
  <si>
    <t>Xây dựng khu dân cư nông thôn tại thôn Lâm Thành (đối diện bờ rào thầy Vũ đến giáp vùng trồng Keo - ngõ anh Lân)</t>
  </si>
  <si>
    <t>QĐ số 97/QĐ-UBND ngày 15/9/2023 của UBND xã Sơn Trung "V/v phê duyệt chủ trương dầu tư xây dựng điểm dân cư nông thôn Lâm Thành (đối diện bờ rào thầy Vũ đến giáp vùng trồng Keo - ngõ anh Lân), xã Sơn Trung".</t>
  </si>
  <si>
    <t>Xây dựng khu dân cư nông thôn tại thôn Tân Tràng (từ lối vào ngõ Anh Chinh đến trại lợn, hai bên đường mương Ghềnh)</t>
  </si>
  <si>
    <t>QĐ số 73/QĐ-UBND ngày 25/7/2023 của UBND xã Sơn Trung. "V/v phê duyệt chủ trương dầu tư xây dựng điểm dân cư nông thôn Tân Tràng, xã Sơn Trung".</t>
  </si>
  <si>
    <t>Xây dựng khu dân cư nông thôn đồng Cửa Thần, thôn Am Thủy, xã Kim Hoa</t>
  </si>
  <si>
    <t>Xã Kim Hoa</t>
  </si>
  <si>
    <t>Xây dựng khu dân cư nông thôn tại thôn Châu Lâm, xã Kim Hoa</t>
  </si>
  <si>
    <t>Xây dựng khu dân cư nông thôn vị trí đồng Băng Hào, đồng Cồn Phàng (Lòi Pheo), thôn Đông, xã Sơn Châu</t>
  </si>
  <si>
    <t>QĐ số: 5097/QĐ-UBND ngày 27/10/2023 của UBND huyện Hương Sơn "V/v phê duyệt Quy hoạch mặt bằng điểm dân cư vùng Lòi Pheo, Băng Hào, thôn Đông, xã Sơn Châu".</t>
  </si>
  <si>
    <t>TT Phố Châu</t>
  </si>
  <si>
    <t>QĐ số: 3348/QĐ-UBND ngày 07/8/2023 của UBND huyện Hương Sơn "V/v chấp thuận bản vẽ quy hoạch tổng mặt bằng sử dụng đất  điểm dân cư xen dắm tại tổ dân phố 1 và tổ dân phố 10 thị trấn Phố Châu".</t>
  </si>
  <si>
    <t>XI</t>
  </si>
  <si>
    <t>xã Sơn Trung</t>
  </si>
  <si>
    <r>
      <rPr>
        <b/>
        <sz val="10"/>
        <rFont val="Times New Roman"/>
        <family val="1"/>
      </rPr>
      <t>STT</t>
    </r>
  </si>
  <si>
    <r>
      <rPr>
        <b/>
        <sz val="10"/>
        <rFont val="Times New Roman"/>
        <family val="1"/>
      </rPr>
      <t>Tên công trình, dự án</t>
    </r>
  </si>
  <si>
    <r>
      <rPr>
        <b/>
        <sz val="10"/>
        <rFont val="Times New Roman"/>
        <family val="1"/>
      </rPr>
      <t>Địa điểm (Thôn.., xã....)</t>
    </r>
  </si>
  <si>
    <t>Khái toán kinh phí thực hiện BT GPMB (tỷ đồng)</t>
  </si>
  <si>
    <r>
      <rPr>
        <b/>
        <sz val="10"/>
        <rFont val="Times New Roman"/>
        <family val="1"/>
      </rPr>
      <t>Nguồn kinh phí thực hiện (tỷ đồng)</t>
    </r>
  </si>
  <si>
    <r>
      <rPr>
        <b/>
        <sz val="10"/>
        <rFont val="Times New Roman"/>
        <family val="1"/>
      </rPr>
      <t>Căn cứ pháp lý</t>
    </r>
  </si>
  <si>
    <r>
      <rPr>
        <b/>
        <sz val="10"/>
        <rFont val="Times New Roman"/>
        <family val="1"/>
      </rPr>
      <t>Ghi chú</t>
    </r>
  </si>
  <si>
    <r>
      <rPr>
        <b/>
        <sz val="10"/>
        <rFont val="Times New Roman"/>
        <family val="1"/>
      </rPr>
      <t>LUA</t>
    </r>
  </si>
  <si>
    <r>
      <rPr>
        <b/>
        <sz val="10"/>
        <rFont val="Times New Roman"/>
        <family val="1"/>
      </rPr>
      <t>RPH</t>
    </r>
  </si>
  <si>
    <r>
      <rPr>
        <b/>
        <sz val="10"/>
        <rFont val="Times New Roman"/>
        <family val="1"/>
      </rPr>
      <t>RDD</t>
    </r>
  </si>
  <si>
    <r>
      <rPr>
        <b/>
        <sz val="10"/>
        <rFont val="Times New Roman"/>
        <family val="1"/>
      </rPr>
      <t>Đất khác</t>
    </r>
  </si>
  <si>
    <r>
      <rPr>
        <b/>
        <sz val="10"/>
        <rFont val="Times New Roman"/>
        <family val="1"/>
      </rPr>
      <t>NS TW</t>
    </r>
  </si>
  <si>
    <r>
      <rPr>
        <b/>
        <sz val="10"/>
        <rFont val="Times New Roman"/>
        <family val="1"/>
      </rPr>
      <t>NS tỉnh</t>
    </r>
  </si>
  <si>
    <r>
      <rPr>
        <b/>
        <sz val="10"/>
        <rFont val="Times New Roman"/>
        <family val="1"/>
      </rPr>
      <t>NS cấp huyện</t>
    </r>
  </si>
  <si>
    <r>
      <rPr>
        <b/>
        <sz val="10"/>
        <rFont val="Times New Roman"/>
        <family val="1"/>
      </rPr>
      <t>NS cấp xã</t>
    </r>
  </si>
  <si>
    <r>
      <rPr>
        <b/>
        <sz val="10"/>
        <rFont val="Times New Roman"/>
        <family val="1"/>
      </rPr>
      <t>Doanh nghiệp</t>
    </r>
  </si>
  <si>
    <t>(1)</t>
  </si>
  <si>
    <t>(2)</t>
  </si>
  <si>
    <t>(3)=(4)+(5 )+(6)+(7)</t>
  </si>
  <si>
    <t>(4)</t>
  </si>
  <si>
    <t>(5)</t>
  </si>
  <si>
    <t>(6)</t>
  </si>
  <si>
    <t>(7)</t>
  </si>
  <si>
    <t>(8)</t>
  </si>
  <si>
    <t>(10)</t>
  </si>
  <si>
    <t>(11)</t>
  </si>
  <si>
    <t>(12)</t>
  </si>
  <si>
    <t>(13)</t>
  </si>
  <si>
    <t>(14)</t>
  </si>
  <si>
    <t>(16)</t>
  </si>
  <si>
    <t>PHỤ LỤC 1.5. TỔNG HỢP DANH MỤC CÁC CÔNG TRÌNH, DỰ ÁN CẦN THU HỒI ĐẤT TỪ NĂM 2024</t>
  </si>
  <si>
    <t>Khái toán KP BT GPMB</t>
  </si>
  <si>
    <t>Đường trục xã 30 đoạn qua xã Tân Dân</t>
  </si>
  <si>
    <t>NQ 16/NQ-HĐND ngày 17/7/2021 của HĐND tỉnh v/v quyết định CTĐT, điều chỉnh CTĐT một số dự án đầu tư công trên địa bàn tỉnh</t>
  </si>
  <si>
    <t>Xây dựng, cải tạo đường dây trung, hạ áp và TBA để chống quá tải, giảm tổn thất điện năng, giảm bán kính cấp điện khu vực huyện Đức Thọ, huyện Vũ Quang, tỉnh Hà Tĩnh năm 2024 (thuộc dự án Xây dựng mới, nâng cấp, cải tạo hệ thống đường điện, trạm biến áp trên địa bàn huyện Đức Thọ)</t>
  </si>
  <si>
    <t>Xã Tân Dân, Đức Đồng, Trường Sơn</t>
  </si>
  <si>
    <t xml:space="preserve">Quyết định số 1300/QĐ-EVNNPC ngày 15/6/2023 của Tổng Công ty Điện lực Miền Bắc về việc duyệt danh mục và tạm giao KHV công trình ĐTXD năm 2024 cho Công ty Điện lực Hà Tĩnh </t>
  </si>
  <si>
    <t>Xây dựng, cải tạo đường dây trung và TBA giảm tổn thất điện năng, nâng cao chất lượng điện áp, đảm bảo cấp điện mạch vòng, nâng cao độ tin cậy cung cấp điện khu vực huyện Đức Thọ (thuộc dự án Xây dựng mới, nâng cấp, cải tạo hệ thống đường điện, trạm biến áp trên địa bàn huyện Đức Thọ)</t>
  </si>
  <si>
    <t xml:space="preserve">Quyết định số 1074/QĐ-EVNNPC ngày 19/5/2022 của Tổng Công ty Điện lực Miền Bắc về việc duyệt danh mục và tạm giao KHV công trình ĐTXD bổ sung năm 2022 cho Công ty Điện lực Hà Tĩnh  </t>
  </si>
  <si>
    <t>Cải tạo mạch vòng 35kV giữa ĐZ 373E18.2 với ĐZ 373E18.4</t>
  </si>
  <si>
    <t>Xã Tùng Ảnh, TT Đức Thọ, Tân Dân, Bùi La Nhân, Yên Hồ, Lâm Trung Thủy, Thanh Bình Thịnh</t>
  </si>
  <si>
    <t>Quyết định số 773/QĐ-EVNNPC ngày 13/4/2023 của Tổng Công ty Điện lực Miền Bắc</t>
  </si>
  <si>
    <t xml:space="preserve"> Đất xây dựng cơ sở giáo dục và đào tạo</t>
  </si>
  <si>
    <t>Mở rộng trường Hoàng Xuân Hản</t>
  </si>
  <si>
    <t>Thôn Châu Nội, Xã Tùng Ảnh</t>
  </si>
  <si>
    <t xml:space="preserve">Đất có di tích lịch sử - văn hóa </t>
  </si>
  <si>
    <t>Nâng cấp, mở rộng khuôn viên khu lăng mộ của Cố Tổng Bí Thư Trần Phú</t>
  </si>
  <si>
    <t>Tùng Ảnh</t>
  </si>
  <si>
    <t>Thông báo số: 772-TB/TU ngày 28/3/2023 của Tỉnh ủy Hà Tĩnh thông báo ý kiến của thường trực tỉnh ủy về xây dựng đề án trùng tu, tôn tạo Khu luu niệm Tổng bí thư Trần Phú và Khu lưu niệm Tổng bí thư Hà Huy Tập</t>
  </si>
  <si>
    <t>Đất công trình bưu chính, viễn thông</t>
  </si>
  <si>
    <t>Trạm Viễn Thông Duc-Tung</t>
  </si>
  <si>
    <t>Văn bản số 1183/UBND-TCKH ngày 15/5/2023 của UBND huyện Đức Thọ về việc thầm định dự án " XD cơ sở hạ tầng 4 trạm BTS trên địa bàn tỉnh Hà Tĩnh</t>
  </si>
  <si>
    <t>Mở rộng chùa Am</t>
  </si>
  <si>
    <t xml:space="preserve"> Xã Hòa Lạc</t>
  </si>
  <si>
    <t>Quyết định 3220/QĐ-UBND ngày 14/8/2015 của UBND tỉnh Hà Tĩnh về việc phê duyệt Đồ án Quy hoạch chi tiết xây dựng Khu di tích lịch sử và du lịch tâm linh núi Am (Chùa Am) tại xã Đức Hòa và Đức Long, huyện Đức Thọ</t>
  </si>
  <si>
    <t>Đất làm nghĩa trang, nghĩa địa</t>
  </si>
  <si>
    <t>Mở rộng nghĩa trang Eo Gát</t>
  </si>
  <si>
    <t>Thôn Sơn Thành, xã Đức Đồng</t>
  </si>
  <si>
    <t>Quyết định 1681/QĐ-UBND ngày 6/10/2023 về việc phê duyệt Quy hoạch Tổng mặt bằng sử dụng đất tỷ lệ 1/500 Nghĩa trang Khe Tràm (Phàn mở rộng), xã Đức Đồng</t>
  </si>
  <si>
    <t>Mở rộng  nghĩa trang xứ Đồng Cặp</t>
  </si>
  <si>
    <t>Trường Sơn</t>
  </si>
  <si>
    <t>Quyết định 661/QĐ-UBND ngày 20/4/2023 của UBND huyện Đức Thọ về việc phê duyệt điều chỉnh quy hoạch tổng mặt bằng sử dụng đất, tỷ lệ 1/500 nghĩa trang Cặp (phần mở rộng), xã Trường Sơn</t>
  </si>
  <si>
    <t>IX</t>
  </si>
  <si>
    <t>Đất ở đồng Cò (Thôn bến đền)</t>
  </si>
  <si>
    <t>Văn bản số: 2540/UBND-KTHT ngày 19/9/2023 của UBND huyện Đức Thọ về việc chủ trương lập quy hoạch chi tiết đất ở dân cư tại xã trường sơn năm 2023</t>
  </si>
  <si>
    <t>Đất ở thôn Trung Nam, Đông Dũng</t>
  </si>
  <si>
    <t>Trung Nam,
Đông Dũng, An Dũng</t>
  </si>
  <si>
    <t>Quyết định 338/QĐ-UBND ngày 02/3/2023 của UBND huyện Đức Thọ về việc phê duyệt Tổng mặt bằng sử dụng đất tỷ lệ 1/500, các điểm dân cư nông thôn tại xã Lâm Trung Thủy, huyện Đức Thọ năm 2023</t>
  </si>
  <si>
    <t>Đất ở đồng Trưa Mạ, thôn Tường Vân</t>
  </si>
  <si>
    <t>xã Lâm Trung Thủy</t>
  </si>
  <si>
    <t>Quyết định 250/QĐ-UBND ngày 14/02/2023 của UBND huyện Đức Thọ về việc phê duyệt Tổng mặt bằng sử dụng đất tỷ lệ 1/500, điểm dân cư nông thôn tại thôn Tường Vân, xã Lâm Trung Thủy</t>
  </si>
  <si>
    <t>Đất ở thôn Hoà Bình</t>
  </si>
  <si>
    <t>Thôn Hòa Bình, xã Lâm Trung Thủy</t>
  </si>
  <si>
    <t>Quyết định 5691/QĐ-UBND ngày 23/11/2018 của UBND huyện Đức Thọ về việc phê duyệt Tổng mặt bằng sử dụng đất tỷ lệ 1/500 xã Đức Thủy</t>
  </si>
  <si>
    <t xml:space="preserve">Đất ở Đồng Dăm Dài </t>
  </si>
  <si>
    <t>Thôn Trung Thành, xã Lâm Trung Thủy</t>
  </si>
  <si>
    <t>Đất ở tại đồng Trộc, đồng Rậm</t>
  </si>
  <si>
    <t>Xã Tân Dân</t>
  </si>
  <si>
    <t>Quyết định 874/QĐ-UBND ngày 26/5/2023 của UBND huyện Đức Thọ về việc phê duyệt Tổng mặt bằng sử dụng đất tỷ lệ 1/500, các điểm dân cư nông thôn năm 2023 tại xã Tân Dân</t>
  </si>
  <si>
    <t>Đất ở Thôn Đồng Vịnh</t>
  </si>
  <si>
    <t>Quyết định 954/QĐ-UBND ngày 7/6/2023 của UBND huyện Đức Thọ về việc phê duyệt Tổng mặt bằng sử dụng đất tỷ lệ 1/500 khu dân cư xã Tân Dân</t>
  </si>
  <si>
    <t>Đất ở Vùng ngã tư Trổ, đồng Mương (đường  QL 8A, đường ĐH 47 dãy 1,2,3)</t>
  </si>
  <si>
    <t>Đồng Mương Thôn Tiến Hoà, xã Yên Hồ</t>
  </si>
  <si>
    <t>Quyết định 4210/QĐ-UBND ngày 127/7/2017 của UBND huyện Đức Thọ về việc phê duyệt Tổng mặt bằng sử dụng đất tỷ lệ 1/500 xã Yên Hồ</t>
  </si>
  <si>
    <t>Đất ở Quán Tre (Dọc đường Hộ Đê)</t>
  </si>
  <si>
    <t>Thôn Phú Quý, xã Bùi La Nhân</t>
  </si>
  <si>
    <t>Quyết định 2334/QĐ-UBND ngày 18/9/2023 của UBND tỉnh Hà Tĩnh về việc phê duyệt đồ án Quy hoạch chi tiết xây dựng khu dân cư Quán Tre, thôn Phú Quý, xã Bùi La Nhận, huyện Đức Thọ, tỷ lệ 1/500</t>
  </si>
  <si>
    <t>Đất ở xen dắm thôn Trung Nam Hồng</t>
  </si>
  <si>
    <t>Thôn Trung Nam Hồng,  xã Yên Hồ</t>
  </si>
  <si>
    <t>Quyết định 3295/QĐ-UBND ngày 06/6/2016 của UBND huyện Đức Thọ về việc phê duyệt quy hoạch chi tiết đất ở xen dắm dân cư năm 2016 xã Yên Hồ, huyện Đức Thọ</t>
  </si>
  <si>
    <t>Đất ở Cây Bông dãy 2</t>
  </si>
  <si>
    <t>Thôn Sơn Quang, xã Đức Lạng</t>
  </si>
  <si>
    <t>Quyết định số 996/QĐ-UBND ngày 19/6/2023 của UBND huyện Đức Thọ về việc quy hoạch chi tiết xây dựng khu dân cư xã Đức Lạng</t>
  </si>
  <si>
    <t>Đất ở thôn Thịnh Cường</t>
  </si>
  <si>
    <t>Đất ở khu vực ao Trung Hậu</t>
  </si>
  <si>
    <t>Thôn Trung Hậu, xã Yên Hồ</t>
  </si>
  <si>
    <t>Quyết định 4210/QĐ-UBND ngày 12/7/2017 của UBND huyện Đức Thọ về việc phê duyệt quy hoạch chi tiết đất ở khu dân cư tỷ lệ 1/500 xã Yên Hồ</t>
  </si>
  <si>
    <t>Đất ở đồng Mậu Bảy (Thôn Sâm Văn Hội)</t>
  </si>
  <si>
    <t>Văn bản số: 2939/UBND-KTHT ngày 20/10/2023 của UBND huyện Đức Thọ về việc chủ trương lập quy hoạch chi tiết đất ở dân cư Vùng đồng Mậu Bảy, thôn Sâm Văn Hội, xã Trường Sơn</t>
  </si>
  <si>
    <t>Đất ở Đồng Trọt thôn Đồng Lạc</t>
  </si>
  <si>
    <t>Thôn Đồng Lạc, xã Hòa Lạc</t>
  </si>
  <si>
    <t>Văn bản số: 2937/UBND-KTHT ngày 20/10/2023 của UBND huyện Đức Thọ về việc chủ trương lập quy hoạch chi tiết Khu dân cư tại xã Hòa Lạc</t>
  </si>
  <si>
    <t>Đất ở Đồng Nương, Thôn Thượng Lĩnh</t>
  </si>
  <si>
    <t>Thôn Thượng Lĩnh, xã Hòa Lạc</t>
  </si>
  <si>
    <t>Đất ở Quán Tre tuyến 2</t>
  </si>
  <si>
    <t>Xã Bùi La Nhân</t>
  </si>
  <si>
    <t>Đất ở trước làng Châu Nội</t>
  </si>
  <si>
    <t>Xã Tùng Ảnh</t>
  </si>
  <si>
    <t>Văn bản số 2940/UBND-KTHT ngày 20/10/2023 của UBND huyện Đức Thọ về việc chủ trương lập quy hoạch chi tiết khu dân cư tại xã Tùng Ảnh</t>
  </si>
  <si>
    <t>Đất ở vùng Đồng Mua, Đồng Cháng</t>
  </si>
  <si>
    <t>Thôn Châu Linh, xã Tùng Ảnh</t>
  </si>
  <si>
    <t>Đất ở xen dắm thôn Yên Hội</t>
  </si>
  <si>
    <t>Thôn Yên Hội, Xã Tùng Ảnh</t>
  </si>
  <si>
    <t>Đất ở xen dắm vùng Trọt Trùa (thôn Gia Thịnh)</t>
  </si>
  <si>
    <t>Xã Thanh Bình Thịnh</t>
  </si>
  <si>
    <t>Quyết định số 849/QĐ-UBND ngày 23/5/2023 của UBND huyện Đức Thọ Về việc phê duyệt quy hoạch đất ở dân cư năm 2023 xã Thanh Bình Thịnh</t>
  </si>
  <si>
    <t>Đất ở vùng Đồng Cửa Ngoài</t>
  </si>
  <si>
    <t>Thôn Bình Tiến B; Bình Định, xã Thanh Bình Thịnh</t>
  </si>
  <si>
    <t>Đất ở vùng Mậu sáu</t>
  </si>
  <si>
    <t>Thôn Quang Chiêm, xã Thanh Bình Thịnh</t>
  </si>
  <si>
    <t>Đất ở nhà văn hóa thôn 3 củ</t>
  </si>
  <si>
    <t>Thôn Triều Đông, xã Bùi La Nhân</t>
  </si>
  <si>
    <t>Đất ở xen dắm thôn Thanh Kim</t>
  </si>
  <si>
    <t>Thôn Thanh Kim, xã Tùng Châu</t>
  </si>
  <si>
    <t>Văn bản số: 2941/UBND-KTHT ngày 20/10/2023 của UBND huyện Đức Thọ về việc chủ trương lập quy hoạch đất ở xen dắm thôn Thanh Kim, xã Tùng Châu</t>
  </si>
  <si>
    <t>X</t>
  </si>
  <si>
    <t>Đất ở vùng đội hầm TDP 8</t>
  </si>
  <si>
    <t>Thị trấn Đức Thọ</t>
  </si>
  <si>
    <t>Văn bản số: 2927/UBND-KTHT ngày 19/10/2023 của UBND huyện Đức Thọ về việc chủ trương lập quy hoạch chi tiết khu dân cư tại thị trấn Đức Thọ</t>
  </si>
  <si>
    <t>Đất ở xen dắm Đội Vườn Thôn Đại Lợi</t>
  </si>
  <si>
    <t>Đất ở còn lại phía trên của lô OM-09 Nhà Lay Trên</t>
  </si>
  <si>
    <t>TDP 8, Thị trấn Đức Thọ</t>
  </si>
  <si>
    <t>Mở rộng trụ sở UBND xã Thanh Bình Thịnh</t>
  </si>
  <si>
    <t>Thôn Bình Tiến B, xã Thanh Bình Thịnh</t>
  </si>
  <si>
    <t>PHỤ LỤC 1.6. TỔNG HỢP DANH MỤC CÁC CÔNG TRÌNH, DỰ ÁN CẦN THU HỒI ĐẤT TỪ NĂM 2024</t>
  </si>
  <si>
    <t>I.1</t>
  </si>
  <si>
    <t>1</t>
  </si>
  <si>
    <t>Tuyến đường trục thôn Thanh Lương (từ anh Hoàn đến nhà thờ họ Phạm)</t>
  </si>
  <si>
    <t>Xã Phù Lưu</t>
  </si>
  <si>
    <t>2</t>
  </si>
  <si>
    <t>Tuyến đường trục xã từ trường mầm non đến đường Hồng Thụ</t>
  </si>
  <si>
    <t>3</t>
  </si>
  <si>
    <t>Văn bản số 3191/STC-NS ngày 28/7/2023 của Sở Tài chính về việc đề xuất phương án hỗ trợ ngân sách tỉnh cho các địa phương khó khăn trong cân đối nguồn vốn để thực hiện một số dự án cần thiết trên địa bàn</t>
  </si>
  <si>
    <t>4</t>
  </si>
  <si>
    <t>Nâng cấp mở rộng tuyến đường từ Thạch Kênh đến Hồng Lộc</t>
  </si>
  <si>
    <t>Xã Hồng Lộc, Ích Hậu</t>
  </si>
  <si>
    <t>Quyết định số 2958/QĐ-UBND ngày 08/9/2020 của UBND tỉnh về việc phê duyệt dự án đầu tư xây dựng công trình Nâng cấp, mở rộng tuyến đường từ Thạch Kênh đến Hồng Lộc, huyện Lộc Hà</t>
  </si>
  <si>
    <t>Đất thủy lơi</t>
  </si>
  <si>
    <t>Kênh tiêu vùng Thanh Lương - Thanh Mỹ - Thanh Ngọc</t>
  </si>
  <si>
    <t>Quyết định số 2828/QĐ-UBND ngày 04/7/2023 của UBND huyện Lộc Hà về việc phê hê duyệt dự án Xây dựng kênh tiêu úng Thanh Mỹ,
Thanh Lương, Thanh Ngọc xã Phù Lưu, huyện Lộc Hà</t>
  </si>
  <si>
    <t>Quy hoạch sân thể thao các thôn: Thôn 1; Chân Thành; Quyết Thắng; Thống Nhất; Xuân Triều</t>
  </si>
  <si>
    <t>Đất giáo dục, đào tạo</t>
  </si>
  <si>
    <t>MR trường tiểu học Thịnh Lộc</t>
  </si>
  <si>
    <t>Xã Thịnh Lộc</t>
  </si>
  <si>
    <t xml:space="preserve">Xây dựng mạch vòng 22kV giữa TBA 110kV Can Lộc và TBA 110kV Thạch Linh. </t>
  </si>
  <si>
    <t>xã Ích Hậu, Phù Lưu, Hồng Lộc, Tân Lộc, Bình An, Thịnh Lộc, Mai Phụ, Thạch Mỹ</t>
  </si>
  <si>
    <t>Quyết định số 754/QĐ-EVNNPC ngày 22/03/2019 của Tổng Công ty Điện lực miền Bắc</t>
  </si>
  <si>
    <t>Nâng cao độ tin cậy cung cấp điện của lưới điện trung áp 22kV tỉnh Hà Tĩnh theo phương pháp đa chia - đa nối (MDMC)</t>
  </si>
  <si>
    <t>xã Ích Hậu.</t>
  </si>
  <si>
    <t>Quyết định số 1004/QĐ-EVNNPC ngày 04/05/2020 của Tổng Công ty Điện lực miền Bắc</t>
  </si>
  <si>
    <t>Nâng cao độ tin cậy cung cấp điện lưới điện trung áp 22kV sau TBA 110kV Thạch Linh (E18.1) khu vực thành phố Hà Tĩnh và huyện Thạch Hà, Lộc Hà theo phương án đa chia đa nối (MDMC)</t>
  </si>
  <si>
    <t xml:space="preserve"> Xã Hồng Lộc; </t>
  </si>
  <si>
    <t>Quyết định số 1079/QĐ-EVNNPC ngày 11/05/2021 của Tổng Công ty Điện lực miền Bắc</t>
  </si>
  <si>
    <t>Xây dựng 2 xuất tuyến 22kV lộ 471, 473 sau trạm biến áp 110kV Lộc Hà, tỉnh Hà Tĩnh</t>
  </si>
  <si>
    <t>Thị trấn Lộc Hà</t>
  </si>
  <si>
    <t>Quyết định số 2271/QĐ-EVNNPC ngày 04/10/2023 của Tổng Công ty Điện lực miền Bắc</t>
  </si>
  <si>
    <t>Xây dựng, cải tạo đường dây trung áp, hạ áp và TBA để chống quá tải, giảm tổn thất điện năng, giảm bán kính cấp điện khu vực huyện Can Lộc, huyện Lộc Hà, tỉnh Hà Tĩnh năm 2024</t>
  </si>
  <si>
    <t>Xã Bình An, Hộ Độ</t>
  </si>
  <si>
    <t>Quyết định số 1300/QĐ-EVNNPC ngày 15/06/2023 Công ty Điện lực Hà Tĩnh</t>
  </si>
  <si>
    <t>Xây dựng 2 xuất tuyến 22kV lộ 475, 477 sau trạm biến áp 110kV Lộc Hà, tỉnh Hà Tĩnh</t>
  </si>
  <si>
    <t>Thị trấn Lộc Hà, xã Bình An, xã Tân Lộc, xã Thạch Kim</t>
  </si>
  <si>
    <t>Mở rộng giáo xứ Vĩnh Luật</t>
  </si>
  <si>
    <t>Xã Mai Phụ</t>
  </si>
  <si>
    <t>Mở rộng giáo xứ Xuân Tình</t>
  </si>
  <si>
    <t>Xã Hộ Độ</t>
  </si>
  <si>
    <t>Mở rộng giáo xứ Mỹ Lộc</t>
  </si>
  <si>
    <t>Đất ở nông thôn</t>
  </si>
  <si>
    <t>Xã Ích Hậu</t>
  </si>
  <si>
    <t>Xã Thạch Châu</t>
  </si>
  <si>
    <t>Đất ở thôn Nam Sơn</t>
  </si>
  <si>
    <t>QH đất ở phía Bắc đường trục xã, phía Tây khu dân cư Hợp Tiến và phía Đông chợ Mai Phụ</t>
  </si>
  <si>
    <t>Xã Mai Phụ</t>
  </si>
  <si>
    <t>Quy hoạch đất ở sau Nguyễn Hưng, thôn Tân Quý</t>
  </si>
  <si>
    <t>Xã Hộ Độ</t>
  </si>
  <si>
    <t>Tổng: 25 hạng mục</t>
  </si>
  <si>
    <t>PHỤ LỤC 1.7. TỔNG HỢP DANH MỤC CÁC CÔNG TRÌNH, DỰ ÁN CẦN THU HỒI ĐẤT TỪ NĂM 2024</t>
  </si>
  <si>
    <t>Địa điểm (Thôn.., xã....)</t>
  </si>
  <si>
    <t>QĐ số 114/QĐ-UBND ngày 12/5/2023 của UBND xã Kỳ Phong về việc phê duyệt chủ trương đầu tư xây dựng công trình: Nâng cấp đường trục xã TX.08 đoạn từ Quốc lộ 1 đến cầu Kỳ Bắc</t>
  </si>
  <si>
    <t>Xây dựng, cải tạo đường dây trung áp, hạ áp và TBA để chống quá tải, giảm tổn thất điện năng, giảm bán kính cấp điện khu vực huyện Kỳ Anh và thị xã Kỳ Anh, tỉnh Hà Tĩnh năm 2024</t>
  </si>
  <si>
    <t>Kỳ Giang, Kỳ Khang</t>
  </si>
  <si>
    <t>Văn bản số 473/ĐLKA-KHKT ngày 24/10/2023 về việc đăng ký lập danh mục công trình, dự án thu hồi đất, chuyển mục đích đất và lập KHSD đất năm 2024 của huyện Kỳ Anh</t>
  </si>
  <si>
    <t>Xây dựng, cải tạo đường dây trung, hạ áp và TBA để chống quá tải, giảm tổn thất điện năng, giảm bán kính cấp điện khu vực huyện Kỳ Anh và thị xã Kỳ Anh, tỉnh Hà Tĩnh năm 2023</t>
  </si>
  <si>
    <t>Kỳ Bắc, Kỳ Xuân, Kỳ Tân</t>
  </si>
  <si>
    <t>Đường điện 35Kv phục vụ khu tái định cư xã Kỳ Trung, phục vụ dự án Đường bộ cao tốc Bắc - Nam đoạn qua huyện Kỳ Anh</t>
  </si>
  <si>
    <t>Xã Kỳ Trung</t>
  </si>
  <si>
    <t>Quyết định số 688/QĐ-UBND ngày 28/3/2023 của UBND tỉnh Hà Tĩnh về việc phê duyệt Báo cáo kinh tế kỹ thuật dự án: Xây dựng khu tái định cư xã Kỳ Trung phục vụ dự án đường bộ cao tốc Bắc - Nam phía Đông đoạn qua huyện Kỳ Anh</t>
  </si>
  <si>
    <t>Xây dựng 2 xuất tuyến 22kV sau trạm biến áp 110kV Kỳ Anh 2, tỉnh Hà Tĩnh</t>
  </si>
  <si>
    <t>Xã Kỳ Đồng</t>
  </si>
  <si>
    <t xml:space="preserve">Nâng cao độ tin cậy cung cấp điện của lưới điện trung áp các huyênj Nghi Xuân, huyện Thạch Hà, huyện Cẩm Xuyên, huyện Kỳ Anh và thị xã Hồng Lĩnh - tỉnh Hà Tĩnh năm 2024 theo phương pháp đa chia - đa nối (MDMC) </t>
  </si>
  <si>
    <t>Kỳ Giang, Kỳ Tiến</t>
  </si>
  <si>
    <t>Nâng cấp mở rộng đường, tiểu công viên và điện chiếu sáng tỉnh lộ 548 đoạn qua thị trấn Đồng Lộc</t>
  </si>
  <si>
    <t>Thị trấn Đồng Lộc</t>
  </si>
  <si>
    <t>Thôn Yên Tràng; Kim Thịnh, xã Kim Song Trường</t>
  </si>
  <si>
    <t>Thôn Phượng Sơn, xã Kim Song Trường</t>
  </si>
  <si>
    <t>Xã Sơn Lộc</t>
  </si>
  <si>
    <t>Dự án hệ thống tiêu úng các xã trọng điểm sản xuất nông nghiệp các huyện Đức Thọ, Can Lộc, Thị xã Hồng Lĩnh</t>
  </si>
  <si>
    <t>Đất năng lượng</t>
  </si>
  <si>
    <t>Xây dựng ĐZ,TBA khắc phục tình trạng điện áp thấp tại các xã thuộc huyện Thạch Hà, Can Lộc, tỉnh Hà Tĩnh năm 2021</t>
  </si>
  <si>
    <t>Quang Lộc, Gia Hanh, Sơn Lộc, Kim Song Trường</t>
  </si>
  <si>
    <t>Chống quá tải lưới điện huyện Can Lộc</t>
  </si>
  <si>
    <t>Khánh Vĩnh Yên</t>
  </si>
  <si>
    <t>Đất ở nông thôn</t>
  </si>
  <si>
    <t>QĐ số: 271/QĐ-UBND của UBND xã Xuân Lộc Về việc phê duyệt chủ trương đầu tư xây dựng công trình: Quy hoạch chi tiết xây dựng khu dân cư thôn Mỹ Yên, xã Xuân Lộc, huyện Can Lộc</t>
  </si>
  <si>
    <t>QĐ số: 274/QĐ-UBND của UBND xã Xuân Lộc Về việc phê duyệt chủ trương đầu tư xây dựng công trình: Quy hoạch chi tiết xây dựng khu dân cư thôn Đồng Yên, 
xã Xuân Lộc, huyện Can Lộc</t>
  </si>
  <si>
    <t>QĐ số: 273/QĐ-UBND của UBND xã Xuân Lộc Về việc phê duyệt chủ trương đầu tư xây dựng công trình: Quy hoạch chi tiết xây dựng khu dân cư thôn Trung Xá, xã Xuân Lộc, huyện Can Lộc</t>
  </si>
  <si>
    <t>Đồng Vời Nội, Thôn Phượng Sơn, xã Kim Song Trường</t>
  </si>
  <si>
    <t>Thôn Mỹ Thủy, xã Thanh Lộc</t>
  </si>
  <si>
    <t>Thôn Tân Tiến, xã Thanh Lộc</t>
  </si>
  <si>
    <t>Trung Ngọc, Xã Gia Hanh</t>
  </si>
  <si>
    <t>Thôn Đô Hành, xã Mỹ Lộc</t>
  </si>
  <si>
    <t>Tân Tùng Sơn, xã Tùng Lộc</t>
  </si>
  <si>
    <t>Thôn Vĩnh Xã, xã Thượng Lộc</t>
  </si>
  <si>
    <t>Thôn Sơn Phú, xã Thượng Lộc</t>
  </si>
  <si>
    <t>Vĩnh Phong, thị trấn Nghèn</t>
  </si>
  <si>
    <t>Hồng Quang, Sơn Thịnh, thị trấn Nghèn</t>
  </si>
  <si>
    <t>PHỤ LỤC 1.8. TỔNG HỢP DANH MỤC CÁC CÔNG TRÌNH, DỰ ÁN CẦN THU HỒI ĐẤT TỪ NĂM 2024</t>
  </si>
  <si>
    <t>PHỤ LỤC 1.9. TỔNG HỢP DANH MỤC CÁC CÔNG TRÌNH, DỰ ÁN CẦN THU HỒI ĐẤT TỪ NĂM 2024</t>
  </si>
  <si>
    <t>(9)=(10)+....+(14)</t>
  </si>
  <si>
    <t>Đất thể dục thể thao</t>
  </si>
  <si>
    <t>Sân vận động huyện Nghi Xuân</t>
  </si>
  <si>
    <t>Xã Xuân Giang</t>
  </si>
  <si>
    <t>NQ 136/NQ-HĐND ngày 16/8/2023 của HĐND huyện về việc quyết định chủ trương đầu tư, điều chỉnh chủ trương đầu tư một số dự án đầu tư công trên địa bàn huyện</t>
  </si>
  <si>
    <t>Đường giao thông nông thôn cấp xã còn lại (Tuyến đường phát triển du lịch xã Cương Gián - Xuân Liên (Giai đoạn 2)).</t>
  </si>
  <si>
    <t>Xã Cương Gián</t>
  </si>
  <si>
    <t>NQ 120/NQ-HĐND ngày 25/5/2023 của HĐND huyện về việc chấp thuận chủ trương đầu tư các dự án đầu tư công năm 2023 (đợt 3)</t>
  </si>
  <si>
    <t xml:space="preserve">III </t>
  </si>
  <si>
    <t>Xã Hương Long</t>
  </si>
  <si>
    <t>Xã Hương Giang</t>
  </si>
  <si>
    <t>Nâng cấp đường giao thông vào trung tâm xã Hương Long</t>
  </si>
  <si>
    <t>0,95</t>
  </si>
  <si>
    <t>Thôn 7, xã Hương Long</t>
  </si>
  <si>
    <t>Đường giao thông từ đường HCM vào cụm công nghiệp Gia Phố</t>
  </si>
  <si>
    <t>Thị trấn, xã Gia Phố</t>
  </si>
  <si>
    <t>Nghị quyết số 88/NQ-HĐND ngày 06/10/2023 của HĐND huyện</t>
  </si>
  <si>
    <t>Dự án đường GTNT kết hợp phát triển kinh tế trang trại xã Hương Long</t>
  </si>
  <si>
    <t>Nghị quyết số 68/NQ-HĐND ngày 16/3/2023 của HĐND huyện</t>
  </si>
  <si>
    <t>Kè chống sạt lở bờ sông Tiêm đoạn qua xã Hương Xuân, huyện Hương Khê</t>
  </si>
  <si>
    <t>0,56</t>
  </si>
  <si>
    <t>Xã Hương Xuân</t>
  </si>
  <si>
    <t>Nghị quyết số 75/NQ-HĐND ngày 28/4/2023 của HĐND huyện Hương Khê</t>
  </si>
  <si>
    <t>Cải tạo, nâng cấp lưới điện 10kV lên vận hành 22kV trục chính và các nhánh rẽ ĐZ 971, 973E18.8, huyện Hương Khê, tỉnh Hà Tĩnh</t>
  </si>
  <si>
    <t>QĐ số 2456/QĐ-EVN NPC ngày 21/10/2022.Về việc duyệt danh mục và tạm giao KHV công trình ĐTXD năm 2023 cho công ty Điện lực Hà Tĩnh</t>
  </si>
  <si>
    <t>Thị trấn Hương Khê</t>
  </si>
  <si>
    <t>Cải tạo, nâng cấp lưới điện 10kV lên vận hành 35kV trục chính và các nhánh rẽ từ vị trí 57 đến 231 ĐZ 971E18.8, huyện Hương Khê, tỉnh Hà Tĩnh</t>
  </si>
  <si>
    <t>Cải tạo, nâng cấp lưới điện 10kV lên vận hành 35kV trục chính và các nhánh rẽ từ vị trí 62 đến 174 ĐZ 973E18.8, huyện Hương Khê, tỉnh Hà Tĩnh</t>
  </si>
  <si>
    <t>Xây dựng, cải tạo ĐZ 10kV 971E18.8 đoạn từ sau DPT 971 7/57/01 NR Lộc Yên Hương Liên lên vận hành 35kV</t>
  </si>
  <si>
    <t>QĐ số 1300/QĐ-EVN NPC ngày 15/06/2023</t>
  </si>
  <si>
    <t>Xã Hương Liên</t>
  </si>
  <si>
    <t>Xây dựng, cải tạo đường dây trung áp, hạ áp và TBA để chống quá tải, giảm tổn thất điện năng, giảm bán kính cấp điện khu vực huyện Hương Khê, tỉnh Hà Tĩnh năm 2023</t>
  </si>
  <si>
    <t>QĐ số 2476/QĐ-EVN NPC ngày 04/10/2022</t>
  </si>
  <si>
    <t>Cải tạo mạch vòng 35kV giữa ĐZ 373 E18.8 với ĐZ 372E18.1 để nâng cao độ tin cậy cung cấp điê</t>
  </si>
  <si>
    <t>QĐ số 773/QĐ-EVN NPC ngày 13/4/2023 của Tổng Công ty Điện lực miền Bắc</t>
  </si>
  <si>
    <t>Xã Hà Linh</t>
  </si>
  <si>
    <t>Nhà máy Nước</t>
  </si>
  <si>
    <t>Xã Hoà Hải</t>
  </si>
  <si>
    <t>Nghị quyết số 94/NQ-HĐND ngày 11/11/2022 của HĐND tỉnh</t>
  </si>
  <si>
    <t>Dự án đầu tư công trình cấp nước sinh hoạt xã Hương Liên</t>
  </si>
  <si>
    <t>Nghị quyết số 135/NQ-HĐND ngày 20/10/2023 của HĐND tỉnh</t>
  </si>
  <si>
    <t>Thôn 12, xã Hương Lâm</t>
  </si>
  <si>
    <t>PHỤ LỤC 1.11. TỔNG HỢP DANH MỤC CÁC CÔNG TRÌNH, DỰ ÁN CẦN THU HỒI ĐẤT TỪ NĂM 2024</t>
  </si>
  <si>
    <t>THÀNH PHỐ HÀ TĨNH</t>
  </si>
  <si>
    <t>PHỤ LỤC 1. TỔNG HỢP DANH MỤC CÁC CÔNG TRÌNH, DỰ ÁN CẦN THU HỒI ĐẤT TỪ NĂM 2024 TỈNH HÀ TĨNH</t>
  </si>
  <si>
    <t>THỊ XÃ HỒNG LĨNH</t>
  </si>
  <si>
    <t>THỊ XÃ KỲ ANH</t>
  </si>
  <si>
    <t>HUYỆN CẨM XUYÊN</t>
  </si>
  <si>
    <t>HUYỆN HƯƠNG SƠN</t>
  </si>
  <si>
    <t>HUYỆN ĐỨC THỌ</t>
  </si>
  <si>
    <t>HUYỆN LỘC HÀ</t>
  </si>
  <si>
    <t>HUYỆN KỲ ANH</t>
  </si>
  <si>
    <t>HUYỆN CAN LỘC</t>
  </si>
  <si>
    <t>HUYỆN NGHI XUÂN</t>
  </si>
  <si>
    <t>HUYỆN HƯƠNG KHÊ</t>
  </si>
  <si>
    <t>HUYỆN VŨ QUANG</t>
  </si>
  <si>
    <t>Quy hoạch 07 cầu trên địa bàn huyện Vũ Quang</t>
  </si>
  <si>
    <t>Xã Đức Bồng, Quang Thọ, Đức Giang, Ân Phú</t>
  </si>
  <si>
    <t>Nghị quyết số 63/NQ-HĐND ngày 26/07/2023</t>
  </si>
  <si>
    <t>Xã Đức Liên, Quang Thọ</t>
  </si>
  <si>
    <t>Nâng cấp tuyến đường tránh lũ Đức Lĩnh - Ân Giang - Đức Giang</t>
  </si>
  <si>
    <t>Xã Đức Lĩnh, Đức Giang</t>
  </si>
  <si>
    <t>Kênh tưới tiêu</t>
  </si>
  <si>
    <t>Xã Đức Lĩnh</t>
  </si>
  <si>
    <t>Xã Đức Liên</t>
  </si>
  <si>
    <t>Xã Thọ Điền</t>
  </si>
  <si>
    <t>Di dời nhà văn hoá thôn 7</t>
  </si>
  <si>
    <t>Xã Đức Bồng</t>
  </si>
  <si>
    <t>Thị trấn Vũ Quang</t>
  </si>
  <si>
    <t>Đất thể thao</t>
  </si>
  <si>
    <t>Xã Hương Minh</t>
  </si>
  <si>
    <t>Trạm biến áp trung, hạ thế và đường dây, 04 trạm biến áp</t>
  </si>
  <si>
    <t>Xã Đức Hương, Đức Giang, Quang Thọ</t>
  </si>
  <si>
    <t>Mở rộng tuyến đường  ngã ba QL281 đến đường trung tâm xã</t>
  </si>
  <si>
    <t>Mở rộng tuyến đường  ngã ba 281 đến đất bà Lâm</t>
  </si>
  <si>
    <t>Mởi rộng tuyến đường từ ĐHCM vào ông Tịnh thôn 2</t>
  </si>
  <si>
    <t>Mở rộng tuyến đường từ ông Bình thôn 2 đến ông Sơn Hóa</t>
  </si>
  <si>
    <t>Xây dựng 01 Đan nguyên cầu Hương Đại</t>
  </si>
  <si>
    <t>TT Vũ Quang</t>
  </si>
  <si>
    <t>Nâng cấp mở rộng Đường Đức Lĩnh - Thị trấn - Sơn Thọ</t>
  </si>
  <si>
    <t>Đức Lĩnh, Thị trấn, Thọ Điền</t>
  </si>
  <si>
    <t>Xã Đức Bồng, Đức Lĩnh</t>
  </si>
  <si>
    <t>Đường giao thông nông thôn xã Đức Bồng</t>
  </si>
  <si>
    <t>Đường giao thông nông thôn xã Đức Hương</t>
  </si>
  <si>
    <t xml:space="preserve">Xã Đức Hương </t>
  </si>
  <si>
    <t>Mở rộng đường nghĩa trang Rú Trện Thôn Hợp Đức</t>
  </si>
  <si>
    <t>Cải tạo khu gian Hòa Duyệt - Thanh Luyện thuộc tuyến đường sắt Hà Nội - thành phố Hồ Chí Minh</t>
  </si>
  <si>
    <t>Hệ thống mương nội đồng xứ đồng Vời xã Đức Liên</t>
  </si>
  <si>
    <t>Kè chống sạt lở bờ sông Ngàn Sâu đoạn qua thôn 1, 2</t>
  </si>
  <si>
    <t>Kè 2 bên bờ sông xã Đức Hương</t>
  </si>
  <si>
    <t>Kè chống sạt lỡ bờ sông Ngàn sâu</t>
  </si>
  <si>
    <t>Đất trụ sở cơ quan</t>
  </si>
  <si>
    <t>Thị trấn Vũ quang</t>
  </si>
  <si>
    <t>Mở rộng trụ sở UBND  xã Hương Minh</t>
  </si>
  <si>
    <t>Đất khu vui chơi giải trí</t>
  </si>
  <si>
    <t>Xây dựng công viên cây xanh TT Vũ Quang</t>
  </si>
  <si>
    <t>Tổng: 32 hạng mục</t>
  </si>
  <si>
    <t>Huyện Vũ Quang</t>
  </si>
  <si>
    <t>Thị xã Kỳ Anh</t>
  </si>
  <si>
    <t>Phụ lục 1.12.</t>
  </si>
  <si>
    <t>Đường vào trường Mầm Non Kỳ Trinh</t>
  </si>
  <si>
    <t>Phường Kỳ Trinh</t>
  </si>
  <si>
    <t>Hầm đường bộ Đèo Ngang</t>
  </si>
  <si>
    <t>Xã Kỳ Nam</t>
  </si>
  <si>
    <t>Dự án đường vào trang trại phong điện HBRE Hà Tĩnh</t>
  </si>
  <si>
    <t>Xã Kỳ Nam, Kỳ Phương</t>
  </si>
  <si>
    <t>Dự án Hệ thống tiêu thoát lũ, chống ngập úng khu vực Trung tâm hành chính huyện Kỳ Anh và vùng phụ cận</t>
  </si>
  <si>
    <t>Xã Kỳ Ninh</t>
  </si>
  <si>
    <t>Vốn NSTW và NST theo Các Nghị quyết của HĐND tỉnh số: 16/NQHĐND ngày 17/7/2021; số 66/NQHĐND ngày 28/01/2022</t>
  </si>
  <si>
    <t>Dự án thành phần số 5: Sửa chữa cấp bách đảm bảo an toàn hồ chứa Kim Sơn, tỉnh Hà Tĩnh</t>
  </si>
  <si>
    <t>Xã Kỳ Hoa</t>
  </si>
  <si>
    <t>Vốn NSTW bộ Nông nghiệp và PTNT quản lý theo Quyết định số 2511/QĐ-BNN-TL ngày 22/6/2023</t>
  </si>
  <si>
    <t>Xây dựng cải tạo đường dây trung áp, hạ áp và TBA để chống quá tải, giảm tổn thất điện năng giảm bán kính cấp điện khu vực huyện Kỳ Anh thị xã Kỳ Anh, tỉnh Hà Tĩnh năm 2024</t>
  </si>
  <si>
    <t>Xã Kỳ Ninh, Kỳ Hoa, Kỳ Nam</t>
  </si>
  <si>
    <t>Đường dây 500kV Vũng Áng-rẽ Hà Tĩnh-Đà Nẵng (mạch 3,4)</t>
  </si>
  <si>
    <t>Phường Kỳ Lợi, Kỳ Trinh, Kỳ Thịnh,Hưng Trì, Kỳ Hoa</t>
  </si>
  <si>
    <t xml:space="preserve">Quy hoạch đất ở mới </t>
  </si>
  <si>
    <t>Quy hoạch phân  lô đất ở Cầu Bàu xã Kỳ Hưng</t>
  </si>
  <si>
    <t>P. Hưng Trí</t>
  </si>
  <si>
    <t>Đất giáo dục, đào tạo</t>
  </si>
  <si>
    <t>Phường Hưng Trí</t>
  </si>
  <si>
    <t>QĐ số 5105/UBND thị xã Kỳ Anh ngày 26/8/2023 V/v phê duyệt chủ trương đầu tư dự án: Nhà học 3 tầng 12 phòng và các hạng mục phụ trợ trường tiểu học Hưng Trí (điểm Tân Hà)</t>
  </si>
  <si>
    <t xml:space="preserve"> Đất sinh hoạt cộng đồng </t>
  </si>
  <si>
    <t xml:space="preserve">Trung tâm văn hoá truyền thống thị xã </t>
  </si>
  <si>
    <t>Hồ điều hoà và đường quản lý vận hành khu vực đô thị trung tâm thuộc dự án đề xuất vay vốn AFD</t>
  </si>
  <si>
    <t>Văn bản số 7105/BKHĐT-KTĐN ngày 29/8/2023 của Bộ Kế hoạch và Đầu tư</t>
  </si>
  <si>
    <t>PHỤ LỤC 1.12. TỔNG HỢP DANH MỤC CÁC CÔNG TRÌNH, DỰ ÁN CẦN THU HỒI ĐẤT TỪ NĂM 2024</t>
  </si>
  <si>
    <t>Nghị quyết số 63/NQ-HĐND ngày 26/07/2023 của HĐND huyện Vũ Quang về việc điều chỉnh, bổ sung NQ số 38/NQ-HĐND ngày 31/12/2021 của HDND huyện về kế hoạch đầu tư công trung hạn giai đoạn 2021-2025</t>
  </si>
  <si>
    <t>Xây dựng Trụ sở Kho bạc huyện</t>
  </si>
  <si>
    <t>Xây dựng sân thể thao xã Hương Minh</t>
  </si>
  <si>
    <t>Quyết định số 1300/QĐ-EVNNVC ngày 15/6/2023 của Tổng công ty điện lực Miền Bắc về việc duyệt danh mục và tạm giao KHV công trình đầu tư xây dựng năm 2024 cho Công ty Điện lực Hà Tĩnh</t>
  </si>
  <si>
    <t>Văn bản số 4008/UBND-GT1 ngày 21/6/2019 về việc lập chủ trương đầu tư xây dựng bổ sung 01 nguyên đơn cầu Hương Đại, huyện Vũ Quang</t>
  </si>
  <si>
    <t>Quyết định số 413/QĐ-BGTVT ngày 30/3/2022 của Bộ Giao thông vận tải về phê duyệt dự án cải tạo khu gian Hòa Duyệt - Thanh Luyện</t>
  </si>
  <si>
    <t>Nghị quyết số 38/NQ-HĐND ngày 31/12/2021 của HĐND huyện về thông qua danh mục các công trình thuộc kế hoạch đầu tư công trung hạn giai đoạn 2021-2025</t>
  </si>
  <si>
    <t>Nâng cấp Mờ rộng đường huyện DH77B (đường IFAD)</t>
  </si>
  <si>
    <t xml:space="preserve">Quyết định số 2746/QĐ-BTC ngày 26/12/2022 của Bộ Tài chính về phê duyệt chủ trương đầu tư xây mới theo Trụ sở Kho bạc huyện Vũ Quang </t>
  </si>
  <si>
    <t>Đã đề xuất điều chỉnh bổ sung danh mục công trình dự án thực hiện trong thời kỳ 2021 - 2030)</t>
  </si>
  <si>
    <t>Tổng: 24 hạng mục</t>
  </si>
  <si>
    <t xml:space="preserve">Quyết định số 388/QĐ-UBND ngày 17/02/2023 của UBND huyện về phê duyệt điều chỉnh CTĐT một số dự án </t>
  </si>
  <si>
    <t>Xây dựng đường giao thông từ đường Đồng Môn ra vùng Ghè</t>
  </si>
  <si>
    <t>Quyết định số 3782/QĐ-UBND ngày 17/12/2010 của UBND tỉnh về việc phê duyệt Báo cáo kinh tế kỹ thuật. VB số 170/BC-UBND ngày 07/9/2023 của UBND TPHT. VB số 2647/SKHĐT-TĐGSĐT của SKHĐT ngày 31/8/2023</t>
  </si>
  <si>
    <t>Đường Trung Tiết (đoạn từ đường Nguyễn Huy Tự đến đường Nguyễn Công Trứ), thành phố Hà Tĩnh</t>
  </si>
  <si>
    <t>Phường Bắc Hà</t>
  </si>
  <si>
    <t>Quyết định số 2100/QĐ-UBND ngày 12/7/2018 của UBND tỉnh Hà Tĩnh về việc phê duyệt chủ trương đầu tư dự án Đường Trung Tiết (đoạn từ đường Nguyễn Huy Tự đến đường Nguyễn Công Trứ), thành phố Hà Tĩnh. VB số 170/BC-UBND ngày 07/9/2023 của UBND TPHT. VB số 2647/SKHĐT-TĐGSĐT của SKHĐT ngày 31/8/2023</t>
  </si>
  <si>
    <t>Chỉnh trang, nâng cấp vĩa hè và hệ thống hạ tầng kỹ thuật đường Vũ Quang (đoạn từ đường Trần Phú đến Cầu Đông)</t>
  </si>
  <si>
    <t>Văn bản 2237/UBND-TCKH ngày 06/9/2023 của UBND thành phố Hà Tĩnh về việc chủ trương đầu tư Mương tiêu nước từ thôn Thượng, thôn Đông Đoài ra Đập Nhật, xã Thạch Hạ. Tờ trình số 93/TTr-UBND ngày 21/7/2023,</t>
  </si>
  <si>
    <t>Văn bản số 1562/UBND-TNMT ngày 12/8/2015 của UBND thành phố Hà Tĩnh. Bản vẽ Quy hoạch tổng thể mặt bằng sử dụng đất ngày 13/11/2013 của UBND tỉnh Hà Tĩnh</t>
  </si>
  <si>
    <t>Hạ tầng khu dân cư phía Đông thôn Tân Học, xã Thạch Hạ (Giai đoạn 2)</t>
  </si>
  <si>
    <t>Hạ tầng khu dân cư phía Tây thôn Tân Học, xã Thạch Hạ (giai đoạn 3)</t>
  </si>
  <si>
    <t>Hạ tầng khu dân cư tại ngõ 164, đường Trần Phú, phường Nguyễn Du</t>
  </si>
  <si>
    <t>Phường Nguyễn Du</t>
  </si>
  <si>
    <t>Hạ tầng khu dân cư khối phố Bắc Quý (giai đoạn 2)</t>
  </si>
  <si>
    <t xml:space="preserve">Nâng cấp đường trục xã TX.08 đoạn từ Quốc lộ 1 đến cầu Kỳ Bắc
</t>
  </si>
  <si>
    <t>Xã Kỳ Phong</t>
  </si>
  <si>
    <t>Tổng: 06 hạng mục</t>
  </si>
  <si>
    <t>Đường giao thôn nông  thôn (Vùng bờ sông) xã Quang Diệm</t>
  </si>
  <si>
    <t>xã Quang Diệm</t>
  </si>
  <si>
    <t xml:space="preserve">NQ số 69/NQ-HĐND ngày 20/10/2023 của HĐND huyện Hương Sơn "Quyết định chủ trương đầu tư xây dựng một số dự án đầu tư công trên địa bàn huyện Hương Sơn" </t>
  </si>
  <si>
    <t>Bãi đậu xe khu mộ Hải Thượng</t>
  </si>
  <si>
    <t xml:space="preserve">NQ số 136/NQ-HĐND ngày 20/10/2023 của HĐND tỉnh Hà Tĩnh "Quyết định chủ trương đầu tư và bổ sung kê hoạch đầu tư công trung hạn nguồn vốn ngân sách địa phương giai đoạn 2021-2025" </t>
  </si>
  <si>
    <t>Quyết định số 1300/QĐ EVNNPC ngày 15/6/2023 của Tổng Công ty Điện lực miền Bắc (V/v duyệt danh mục và tạm giao KHV công trình ĐTXD năm 2024 cho Công ty Điện lực Hà Tĩnh)</t>
  </si>
  <si>
    <t>Quyết định số 2322/QĐ EVNNPC ngày  09/10/2023 của Tổng Công ty Điện lực miền Bắc (V/v duyệt danh mục và tạm giao KHV công trình ĐTXD năm 2024 cho Công ty Điện lực Hà Tĩnh)</t>
  </si>
  <si>
    <t>QĐ số: 1731/QĐ-UBND ngày 08/5/2023 của UBND huyện Hương Sơn "V/v phê duyệt Báo cáo kinh tế kỹ thuật đầu tư xây dựng công trình: Trường Tiểu học Sơn Kim 2, huyện Hương Sơn".</t>
  </si>
  <si>
    <t xml:space="preserve">NQ số 63/NQ-HĐND ngày 21/7/2023 của HĐND huyện Hương Sơn "Điều chỉnh một số nội dung tại nghi quyết số 19/NQ - HĐND ngày 27/12/2021 và Nghị quyết số 48/NQ - HĐND ngày 22/12/2022 của Hội 
đồng nhân dân huyện" </t>
  </si>
  <si>
    <t>NQ số 94/NQ-HĐND ngày 11/11/2022 của HĐND tỉnh Hà Tĩnh (Phân bổ KH vốn đầu tư các công trình cấp nước sạch NT tập trung từ nguồn vốn chương trình mục tiêu QG xây dựng NTM giai  đoạn 2022-2025 và năn 2022)</t>
  </si>
  <si>
    <t xml:space="preserve">QĐ số 4825/QĐ-UBND ngày 12/10/2023 của UBND huyện Hương Sơn. "V/v phê duyệt chủ trương lập QH tổng thể mặt bằng điểm dân cư nông thôn tại 1 số xã trên địa bản huyện Hương Sơn" </t>
  </si>
  <si>
    <t>Xây dựng khu dân cư nông thôn tại thôn 2, thôn 3 và thôn 5</t>
  </si>
  <si>
    <t>Xây dựng đất ở đồng Bốn Sào tại thôn 1 và đồng Cồn Gụ, Cồn Vải tại thôn 2</t>
  </si>
  <si>
    <t>QĐ số 4625/QĐ-UBND ngày 21/9/2023  của UBND huyện Hương Sơn "V/v chấp thuận bản vẽ Quy hoạch tổng mặt bằng sử dụng đất điểm dân cư nông thôn xen dắm tại thôn 1, thôn 2 xã Sơn Trường"</t>
  </si>
  <si>
    <t>Xây dựng khu dân cư nông thôn tại thôn 4 (Đấu giá đất ở vùng Đồng Chè, Bàu Đằng</t>
  </si>
  <si>
    <t>Khu tái định cư QL.8C đồng ao Làng, thôn 1 (2 vùng)</t>
  </si>
  <si>
    <t>QĐ số 268/QĐ-BGTVT ngày 03/3/2022  của Bộ Giao thông Vận tải "Phê duyệt chủ trương đầu tư Dự án cải tạo, nâng cấp Quôc lộ 8C đoạn từ Thiên Cầm- Quốc lộ 1 và đọan từ Quốc lộ 1 đến đường mòn HCM, tỉnh Hà Tĩnh"</t>
  </si>
  <si>
    <t>Khu tái định cư QL.8C, vùng Bờ Sông</t>
  </si>
  <si>
    <t>Xã Sơn Ninh</t>
  </si>
  <si>
    <t>Khu tái định cư QL.8C, Đồng Lời Dầu, thôn Hải Thượng</t>
  </si>
  <si>
    <t>Khu tái định cư đường 500KV tại vùng Hương Sư, thôn Tây Hồ</t>
  </si>
  <si>
    <t>Xây dựng khu dân cư nông thôn tại xứ đồng Cửa Ông, Chào Mùng, Bồng Trèn Trên (phần bổ sung)</t>
  </si>
  <si>
    <t>QĐ số 5240/QĐ-UBND,  ngày 7/11/2023 của UBND huyện (V/v phê duyệt mặt bằng xây dựng khu dân cư xen dắm tại đồng Chào Mùng thôn 6, xã Sơn Bình)</t>
  </si>
  <si>
    <t>Xây dựng khu dân cư nông thôn  tại đồng Ruộng Ao (Vùng Ang) và  đồng Cửa Chùa, xã Sơn Bằng</t>
  </si>
  <si>
    <t>Xây dựng khu dân cư nông thôn tại Vùng Hác</t>
  </si>
  <si>
    <t>QĐ số: 5019/QĐUB ngày 23/10/2023 của UBND huyện Hương Sơn "V/v phê duyệt quy hoạch tổng thể mặt bằng sử dụng đất điểm xen dắm dân cư thôn Châu Lâm, xã Kim Hoa".</t>
  </si>
  <si>
    <t>Xây dựng khu dân cư nông thôn xã Sơn Kim 2 thôn Chế Biến (đất xem dắm)</t>
  </si>
  <si>
    <t>Xây dựng khu dân cư nông thôn vùng hội quán thôn Hồ Sen (điểm dân cư nông thôn xen dắm thôn Hồ Sen)</t>
  </si>
  <si>
    <t>QĐ số: 5126/QĐ-UBND ngày 31/10/2023 của UBND huyện Hương Sơn "V/v phê duyệt Quy hoạch tổng mặt bằng sử dụng đất điểm dân cư nông thôn xen dắm thôn Hồ Sen, xã Sơn Tây".</t>
  </si>
  <si>
    <t>Xây dựngh đất ở tại đô thị vị trí Đồng Vại, Cây Thị, thị trấn Phố Châu</t>
  </si>
  <si>
    <t>(9)=(10) +....+.(14 )</t>
  </si>
  <si>
    <t xml:space="preserve">Phục vụ tái định cư Dự án Đường dây 500kV Quảng Trạch - Quỳnh Lưu </t>
  </si>
  <si>
    <t>Tổng: 39 hạng mục</t>
  </si>
  <si>
    <t>Mở rộng Cụm CN Cổng Khánh 2</t>
  </si>
  <si>
    <t>Văn bản số 564-CV/HS-DA ngày 08/11/2023 của Công ty CP Tập đoàn Hoành Sơn về việc đề xuất tạo điều kiện khảo sát, nghiên cứu mở rộng CCN Cổng Khánh 2 tại phường Đậu Liêu, thị xã Hồng Lĩnh</t>
  </si>
  <si>
    <t>Quyết định số 1393/UBND-QLĐT ngày 08/8/2023 của UBND thị xã về việc Bổ sung danh mục công trình thực hiện chỉnh trang đô thị giai đoạn năm 2023-2024 trên địa bàn xã Thuận Lộc</t>
  </si>
  <si>
    <t>Nâng cấp, mở rộng đường Nguyễn Thiếp, thị xã Hồng Lĩnh (giai đoạn 1)</t>
  </si>
  <si>
    <t>Phường Nam Hồng, xã Thuận Lộc</t>
  </si>
  <si>
    <t>Quyết định số 2727/QĐ-UBND ngày 20/10/2023 của UBND tỉnh về việc phê duyệt dự án đầu tư xây dựng công trình: Nâng cấp, mở rộng Đường Nguyễn Thiếp, thị xã Hồng Lĩnh (giai đoạn 1)</t>
  </si>
  <si>
    <t>NQ số 29/NQ-HĐND ngày 15/4/2023 của UBND thị xã Hồng Lĩnh về việc điều chỉnh, bổ sung kế hoạch đâu tư công trung hạn vốn ngân sách thị xã giai đoạn 2021-2025</t>
  </si>
  <si>
    <t>Tổng:  13 hạng mục</t>
  </si>
  <si>
    <t>Xen dắm dân cư thôn Lam thủy</t>
  </si>
  <si>
    <t>Bản vẽ quy hoạch chi tiết tỷ lệ 1/500 được UBND huyện phê duyệt năm 2023</t>
  </si>
  <si>
    <t>Xen dắm dân cư thôn An Tiên</t>
  </si>
  <si>
    <t>TT Xuân An, xã Xuân Viên, xã Xuân Mỹ, xã Xuân Thành</t>
  </si>
  <si>
    <t>Quyết định 1821/QĐ-EVNNPC ngày 15/8/2023 của Công ty Điện lực Miền Bắc</t>
  </si>
  <si>
    <t>PHỤ LỤC 1.10. TỔNG HỢP DANH MỤC CÁC CÔNG TRÌNH, DỰ ÁN CẦN THU HỒI ĐẤT TỪ NĂM 2024</t>
  </si>
  <si>
    <t>Xây dựng lộ xuất tuyến 35 KV 372 E18.11 mạch kép treo dây một mạch sau TBA 110kV Nghi Xuân</t>
  </si>
  <si>
    <t>Quyết định số 4178/UBND thị xã Kỳ Anh ngày 28/7/2023 V/v phê duyệt chủ trương đầu tư dự án: Đường vào trường và các hạng mục phụ trợ Trường Mầm Non Kỳ Trinh (điểm Quyền Thượng)</t>
  </si>
  <si>
    <t>Quyết định số 3260/QĐ-UBND ngày 25/9/2020 của UBND tỉnh về
việc phê duyệt chủ trương đầu tư dự án Trang trại phong điện HBRE Hà Tĩnh tại thị xã Kỳ Anh và huyện Kỳ Anh, tỉnh Hà Tĩnh</t>
  </si>
  <si>
    <t>Quyết định số 1300/QĐ-EVNNPC  ngày 15/6/2023 của tổng công ty điện lực Miền Bắc</t>
  </si>
  <si>
    <t>Văn bản số 8109/CPMB - PTD+PĐB ngày 23/10/2023 của công ty truyền tải điện Quốc Gia (Ban dự án công trình điện Miền Trung)</t>
  </si>
  <si>
    <t>Quyết định số 2072/QĐ-UBND thị xã Kỳ Anh ngày 06/5/2016 về việc phê duyệt quy hoạch chi tiết xây dựng khu dân cư thôn Tân Thắng</t>
  </si>
  <si>
    <t>Quyết định số 2333/QĐ-UBND ngày 25/9/2017 của UBND thị xã Kỳ Anh V/v lập quy hoạch phân lô đất ở vùng Cầu Bàu</t>
  </si>
  <si>
    <t>Quy hoạch phân lô đất ở</t>
  </si>
  <si>
    <t>Văn bản sô 2644/UBND_KHTC của UBND TX Kỳ Anh ngày 27/9/2023 V/v lập quy hoạch phân lô đất ở khu vực kè Sông Trí</t>
  </si>
  <si>
    <t>Trường tiểu học Hưng Trí (điểm Tân Hà)</t>
  </si>
  <si>
    <t>Văn bản số 4649/UBND-XD1 ngày 30/8/2023 của UBND tỉnh
về việc soát xét, tham mưu về đề xuất đầu tư và quy hoạch mở rộng Trung tâm Văn hóa, thể thao thị xã Kỳ Anh và Sở Xây dựng đã tham mưu UBND tỉnh tại VB số 2659/ SXD-QHKT8 ngày 18/9/2023</t>
  </si>
  <si>
    <t>Tổng: 13 hạng mục</t>
  </si>
  <si>
    <t>Văn bản số 5583/UBND-GT1 ngày 11/10/2023 của UBND tỉnh về việc góp ý kiến hồ sơ Báo cáo đề xuất CTĐTvà phối hợp nghiên cứu, thực hiện Dự án xây dựng một số cầu vượt sông và hầm trên QL.1</t>
  </si>
  <si>
    <t>Quyết định số 1232/QĐ-UBND ngày 19/8/2022 của UBND huyện Đức Thọ về việc chủ trương đầu tư xây dựng dự án đường trục xã 30 (TX30) đoạn qua xã Tân Dân, huyện Đức Thọ</t>
  </si>
  <si>
    <t>Văn bản số 3146/UBND-TCKH ngày 6/11/2023 của UBND huyện Đức Thọ về việc chủ trương lập quy hoạch chi tiết Mở rộng trường Hoàng Xuân Hãn, xã Tùng Ảnh, huyện Đức Thọ</t>
  </si>
  <si>
    <t>Thôn Văn Khang, xã Tùng Châu</t>
  </si>
  <si>
    <t>Văn bản số 3007/UBND-KTHT ngày 25/10/2023 của UBND huyện Đức Thọ về việc chủ trương lập quy hoạch chi tiết khu dân cư vùng Quán Tre tuyến 2, xã Bùi La Nhân</t>
  </si>
  <si>
    <t>QĐ số 2722 ngày 05/5/2016 của UBND huyện về việc phê duyệt quy hoạch chi tiết đất ở xen dắm dân cư năm 2016 xã Bùi Xá- huyện Đức Thọ</t>
  </si>
  <si>
    <t>Văn bản số 3147/QĐ-UBND ngày 6/11/2023 của UBND huyện Đức Thọ Về việc chủ trương lập quy hoạch chi tiết mở rộng khuôn viên trụ sở UBND xã Thanh Bình Thịnh, huyện Đức Thọ</t>
  </si>
  <si>
    <t xml:space="preserve">Đường giao thông thôn xóm 6,7 xã Hương Giang </t>
  </si>
  <si>
    <t xml:space="preserve">Quyết định số: 3100/QĐ-UBND ngày 15/8/2023 của UBND huyện về vệc phê duệt báo cáo kinh tế kỹ thuật đầu tư XDCT đường giao thông nôn thôn 6,7 xã Hương Giang </t>
  </si>
  <si>
    <t>Nghị quyết số 88/NQ-HĐND ngày 06/10/2023 của HĐND huyện về quyết định chủ trương đầu tư một số dự án đầu tư công
trên địa bàn huyện giai đoạn 2023-2025 và bổ sung Kế hoạch đầu tư công trung hạn ngân sách huyện giai đoạn 2021-2025</t>
  </si>
  <si>
    <t>Đường GTNT xã Hương Long (tuyến đường đi thôn 7, 8 và tuyến đường trục TX01 đoạn từ huyện lộ 6 đi huyện lộ 8)</t>
  </si>
  <si>
    <t>Đất ở mới</t>
  </si>
  <si>
    <t>Các thôn: Bình Thái, Bình Trung, Bình Minh, Bình Hà, Bình Hưng, Bình Giang, xã Hương Bình</t>
  </si>
  <si>
    <t>Quyết định số 5549/QĐ-UBND ngày 30/7/2015 của UBND huyện về việc phê duyệt quy hoạch chi tiết mặt bằng sử dụng đất thôn Bình Giang, xã Hương Bình, huyện Hương Khê</t>
  </si>
  <si>
    <t>Đất cơ sở giáo dục, đào tạo</t>
  </si>
  <si>
    <t>Quy hoạch Trường mầm non điểm Truông Bát, xã Hà Linh</t>
  </si>
  <si>
    <t>Các xã: Gia Phố, Lộc Yên, Phú Phong và TT Hương Khê</t>
  </si>
  <si>
    <t>Các xã: Lộc Yên, Hương Đô, Phúc Trạch, Hương Trạch</t>
  </si>
  <si>
    <t>Các xã: Phú Gia, Hương Vĩnh, Hương Long</t>
  </si>
  <si>
    <t>Các xã: Lộc Yên, Hương Trà, Hương Xuân, Hương Lâm, Hương Liên</t>
  </si>
  <si>
    <t>Các xã: Hương Long, Hà Linh, Phúc Đồng</t>
  </si>
  <si>
    <t>Dự án: Cải tạo khu gian Hòa Duyệt - Thanh Luyện, thuộc tuyến đường sắt Hà Nội - Thành phố Hồ Chí Minh</t>
  </si>
  <si>
    <t>Xã Điền Mỹ</t>
  </si>
  <si>
    <t>Tổng: 18 hạng mục</t>
  </si>
  <si>
    <t>Đã đề xuất điều chỉnh bổ sung danh mục CTDA thực hiện trong thời kỳ 2021 - 2030</t>
  </si>
  <si>
    <t>Nghị quyết số 11/NQ-HĐND ngày 30/6/2023 của HĐND huyện về quyết định CTĐT và bổ sung danh mục dự án sử dụng ngân sách huyện và huy động, lồng ghép các nguồn khác</t>
  </si>
  <si>
    <t>Nghị quyết 40/ NQ-HĐND ngày 18/09/2023 của HĐND xã Phù Lưu về việc Quyết định chủ trương đầu tư</t>
  </si>
  <si>
    <t>Nghị quyết 41/ NQ-HĐND ngày 24/09/2023 của HĐND xã Phù Lưu về việc Quyết định chủ trương đầu tư</t>
  </si>
  <si>
    <t xml:space="preserve">Đường giao thông trục chính xã Bình An </t>
  </si>
  <si>
    <t>Nghị quyết 32/NQ-HĐND ngày 31/07/2023 của HĐND xã Bình An về việc bổ sung danh mục các công trình, dự án đầu tư công giai đoạn 2021 - 2030 xã Bình An</t>
  </si>
  <si>
    <t>Nghị quyết số 69/NQ-HĐND ngày 21/9/2022 về việc điều chỉnh, bổ sung một số nội dung trong kế hoạch đầu tư công trung hạn giai đoạn 2021 - 2025</t>
  </si>
  <si>
    <t>Nhà máy điện rác Hồng Lộc</t>
  </si>
  <si>
    <t>Xã Hồng Lộc</t>
  </si>
  <si>
    <t>-  Quyết định số 1815/QĐ-UBND ngày 30/6/2016 của UBND tỉnh về việc điều chỉnh chủ trương đầu tư Nhà máy xử lý chất thải tại xã Hồng Lộc, huyện Lộc Hà, tỉnh Hà Tĩnh</t>
  </si>
  <si>
    <t>Văn bản số 6102/UBND-XD ngày 01/11/2023 của UBND tỉnh về việc  mở rộng khuôn viên Giáo xứ Vĩnh Luật, xã Mai Phụ, huyện Lộc Hà</t>
  </si>
  <si>
    <t>Nội dung cuộc họp ngày 06/11/2023 theo Giấy mời số 165/GM-SXD ngày 03/11/2023 về việc mở rộng khuôn viên nhà thờ Giáo xứ Xuân Tình</t>
  </si>
  <si>
    <t>Văn bản số 4388/UBND-XD ngày 18/8/2023 của UBND tỉnh về việc  tham mưu về đề nghị mở rộng  khuôn viên Giáo xứ Mỹ Lộc,  xã Bình An, huyện Lộc Hà</t>
  </si>
  <si>
    <t>Khu dân cư vùng Trậm Tran, thôn Thống Nhất (Tên quy hoạch: QH đất ở phía bên trái di tích Khu mộ Nguyễn Đức Lục Chi 3,16 ha đất ở và 1,62 ha đất giao thông trong công trình QH giao thông trong các khu đất cấp đất ở mới tại nông thôn)</t>
  </si>
  <si>
    <t xml:space="preserve">- Nghị quyết số 42/NQ-HĐND ngày 30/7/2021 của HĐND huyện Lộc Hà về việc phê duyệt kế hoạch đầu tư trung hạn giai đoạn 2021 - 2025
- Nghị quyết số 27/NQ-HĐND ngày 11/01/2023 về việc phê duyệt chủ trương đầu tư xây dựng các công trình trên địa bàn xã Ích Hậu năm 2023 </t>
  </si>
  <si>
    <t>QH đất ở vùng Đồng Kiêng (tên cũ: XD đất ở xen dắm tại thôn Phù Ích, Bắc Kinh)</t>
  </si>
  <si>
    <t>Đất ở vùng Đồng Kỵ thôn Kim Ngọc; Đồng Mộc, Đội Trường thôn Minh Quý; Cựa Tịnh thôn An Lộc; Đồng Trộp 2 thôn Hồng Lạc; Cựa Nhi, Cồn Phụ Lão thôn Bằng Châu và Cựa Huấn thôn Tiến Châu</t>
  </si>
  <si>
    <t>- Nghị quyết số 42/NQ-HĐND ngày 30/7/2021 của HĐND huyện Lộc Hà về việc phê duyệt kế hoạch đầu tư trung hạn giai đoạn 2021 - 2025;
- Nghị quyết số 43/NQ-HĐND ngày 10/8/2023 của HĐND xã Thạch Châu về việc phê chuẩn nguồn ngân sách bố trí GPMB, xây dựng cơ sở hạ tầng đối với các vùng quy hoạch sử dụng đất ở xã Thạch Châu năm 2024 - 2025</t>
  </si>
  <si>
    <t>- Nghị quyết số 42/NQ-HĐND ngày 30/7/2021 của HĐND huyện Lộc Hà về việc phê duyệt kế hoạch đầu tư trung hạn giai đoạn 2021 - 2025;
- Quyết định số 2019/QĐ-UBND ngày 06 tháng 7 năm 2018 của UBND tỉnh Hà Tĩnh về quy hoạch xây dựng chi tiết làng du lịch cộng đồng thôn Nam Sơn, xã Thịnh Lộc, huyện Lộc Hà, tỷ lệ 1/500</t>
  </si>
  <si>
    <t>Đất ở xen dắn dân cư thôn Yên Điềm,  Hồng Thịnh (Đất ở khu đất đối diện nhà ông Ngạn thôn Hồng Thịnh và nhà ông Chức thôn Yên Điềm)</t>
  </si>
  <si>
    <t>- Nghị quyết số 42/NQ-HĐND ngày 30/7/2021 của HĐND huyện Lộc Hà về việc phê duyệt kế hoạch đầu tư trung hạn giai đoạn 2021 - 2025
- Nghị quyết số 45/NQ-HĐND ngày 06/6/2023 về việc phê chuẩn điều chỉnh, bổ sung một số nọi dung thu - chi ngân sách năm 2023</t>
  </si>
  <si>
    <t>Quy hoạch đất ở thôn Yên Định (vùng đồng Cùng, thôn Yên Định và vùng cạnh nhà ông Tiếp)</t>
  </si>
  <si>
    <t>- Nghị quyết số 42/NQ-HĐND ngày 30/7/2021 của HĐND huyện Lộc Hà về việc phê duyệt kế hoạch đầu tư trung hạn giai đoạn 2021 - 2025
- Nghị quyết số 33/NQ-HĐND ngày 12/01/2023 của HĐND xã Mai Phụ về việc thông qua chủ trương đầu tư các dự án đầu tư công trên địa bàn xã năm 2023</t>
  </si>
  <si>
    <t>Nghị quyết số 42/NQ-HĐND ngày 30/7/2021 của HĐND huyện Lộc Hà về việc phê duyệt kế hoạch đầu tư trung hạn giai đoạn 2021 - 2025</t>
  </si>
  <si>
    <t>QĐ số 105/QĐ-UBND ngày 29/6/2023 của UBND thị trấn Đồng Lộc về việc phê duyệt báo cáo kinh tế kỹ thuật đầu tư xây dựng công trình: Nâng cấp mở rộng đường, tiểu công viên và điện chiếu sáng tỉnh lộ 548 đoạn qua thị trấn Đồng Lộc</t>
  </si>
  <si>
    <t>Đường giao thông thôn Yên Tràng</t>
  </si>
  <si>
    <t>Quyết định số 105/QĐ-UBND ngày 08/3/2023 của UBND xã Kim Song Trường về việc phê duyệt chủ trương đầu tư công trình</t>
  </si>
  <si>
    <t>Đường vào trạm y tế xã Kim Song Trường, huyện Can Lộc</t>
  </si>
  <si>
    <t>Quyết định số 312/QĐ-UBND ngày 8/9/2023 của UBND xã Kim Song Trường về việc phê duyệt chủ trương đầu tư xây dựng công trình: Đường vào trạm y tế xã Kim Song Trường, huyện Can Lộc</t>
  </si>
  <si>
    <t>Dự án đầu tư xây dựng tuyến đường từ ĐH31 đến thôn Chi Lệ (2 tuyến)</t>
  </si>
  <si>
    <t>Nghị quyết số 34/NQ-HĐND ngày 12/6/2023Quyết định chủ trương đầu tư xây dựng (Bổ sung)
Công trình: Đường giao thông xã Sơn Lộc, huyện Can Lộc.</t>
  </si>
  <si>
    <t>Nghị quyết số 119/NQ-HĐND ngày 14/7/2023 của HĐND tỉnh Hà Tĩnh về việc quyết định chủ trương đầu tư, điều chỉnh chủ trương đầu tư một số dự án đầu tư công</t>
  </si>
  <si>
    <t>Quyết định số 2958/QĐ-EVNNPC ngày 29/11/2022 của Tổng Công ty Điện lực miền Bắc về việc chuyển giao quản lý A dự án “Đường dây 110kV từ TBA 500kV Hà Tĩnh – TBA 110kV Thạch Linh – Hồng Lĩnh” từ Ban QLDA Lưới điện sang Công ty Điện lực Hà Tĩnh.</t>
  </si>
  <si>
    <t>Quyết định số 607/QĐ-EVNNPC ngày 31/3/2023 của tổng công ty điện lực miền Bắc về việc duyệt danh mục và tạm giao KHV công trình ĐTXD bổ sung năm 2023
cho Công ty Điện lực Hà Tĩnh</t>
  </si>
  <si>
    <t>Nhà văn hóa thôn Thái Xá</t>
  </si>
  <si>
    <t>Xã Mỹ Lộc</t>
  </si>
  <si>
    <t>QĐ số 136/QĐ-UBND ngày 3/11/2023 của UBND xã Mỹ Lộc về việc phê duyệt chủ trương đầu tư xây dựng công trình: Quy hoạch chi tiết xây dựng Nhà Văn Hóa thôn Thái Xá, xã Mỹ Lộc, huyện Can Lộc</t>
  </si>
  <si>
    <t>Đất ở Cồn Soi</t>
  </si>
  <si>
    <t>Xã Trung Lộc</t>
  </si>
  <si>
    <t>Quyết định số 123/QĐ-UBND ngày 26/7/2023 của UBND xã Trung Lộc về việc phê duyệt chủ trương đầu tư dự án xây dựng công trình quy hoạch tổng mặt bằng sử dụng đất phân lô đất ở</t>
  </si>
  <si>
    <t>Đất ở thôn Mỹ Yên</t>
  </si>
  <si>
    <t>Xã Xuân Lộc</t>
  </si>
  <si>
    <t>Đất ở thôn Đồng Yên</t>
  </si>
  <si>
    <t>Đất ở thôn Trung Xá</t>
  </si>
  <si>
    <t xml:space="preserve">Đất ở thôn Hạ Vàng, </t>
  </si>
  <si>
    <t>Xã Vượng Lộc</t>
  </si>
  <si>
    <t>Quyết định số 78/QĐ-UBND ngày 24/5/2023 của UBND xã Vượng Lộc về việc phê duyệt chủ trương đầu tư xây dựng công trình quy hoạch chi tiết xây dựng khu dân cư</t>
  </si>
  <si>
    <t>Đất ở thôn Đoài Duyệt</t>
  </si>
  <si>
    <t>QĐ số 78/QĐ-UBND ngày 24/5/2023 của xã Vượng Lộc về việc phê duyệt chủ trương đầu tư xây dựng công trình quy hoạch chi tiết xây dựng khu dân cư</t>
  </si>
  <si>
    <t>Đất ở cồn Đống, thôn Làng Lau</t>
  </si>
  <si>
    <t xml:space="preserve">Đất ở thôn Thạch Ngọc, </t>
  </si>
  <si>
    <t>xã Khánh Vĩnh Yên</t>
  </si>
  <si>
    <t>Quyết định số 198/QĐ-UBND ngày 18/10/2023 của UBND xã Khánh Vĩnh Yên Về việc phê duyệt chủ trương đầu tư xây dựng công trình: Quy hoạch chi tiết xây dựng khu dân cư Thôn Hạ Triều, xã Khánh Vĩnh Yên, huyện Can Lộc</t>
  </si>
  <si>
    <t>Đất ở Làng Hội,</t>
  </si>
  <si>
    <t xml:space="preserve"> xã Phú Lộc</t>
  </si>
  <si>
    <t>QĐ số 78/QĐ-UBND ngày 25/8/2023 của UBND xã Phú lộc Về việc phê duyệt chủ trương đầu tư xây dựng công trình: Quy hoạch chi tiết xây dựng khu dân cư thôn Làng Hội, xã Phú Lộc, huyện Can Lộc</t>
  </si>
  <si>
    <t>Đất ở  thôn Đất Đỏ</t>
  </si>
  <si>
    <t>xã Thường Nga</t>
  </si>
  <si>
    <t>Quyết định số 352/QĐ-UBND ngày 11/10/2023 của UBND xã Thường Nga về việc phê duyệt chủ trương đầu tư công trình: Quy hoạch chi tiết khu dân cư thôn Đất Đỏ, xã Thường Nga, huyện Can Lộc</t>
  </si>
  <si>
    <t>Đất ở xứ đồng Cơn Mưng, thôn Đông Vĩnh</t>
  </si>
  <si>
    <t>Xã Kim Song Trường</t>
  </si>
  <si>
    <t>Quyết định số 215/QĐ-UBND ngày 10/7/2023 của UBND xã Kim Song Trường về việc phê duyệt chủ trương đầu tư công trình Quy hoạch chi tiết xây dựng KDC thôn Đông Vĩnh</t>
  </si>
  <si>
    <t>Đất ở</t>
  </si>
  <si>
    <t>Quyết định số 215/QĐ-UBND ngày 10/7/2023 của UBND xã Kim Song Trường về việc phê duyệt chủ trương đầu tư công trình Quy hoạch chi tiết xây dựng KDC thôn Phượng Sơn, …</t>
  </si>
  <si>
    <t xml:space="preserve">Đất ở </t>
  </si>
  <si>
    <t>Quyết định số 18/QĐ-UBND ngày 21/3/2023 của UBND xã Thanh Lộc về việc phê duyệt chủ trương đầu tư xây dựng công trình quy hoạch chi tiết xây dựng khu dân cư</t>
  </si>
  <si>
    <t>Quyết định số 32/QĐ-UBND ngày 21/3/2021 của UBND xã Thanh Lộc về việc phê duyệt chủ trương đầu tư xây dựng công trình quy hoạch chi tiết xây dựng khu dân cư</t>
  </si>
  <si>
    <t>Quyết định số 313/QĐ-UBND ngày 31/10/2023 của UBND xã Gia Hanh về việc phê duyệt chủ trương đầu tư dự án xây dựng công trình quy hoạch mặt bằng sử dụng đất phân lô đất ở</t>
  </si>
  <si>
    <t>Vùng Đồng Ba Phần Cửa A. Thắng Thoả- thôn Nhân Phong, xã Gia Hanh</t>
  </si>
  <si>
    <t>QĐ số 313/QĐ-UBND ngày 31/10/2023 của UBND xã Gia Hanh về việc phê duyệt chủ trương đầu tư dự án xây dựng công trình: QH mặt bằng sử dụng đất phân lô đất ở thôn Trung Ngọc, thôn Bắc Trung Sơn, thôn Nhân Phong, xã Gia Hanh</t>
  </si>
  <si>
    <t>QĐ số 135/QĐ-UBND ngày 3/11/2023 của UBND xã Mỹ Lộc về việc phê duyệt chủ trương đầu tư xây dựng công trình: QH chi tiết xây dựng khu dân cư thôn Đô Hành, xã Mỹ Lộc</t>
  </si>
  <si>
    <t>QĐ số 106/QĐ-UBND ngày 18/10/2023 của UBND xã Tùng Lộc về việc phê duyệt chủ trương đầu tư xây dựng công trình: QH chi tiết xây dựng khu dân cư thôn Tân Tùng Sơn, xã Tùng Lộc</t>
  </si>
  <si>
    <t>QĐ số 79a/QĐ-UBND ngày 11/10/2023 của UBND xã Thượng Lộc về việc phê duyệt chủ trương đầu tư xây dựng công trình: Quy hoạch chi tiết xây dựng khu dân cư thôn Vĩnh Xá, Sơn Phú, xã Thượng Lộc, huyện Can Lộc</t>
  </si>
  <si>
    <t>Thôn Minh Hương xã Trung Lộc</t>
  </si>
  <si>
    <t>QĐ số 125/QĐ-UBND ngày 27/7/2023 của UBND Xã Trung Lộc về việc phê duyệt chủ trương đầu tư xây dựng công trình: Quy hoạch TMB sử dụng đất phân lô đất ở thô nMinh Hương, xã Trung Lộc</t>
  </si>
  <si>
    <t>Thôn Ban Long, xã Quang Lộc</t>
  </si>
  <si>
    <t>QĐ số 86/QĐ-UBND ngày 26/7/2023 của UBND xã Qaung Lộc Lộc về việc phê duyệt chủ trương đầu tư xây dựng công trình: Quy hoạch đất ở thôn Ban Long, xã Trung Lộc</t>
  </si>
  <si>
    <t>Đất ở xen dắm</t>
  </si>
  <si>
    <t>Trung Long, xã Trung Lộc</t>
  </si>
  <si>
    <t>QĐ số 202/QĐ-UBND ngày 01/11/2023 của UBND Xã Trung Lộc về việc phê duyệt chủ trương đầu tư xây dựng công trình: Quy hoạch TMB sử dụng đất phân lô đất ở thôn Trung Long, xã Trung Lộc</t>
  </si>
  <si>
    <t>QĐ số 133/QĐ-UBND ngày 31/10/2023 của UBND thị trấn Nghèn về việc phê duyệt chủ trương đầu tư xây dựng công trình: Quy hoạch chi tiết xây dựng khu dân cư Vĩnh Phong, thị trấn Nghèn</t>
  </si>
  <si>
    <t>QĐ số 134/QĐ-UBND ngày 31/10/2023 của UBND thị trấn Nghèn về việc phê duyệt chủ trương đầu tư xây dựng công trình: Quy hoạch chi tiết xây dựng khu dân cư Hồng Quang, Sơn Thịnh, thị trấn Nghèn</t>
  </si>
  <si>
    <t>Đập bộng, Tổ dân phố 9,10, thị trấn Nghèn</t>
  </si>
  <si>
    <t>QĐ số 132/QĐ-UBND ngày 31/10/2023 của UBND thị trấn Nghèn về việc phê duyệt chủ trương đầu tư xây dựng công trình: Quy hoạch chi tiết xây dựng khu dân cư Đập bộng, Tổ dân phố 9,10, thị trấn Nghèn</t>
  </si>
  <si>
    <t>Quyết định số 6241/QĐ-UBND ngày 21/12/2021 của UBND huyện Cẩm Xuyên về việc phê duyệt quy hoạch điều chỉnh tổng mặt bằng sử dụng đất trường mầm non xã Cẩm Trung, huyện Cẩm Xuyên (Tỷ lệ 1/500)</t>
  </si>
  <si>
    <t>Quyết định số 2383/QĐ-UBND ngày 05/05/2023 của UBND huyện Cẩm Xuyên về việc phê duyệt điều chỉnh quy hoạch điều chỉnh tổng mặt bằng sử dụng đất trường mầm non xã Yên Hòa, huyện Cẩm Xuyên (Tỷ lệ 1/500)</t>
  </si>
  <si>
    <t>Nghị Quyết số 104/NQ-HĐND ngày 30/12/2020 của Ủy ban nhân dân huyện Cẩm Xuyên ngày 30/12/2020 về việc thông qua dự kiến Kế hoạch đầu tư công trung hạn giai đoạn 2021-2025 huyện Cẩm Xuyên</t>
  </si>
  <si>
    <t>Thị trấn Thiên Cầm</t>
  </si>
  <si>
    <t>Quyết định số 2154/QĐ-EVNNPC  ngày 20/09/2023 của Tổng công ty điện lực miền Bắc về việc phê duyệt danh mục và tạm giao KHV công trình ĐTXD năm 2024 cho Công ty điện lực Hà Tĩnh</t>
  </si>
  <si>
    <t>Quyết định số 3574/QĐ-UBND ngày 20/09/2017 của UBND huyện Cẩm Xuyên về việc phê duyệt quy hoạch phân lô đất ở dân cư thôn Hưng Mỹ, thôn ĐÔng Mỹ, thôn Tân Vĩnh Cần, thôn Đông Nam Lộ, xã Cẩm Thành, huyện Cẩm Xuyên</t>
  </si>
  <si>
    <t>Quyết định số 2009/QĐ-UBND ngày 07/04/2023 của UBND huyện Cẩm Xuyên về việc phê duyệt quy hoạch tổng mặt bằng sử dụng đất khu dân cư vùng Cửa Nghè trong, thôn 1, xã Cẩm Minh tỷ lệ 1/500</t>
  </si>
  <si>
    <t>Quyết định số 6698/QĐ-UBND ngày 06/09/2023 của UBND huyện Cẩm Xuyên về việc phê duyệt quy hoạch phân lô đất ở dân cư tại các thôn 3, thôn 6, thôn 7, thôn 9, xã Cẩm Quang, huyện Cẩm Xuyên</t>
  </si>
  <si>
    <t>Quyết định số 7401/QĐ-UBND ngày 10/10/2023 của UBND huyện Cẩm Xuyên về việc phê duyệt quy hoạch phân lô đất ở dân cư tại vùng giáp nhà văn hóa thôn Phương Trứ, xã Cẩm Duệ, huyện Cẩm Xuyên</t>
  </si>
  <si>
    <t>Quyết định số 7217/QĐ-UBND ngày 29/09/2023 về việc phê duyệt quy hoạch phân lô đất ở dân cư tại các thôn: TânTrung Thủy, Vinh Lộc, xã Cẩm Lộc, huyện Cẩm Xuyên</t>
  </si>
  <si>
    <t>Đất ở dân cư thôn Hòa Sơn</t>
  </si>
  <si>
    <t>Đất ở vùng gần nhà ông Mao thôn Lĩnh Sơn</t>
  </si>
  <si>
    <t>Bản đồ quy hoạch tổng mặt bằng sử dụng đất, tỉ lệ 1/500 tại thôn Thượng Sơn, xã Cẩm Sơn, huyện Cẩm Xuyên ngày 8/12/2022 của Ủy ban nhân dân tỉnh Hà Tĩnh</t>
  </si>
  <si>
    <t>Đất ở gần nhà bà Lệ thôn Nguyễn Đối</t>
  </si>
  <si>
    <t>Quyết định số 6629/QĐ-UBND ngày 08/11/2022 của UBND huyện Cẩm Xuyên về việc phê duyệt quy hoạch phân lô đất ở dân cư tại các thôn: Xuân Hạ, Hoa Xuân và Nguyễn Đối, xã Cẩm Hà</t>
  </si>
  <si>
    <t>Đất ở xen ghép thôn Tiến Thắng, Thanh Xuân, Nguyễn Đối</t>
  </si>
  <si>
    <t>Quyết định số 7219/QĐ-UBND ngày 29/9/2023 của UBND huyện Cẩm Xuyên về việc phê duyệt quy hoạch xen ghép đất ở dân cư tại các thôn: Tiến Thắng, Thanh Xuân, Nguyễn Đối, xã Cẩm Hà</t>
  </si>
  <si>
    <t>Quyết định số1935/QĐ-UBND ngày 05/04/2023 của UBND huyện Cẩm Xuyên về việc phê duyệt quy hoạch phân lô đất ở dân cư tại vùng Cơn Bốm, thôn 3, xã Cẩm Lĩnh, huyện Cẩm Xuyên</t>
  </si>
  <si>
    <t>Quyết định 4431/QĐ-UBND ngày 06/8/2012  của UBND huyện Cẩm Xuyên về việc quy hoạch chi tiết phân lô đất dân cư xã Cẩm Lạc</t>
  </si>
  <si>
    <t>Quyết định số 7790/QĐ-UBND ngày 31/10/2023 của UBND huyện Cẩm Xuyên về việc phê duyệt quy hoạch phân lô đất ở dân cư tại các tổ dân phố: 04,14,06,08,10 thị trấn Cẩm Xuyên,huyện Cẩm Xuyên</t>
  </si>
  <si>
    <t>Quyết định số 4730/QĐ-UBND ngày 28/07/2023 của UBND huyện Cẩm Xuyên về việc phê duyệt Quy hoạch tổng thể mặt bằng sử dụng đất NVH thôn Trung Đông, xã Nam Phúc Thăng, huyện Cẩm Xuyên, tỷ lệ 1/500</t>
  </si>
  <si>
    <t>Tổng: 54 danh mục</t>
  </si>
  <si>
    <t>HUYỆN THẠCH HÀ</t>
  </si>
  <si>
    <t>PHỤ LỤC 1.13. TỔNG HỢP DANH MỤC CÁC CÔNG TRÌNH, DỰ ÁN CẦN THU HỒI ĐẤT TỪ NĂM 2024</t>
  </si>
  <si>
    <t>Huyện Thạch Hà</t>
  </si>
  <si>
    <t>Phụ lục 1.13.</t>
  </si>
  <si>
    <t>Xã Lưu Vĩnh Sơn</t>
  </si>
  <si>
    <t>Xã Thạch Văn</t>
  </si>
  <si>
    <t>Xã Thạch Ngọc</t>
  </si>
  <si>
    <t>Xã Thạch Lạc</t>
  </si>
  <si>
    <t>Xã Thạch Kênh, xã Thạch Sơn</t>
  </si>
  <si>
    <t>Đất bãi thải, xử lý chất thải</t>
  </si>
  <si>
    <t>Thôn Mỹ Châu, xã Thạch Ngọc</t>
  </si>
  <si>
    <t>Đất làm NT, nhà tang lễ, nhà hỏa táng</t>
  </si>
  <si>
    <t xml:space="preserve">Đất ở nông thôn </t>
  </si>
  <si>
    <t>Đất cụm công nghiệp Phù Việt</t>
  </si>
  <si>
    <t>Thôn Bùi Xá, xã Việt Tiến</t>
  </si>
  <si>
    <t>VB số 584/SKHĐT-DNĐT ngày 10/3/2023 của Sở KHĐT về ý kiến thẩm định; QĐ số 2776/QĐ-UBND ngày 25/8/2020 của UBND tỉnh về chấp thuận chủ trương đầu tư xưởng sản xuất gia công cơ khí tổng hợp Hatechco tại lô CN14 Cụm công nghiệp Phù Việt; Quyết định số 27/QĐ-UBND ngày 02/6/2023 của UBND tỉnh Hà Tĩnh về việc chấp thuân chủ trương đầu tư dự án sản xuất mỳ sợi tươi tại cum công nghiệp Phù Việt</t>
  </si>
  <si>
    <t>Dự án đường Xô Viết Nghệ Tĩnh về phía Đông</t>
  </si>
  <si>
    <t>Nghị quyết số 119/NQ-HĐND ngày 14/72023 của Hội đồng nhân dân tỉnh về Quyết định chủ trương đàu tư dự án</t>
  </si>
  <si>
    <t>Nâng cấp, mở rộng tuyến đường chợ Rú đi Quốc lộ 15 B</t>
  </si>
  <si>
    <t>Thôn Vạn Đò, Tri Khê, xã Thạch Sơn</t>
  </si>
  <si>
    <t>Quyết định số 1801/QĐ-UBND, ngày 30/8/2022 của UBND tỉnh Hà Tĩnh về việc Phê duyệt báo cáo kinh tế kỹ thuật đầu tư xây dựng công trình đường giao thông nông thôn xã Thạch Sơn, huyên Thạch Hà thuộc Dự án "Cải thiện cơ sở Hạ tầng cho các xã bị ảnh hưởng bởi ngập lụt tỉnh Hà Tĩnh" vốn vay quỹ phát triển Ả Rập Xê Út-đợt 5</t>
  </si>
  <si>
    <t>Dự án thành phần 1: Đường trục ngang biển Khu du lịch biển Văn - Trị</t>
  </si>
  <si>
    <t>Quyết định số 3256/QĐ-UBND ngày 30/10/2018 của UBND tỉnh Hà Tĩnh về việc Phê duyệt báo cáo nghiên cứu khả thi dự án cải thiện cơ sở hạ tầng cho các xã chịu ảnh hưởng của dự án khai thác mỏ sắt Thạch Khê, thực hiện đề án phát triển bền vững kinh tế xã hội các xã chịu ảnh hưởng của Dự án khai thác mỏ sắt Thạch Khê giai đoạn 2 (đề án 946)</t>
  </si>
  <si>
    <t>Đường trục chính xã Lưu Vĩnh Sơn</t>
  </si>
  <si>
    <t>Quyết đinh số 2726/QĐ-UBND, ngày 5/5/2021 của UBND huyện Thạch Hà phê duyệt chủ trương đầu tư xây dựng công trình: Đường giao thông trục chính xã Lưu Vĩnh Sơn</t>
  </si>
  <si>
    <t>Cải tạo và nâng cấp hệ thống kênh tưới, tiêu phục vụ SXNN và thoát lũ vùng Bắc Thạch Hà nhằm ứng phó với biến đổi khí hậu (phần bổ sung tuyến nhánh số 01)</t>
  </si>
  <si>
    <t xml:space="preserve">Xã Thạch Ngọc, xã Việt Tiến </t>
  </si>
  <si>
    <t>Quyết định số 879/QĐ-UBND ngày 31/3/2017 của UBND tỉnh Hà Tĩnh về việc phê duyệt dự án đầu tư xây dựng công trình: Cải tạo và nâng cấp hệ thống kênh tưới, tiêu phục vụ SXNN và thoát lũ vùng Bắc Thạch Hà nhằm ứng phí với biến đổi khí hậu</t>
  </si>
  <si>
    <t>Tuyến đê Hữu Nghèn đoạn từ thôn Sông Tiến đến Bara Đò Điệm, xã Thạch Sơn, huyện Thạch Hà</t>
  </si>
  <si>
    <t>Văn bản số 1562/UBND-NL1 ngày 05/4/2023 của UBND tỉnh về giao tham mưu hỗ trợ nguồn vốn</t>
  </si>
  <si>
    <t>Dự án Tăng khả năng thoát lũ hạ du hồ Kẻ Gỗ</t>
  </si>
  <si>
    <t>Huyện Thạch Hà</t>
  </si>
  <si>
    <t>Quyết đinh số 2789/QĐ-BNN-XD, ngày 11/7/2023 của Bộ nông nghiệp phát triển nông thôn về việc phê duyệt đầu tư xây dựng Dự án tăng cường khả năng thoát lũ hạ du hồ Kẽ Gỗ, tỉnh Hà Tĩnh</t>
  </si>
  <si>
    <t>Đất xây dựng cơ sở văn hóa</t>
  </si>
  <si>
    <t>Đài tưởng niệm liệt sỹ</t>
  </si>
  <si>
    <t>Quyết định số 126/QĐ-UBND ngày 10/9/2020 của UBND xã Thạch Ngọc về việc xây dựng đài tưởng niệm Liệt sỹ xã Thạch Ngọc và các hạng mục phụ trợ</t>
  </si>
  <si>
    <t>Thôn Tri Lễ, xã Thạch Kênh</t>
  </si>
  <si>
    <t>Quyết định số 5564/QĐ-UBND ngày 19/8/2019 của UBND huyện Thạch Hà về việc phê duyệt chủ trương đầu tư xây dựng công trình: Nhà học 02 tầng 06 phòng trường Mầm non Thạch Kênh</t>
  </si>
  <si>
    <t>Cải tạo mạch vòng 35kV giữa ĐZ 373 E18.8 với ĐZ 372E18.1 để nâng cao độ tin cậy cung cấp điện</t>
  </si>
  <si>
    <t>Xã Ngọc Sơn, xã Lưu Vĩnh Sơn</t>
  </si>
  <si>
    <t>QĐ  số 607/QĐ-EVNNPC ngày 31/3/2023của Tổng Công ty Điện lực miền Bắc về việc phê duyệt danh mục và tạm giao KHV  công trình ĐTXD bổ sung năm 2023 cho Công ty điện lực Hà Tĩnh</t>
  </si>
  <si>
    <t>Đường dây và trạm biến áp 110kV Hà Tĩnh</t>
  </si>
  <si>
    <t>Xã Tân lâm Hương</t>
  </si>
  <si>
    <t>- UBND tỉnh Hà Tĩnh có công văn số 7992/UBND-KT ngày 26/11/2020 thỏa thuận hướng tuyến dự án: Đường dây và trạm biến áp 110kV Hà Tĩnh. 
- Quyết định số 2702/QĐ-EVNNPC ngày 20/01/2021 của Tổng Công ty Điện lực miền Bắc về việc phê duyệt TKKT, TKBVTC, dự toán công trình.
- Quyết định số 7553/QĐ-UBND ngày 21/12/2022 v/v Phê duyệt phương án bồi thường hỗ trợ khi nhà nước thu hồi đất thực hiện dự án của UBND huyện Thạch Hà.</t>
  </si>
  <si>
    <t>Cải tạo mạch vòng 22kV giữa ĐZ 471 E18.9 với ĐZ 477 E18.1 để nâng cao độ tin cậy cung cấp điện</t>
  </si>
  <si>
    <t>Xã Thạch Hội</t>
  </si>
  <si>
    <t>QĐ số 1300/QĐ-EVNNPC ngày 15/06/2023 của Tổng Công ty Điện lực miền Bắc về việc duyệt danh mục và tạm giao KHV công trình ĐTXD năm 2024</t>
  </si>
  <si>
    <t>Xây dựng, cải tạo đường dây trung áp, hạ áp và TBA để chống quá tải, giảm tổn thất điện năng, giảm bán kính cấp điện khu vực huyện Thạch Hà, tỉnh Hà Tĩnh năm 2023</t>
  </si>
  <si>
    <t xml:space="preserve">Xã Thạch Văn, Xã Thạch Trị Xã Thạch Lạc, Xã Lưu Vĩnh Sơn </t>
  </si>
  <si>
    <t>Quyết định số 773/QĐ-EVNNPC ngày 13/04/2023của Tổng Công ty Điện lực miền Bắc về việc phê duyệt danh mục và tạm giao KHV  công trình ĐTXD bổ sung năm 2023 cho Công ty Điện lực Hà Tĩnh</t>
  </si>
  <si>
    <t>Xây dựng, cải tạo đường dây trung áp, hạ áp và TBA để chống quá tải, giảm tổn thất điện năng, giảm bán kính cấp điện khu vực huyện Thạch Hà, tỉnh Hà Tĩnh năm 2024</t>
  </si>
  <si>
    <t>Xã Tân Lâm Hương, Xã Thạch Sơn, xã Thạch Thanh, thị trấn Thạch Hà</t>
  </si>
  <si>
    <t>Quyết định số 2476/QĐ-EVNNPC ngày 4/10/2022 của Tổng Công ty Điện lực miền Bắc về việc phê duyệt danh mục và tạm giao KHV  công trình ĐTXD bổ sung năm 2023 cho Công ty Điện lực Hà Tĩnh</t>
  </si>
  <si>
    <t>Đường đây 110KV từ TBA 500 KV Thạch Linh - Hồng Lĩnh</t>
  </si>
  <si>
    <t>Xã Nam Điền, Tân Lâm Hương, Thạch Xuân, Lưu Vĩnh Sơn, Thị trấn Thạch Hà, Việt Tiến, Thạch Liên</t>
  </si>
  <si>
    <t xml:space="preserve">Quyết định số 2958/QĐ-EVNNPC ngày 29/11/2022 của Tổng công ty Điện lực miền Bắc về việc chuyển giao quản lý A Dự án đường dây 110Kv từ TBA 500kV Hà Tĩnh-TBA 110 KV Thạch Linh- Hồng Lĩnh từ ban QLDA lưới điện sang công ty điện lực Hà Tĩnh </t>
  </si>
  <si>
    <t>Đường dây 500KV Quảng Trạch - Quỳnh Lưu, đoạn qua xã Nam Điền, Thạch Xuân, Lưu Vĩnh Sơn, Ngọc Sơn</t>
  </si>
  <si>
    <t>Xã Nam Điền, Lưu Vĩnh Sơn, Ngọc Sơn</t>
  </si>
  <si>
    <t xml:space="preserve">Văn bản số 7936/CPMB-PTĐ-PĐB ngày 17/10/2023 của Ban quản lý dự án công trình Điện miền trung </t>
  </si>
  <si>
    <t>Mở rộng Khu xử lý rác thải tại xã Thạch Lạc, Thạch Trị</t>
  </si>
  <si>
    <t>Xã Thạch Trị, Thạch Lạc</t>
  </si>
  <si>
    <t>UBND huyện Thạch Hà đề xuất mở rộng Khu xử lý rác thải để phục vụ di dời Nhà máy rác thải tại xã Việt Tiến phục vụ Dự án Khu CN Bắc Thạch Hà</t>
  </si>
  <si>
    <t>Chùa Yên Lạc</t>
  </si>
  <si>
    <t>Quyết định số 62/QĐ-BTS về việc cho phép thành lập Ban Hộ Tự chùa Yên Lạc, xã Thạch Ngọc</t>
  </si>
  <si>
    <t>Mở rộng nghĩa trang Cơn Bàng</t>
  </si>
  <si>
    <t>Văn bản số 5920 ngày 14/08/2018 của UBND Huyện Thạch Hà phê duyệt Điều chỉnh Quy hoạch Nông thôn mới xã Thạch Ngọc</t>
  </si>
  <si>
    <t>Mở rộng nhà văn hoá thôn Trung Hoà</t>
  </si>
  <si>
    <t>Thôn Trung Hoà, xã Tân Lâm Hương</t>
  </si>
  <si>
    <t>Nhà văn hoá thôn Bắc Tiến</t>
  </si>
  <si>
    <t>Thôn Bắc Tiến, xã Thạch Ngọc</t>
  </si>
  <si>
    <t>QH tổng mặt bằng sử dụng đất nhà văn hóa thôn Bắc Tiến ngày 31/10/2018 của UBND huyện Thạch Hà</t>
  </si>
  <si>
    <t>Nhà văn hoá thôn Đông Châu</t>
  </si>
  <si>
    <t>Thôn Đông Châu, xã Thạch Ngọc</t>
  </si>
  <si>
    <t>QH tổng mặt bằng sử dụng đất nhà văn hóa thôn Đông Châu ngày 31/10/2018 của UBND huyện Thạch Hà</t>
  </si>
  <si>
    <t>XII</t>
  </si>
  <si>
    <t>Vùng Trạm Điện, thôn Trung Hoà, vùng Nhà Chôi, thôn 18, thôn Yên Trung, vùng Hoang Chứa, thôn Sơn Trình, và xen dắm các thôn xã Tân Lâm Hương</t>
  </si>
  <si>
    <t>Văn bản số 2044/UBND-KT&amp;HT, ngày 04/9/2023 của UBND huyện Thạch Hà về việc đồng ý chủ trương khảo sát, lập Quy hoạch đất ở tại vùng Đồng Chôi, thôn 18 và 14 vị trí xen dắm dân cư tai các thôn trên địa bàn xã Tân Lâm Hương</t>
  </si>
  <si>
    <t>Thôn Nam Bình, Nam Thượng, Bắc Thượng, Liên Hương, Kỳ Phong, Thống Nhất, Kỳ Sơn, Bàu Láng, xã Thạch Đài</t>
  </si>
  <si>
    <t>Văn bản số 1287/UBND, ngày 30/6/2021 của UBND huyện Thạch Hà về việc đồng ý chủ trương quy hoạch xen dắm đất ở tại tại các thôn trên địa bàn xã Thạch Đài</t>
  </si>
  <si>
    <t>Đất ở vùng HL3 thôn Nam Văn</t>
  </si>
  <si>
    <t>Thôn Trung Văn, vùng HL3 thôn Nam Văn, Bắc Văn, Tân Văn, Đông Văn, xã Thạch Văn</t>
  </si>
  <si>
    <t>Bản vẽ chi tiết tổng mặt bằng sử dụng đất khu dân cư vùng HL, phê duyệt ngày 12/9/2011 của UBND huyện Thạch Hà</t>
  </si>
  <si>
    <t>Thôn Đông Văn, xã Thạch Văn</t>
  </si>
  <si>
    <t>Bản vẽ quy hoạch tổng mặt bằng sử dụng đất tỷ lệ 1/500 được UBND huyện Thạch Hà phê duyệt ngày 13/9/2023</t>
  </si>
  <si>
    <t>Thôn Hoà Lạc, Quyết Tiến, Bắc Lạc, xã Thạch Lạc</t>
  </si>
  <si>
    <t>Bản vẽ chi tiết tổng mặt bằng sử dụng đất được UBND huyện phê duyệt ngày 20/6/2023 đối với khu dân cư thôn Hòa Lạc và thôn Quyết Tiến; phê duyệt ngày 16/9/2020 đối với KDC thôn Bắc Lạc, xã Thạch Lạc</t>
  </si>
  <si>
    <t>Thôn Sâm Lộc, Phú Sơn, Đoài Phú, Bắc Bình và các thôn khác trên địa bàn xã Tượng Sơn</t>
  </si>
  <si>
    <t xml:space="preserve">Bản vẽ chi tiết tổng mặt bằng sử dụng đất của UBND huyện phê duyệt ngày 19/4/2017 đối với KDC Phú Sơn; ngày 30/11/2010 và ngày 12/9/2011 đối với xen dắm dân cư các thôn; ngày 25/11/2019 đối với KDC thôn Bắc Bình, ngày 18/5/2014 đối với KDC thôn Đoài Phú; ngày 22/11/2019 đối với KDC Phú Sơn, ngày 26/9/2019 đối với KDC thôn Sâm Lộc, xã Tượng Sơn </t>
  </si>
  <si>
    <t>Thôn Hà Thanh, xã Tượng Sơn</t>
  </si>
  <si>
    <t>Quyết định số 33/QĐ-UBND ngày 26/8/2023 của UBND tỉnh Hà Tĩnh về việc Quyết định chấp thuận chủ trương đầu tư Dự án khu dân cư nông thôn mới tại thôn Hà Thanh, xã Tượng Sơn, huyện Thạch Hà, tỉnh Hà Tĩnh</t>
  </si>
  <si>
    <t>Thôn Tùng Sơn, Lộc Hồ, Trung Long, Hoà Bình, Thống Nhất, Tân Lộc, Hưng Hoà, Yên Thượng, xã Nam Điền</t>
  </si>
  <si>
    <t>Bản vẽ tổng mặt bằng sử dụng đất tỷ lệ 1/500, được UBND huyện Thạch Hà phê duyệt: thôn Hoà Bình ngày 0/7/2023; các thôn: Thống nhất, Lộc Hồ, Hưng Hòa ngày 12/7/2020; thôn Hòa Bình ngày 18/12/2018 và các thôn năm 2017, xã Nam Điền</t>
  </si>
  <si>
    <t>Thôn Bình Dương, thôn Liên Quý, thôn Liên Phố, thôn Bắc Thai, thôn Liên Mỹ, xã Thạch Hội</t>
  </si>
  <si>
    <t>Bản vẽ chi tiết đất ở các thôn, xã Thạch Hội được UBND huyện Thạch Hà phê duyệt ngày 25/10/2020</t>
  </si>
  <si>
    <t>Thôn Yên Lạc, vùng Chiêu Liêu, thôn Trung Phú, thôn Cao Thắng, Thôn Nam Thắng, thôn Trung Phú và xem dắm các thôn, xã Thạch Thắng</t>
  </si>
  <si>
    <t>Bản vẽ chi tiết đất ở dân cư được UBND huyện phê duyệt ngày 10/6/2008;QH chi tiết đất ở dân cư được UBND huyện phê duyệt ngày 20/6/2003;QH chi tết đất ở dân cư được UBND huyện phê duyệt ngày 16/9/2020;</t>
  </si>
  <si>
    <t>Thôn Trung Tâm,Thôn Nam Sơn, thôn Ngọc Hà, Đồng Bà Hợi, thôn Khe Giao II, thôn Trung Tâm, thôn Trường Ngọc, xã Ngọc Sơn,</t>
  </si>
  <si>
    <t xml:space="preserve">Bản vẽ chi tiết tổng mặt bằng sử dụng đất thôn Trường Ngọc, xã Ngọc Sơn, huyện Thạch Hà, tỉnh Hà Tĩnh, tỷ lệ 1/500; Bản vẽ tổng mặt bằng sử dụng đất xen dắm thôn Ngọc Hà xã Ngọc Sơn, huyện Thạch Hà, ngày 25/2/2020, tỷ lệ 1/500; Bản vẽ chi tiết đất ở thôn Khe Giao II và xen dắm tại các thôn, xã Ngọc Sơn, huyện Thạch Hà, tỷ lệ 1/500 </t>
  </si>
  <si>
    <t>Phía Tây, phía Nam Thôn Đồng Giang, dọc đường TL 26 (T. Đồng Giang), thôn Phúc Thanh, Đan Khê, Thanh Lan, Đồng Giang, Tân Phúc, Tân Hương, Vĩnh Tiến, Thôn Long Tiến, xã Thạch Khê</t>
  </si>
  <si>
    <t>Văn bản số 1154/VB-UBND huyện ngày 28/6/2022 về việc đồng ý chủ trương khảo sát lập QH  xen dắm tại các thôn Thanh Lan, Đông Giang, Tân
Hương thuộc xã Thạch Khê và các bản vẽ quy hoạch chi tiết đất xen dắm các thôn.</t>
  </si>
  <si>
    <t>Thôn Gia Ngải 1, Dọc sông Vách Nam, thôn Nam Giang, Thôn Hội Cát, thôn Đông Hà 1 xã Thạch Long</t>
  </si>
  <si>
    <t xml:space="preserve">Bản vẽ chi tiết mặt bằng sử dụng đất xen dắm dân cư tỷ lệ 1/500 do UBND huyện Thạch Hà phê duyệt năm 2019; bản vẽ chi tiết mặt bằng sử dụng đất dân cư tỷ lệ 1/500, do UBND huyện Thạch hà phê duyệt năm 2020; bản vẽ chi tiết mặt bằng sử dụng đất dân cư, tỷ lệ 1/500 do UBND huyện Thạch Hà phê duyệt năm 28/3/2017 </t>
  </si>
  <si>
    <t>Vùng Nương Xuông, vùng đồng Ông Bộ, thôn Tri Lễ, vùng Nhà Chiên, thôn Chi Lưu, vùng Nhà Máy, thôn Hoà Hợp, xen dắm các thôn, xã Thạch Kênh</t>
  </si>
  <si>
    <t xml:space="preserve">Bản vẽ chi tiết mặt bằng sử dụng đất vùng Đồng Cao, Vùng Nương Xuông, vùng nhà văn hoá, thôn Tri Lễ được UBND huyện phê duyệt ngày 14/11/2020; Bản vẽ tổng mặt bằng sử dụng đất vùng ông Nông thôn Chi Lưu được UBND huyện phê duyệt ngày 05/01/2020; bản vẽ mặt bằng sử dụng vùng ông Bộ thôn Tri Lễ ngày 24/6/2020. Bản vẽ Điều chỉnh QH xen dắm dân cư vùng Nhà Chiên, vùng xóm 2 và xóm 5 cũ thôn Chi Lưu được UBND huyện phê duyệt năm 2018. </t>
  </si>
  <si>
    <t>Cửa ông Sinh thôn Thọ, đồng Đàng thôn Khang, các thôn xã Thạch Liên</t>
  </si>
  <si>
    <t>Bản vẽ chi tiết đất ở dân cư từ vườn anh Tài đến vườn anh Nam thôn Nguyên; bản vẽ chi tiết đất ở cửa ông Sinh thôn Thọ; Bản vẽ chi tiết đất ở thôn Hanh, thôn Lợi, Thôn Khang xã Thạch Liên do UBND huyện Thạch Hà Phê duyệt ngày 31/12/2021;</t>
  </si>
  <si>
    <t>Thôn Vạn Đò, Chùm Lau, Sơn Hà và xen dắm các thôn, xã Thạch Sơn</t>
  </si>
  <si>
    <t>Bản vẽ chi tiết tổng mặt bằng sử dụng đất năm 2018;bản vẽ chi tiết tổng mặt bằng sử dụng đất năm 2022; Bản vẽ chi tiết tổng mặt bằng sử dụng đất năm 2021.</t>
  </si>
  <si>
    <t>Thôn Đồng Khánh, Đại Tiến, Toàn Thắng, Bắc Dinh, Hồng Dinh, Bắc Trị, Trần Phú, xã Thạch Trị</t>
  </si>
  <si>
    <t>Bản vẽ chi tiết đất ở dân dư do UBND huyện Thạch hà phê duyệt năm 2016 tỷ lệ 1/500; bản vẽ chi tiết đất ở dân dư do UBND huyện Thạch Hà phê duyệt năm 2020 tỷ lệ 1/500; Bản vẽ chi tiết đất ở dân dư do UBND huyện Thạch Hà phê duyệt năm 2018,</t>
  </si>
  <si>
    <t>Thôn Lộc Nội, Tân Thanh, Đồng Sơn, Đồng Xuân, Quý Linh, xã Thạch Xuân</t>
  </si>
  <si>
    <t>Bản vẽ chi tiết mặt bằng sử dụng đất khu dân cư do UBND huyện Thạch Hà phê duyệt ngày26/9/2018; bản vẽ chi tiết đất ở dân cư do UBND huyện Thạch Hà phê duyệt ngày10/11/2021; bản vẽ chi tiết đất ở dân cư do UBND huyện Thạch Hà phê duyệt ngày30/12/2022</t>
  </si>
  <si>
    <t>Vùng Tổ 8, thôn Tân Phong; vùng Ông Quý Hoan, vùng Đường 15B Trẹm Pooc, Tổ 9, thôn Trường Xuân; Vùng Văn sơn, thôn Bình Sơn; Vùng Đập Họ, thôn Văn Sơn và xen dắm các thôn, xã Đỉnh Bàn</t>
  </si>
  <si>
    <t>Bản vẽ chi tiết xen dắm dân cư tỷ lệ 1/500  thôn Văn Sơn do UBND huyện Thạch Hà phê duyệt ngày 20/11/2018; thôn Tây Sơn được UBND huyện Thạch Hà phê duyệt ngày 17/5/2017; thôn Vĩnh Hòa, được UBND huyện Thạch Hà phê duyệt ngày 03/4/2018, …</t>
  </si>
  <si>
    <t>Thôn Ngọc Sơn, thôn Mộc Hải, thôn Mỹ Châu, đất ở xen dắm các thôn, xã Thạch Ngọc</t>
  </si>
  <si>
    <t>Bản vẽ chi tiết, tỷ lệ 1/500 thôn Mộc Hải được UBND huyện Thạch Hà phê duyệt ngày 30/9/2022, bản vẽ các thôn được UBND huyện Thạch Hà phê duyệt năm 2017, thôn Quý Hải, được UBND huyện phê duyệt ngày 21/10/2019.</t>
  </si>
  <si>
    <t>Thôn Yên Nghĩa, thôn Xuân Sơn, thôn Kim Sơn, vùng Cửa Trùa, thôn Thiên Thai, vùng Cổ Ngựa, thôn Tân Đình, vùng Đồng Vụng, thôn Lộc Ân, vùng Lồi Vại, thôn Vĩnh An và xen dắm các thôn, xã Lưu Vĩnh Sơn</t>
  </si>
  <si>
    <t xml:space="preserve">Bản vẽ chi tiết mặt bằng sử dụng đất tỷ lệ 1/500 thôn Lộc Ân phê duyệt năm 2016, xen dắm các thôn ngày 13/7/2016; </t>
  </si>
  <si>
    <t>Thôn Bùi Xá, Long Minh, Phúc Lộc, Việt Yên, Ba Giang, Trung Tiến, Trửa, Hưng Giang, xã Việt Tiến</t>
  </si>
  <si>
    <t>Bản vẽ mặt bằng sử dụng đất tỷ lệ 1/500 khu dân cư thôn Trung Tiến, phê duyệt ngày 6/7/2020; thôn Phúc, phê duyệt ngày 28/7/2023 và 09/7/2019; thôn Việt Yên, phê duyệt ngày 4/7/2017; xen dắm các thôn, phê duyệt ngày 07/5/2012; thôn Tân Long và thôn Trung Trinh, phê duyệt ngay 03/7/2017</t>
  </si>
  <si>
    <t>Thôn Liên Hải, Bắc Hải, Đại Hải, xã Thạch Hải</t>
  </si>
  <si>
    <t>Bản vẽ chi tiết mặt bằng dử dụng đất khu dân cư thôn Liên Hải, phê duyệt ngày 10/12/2020; thôn Bắc Hải và Liên Hải, phê duyệt ngày 9/9/2022,…</t>
  </si>
  <si>
    <t xml:space="preserve">Đất ở đô thị </t>
  </si>
  <si>
    <t>Đồng sài trùa, tổ dân phố 12, thị trấn Thạch Hà</t>
  </si>
  <si>
    <t>Bản vẽ tổng mặt 
bằng sử dụng đất, vùng Đồng Sài trùa (TL:1/500) được UBND huyện Thạch Hà phê duyệt năm 2021</t>
  </si>
  <si>
    <t>TDP 9, TDP 10, Đất ông Bình,TDP 11, ông Phúc, ông Lĩnh, TDP 8, TDP 2, và xen dắm các TDP, thị trấn Thạch Hà</t>
  </si>
  <si>
    <t>Bản vẽ chi tiết tỷ lệ 1/500 đất:  TDP 10 phê duyệt năm 2019; Tổ dân phố 8, phê duyệt năm 2022; Tổ dân phố 9 phê duyệt ngày 08/9/2016 và xen dắm tại các Tổ dân phố</t>
  </si>
  <si>
    <t>Mở rộng trường Mầm non xã Thạch Kênh</t>
  </si>
  <si>
    <t>Khái toán KP BT, GPMB (tỷ đồng)</t>
  </si>
  <si>
    <t>Tổng: 48 hạng mục</t>
  </si>
  <si>
    <t>TỈNH HÀ TĨNH</t>
  </si>
  <si>
    <r>
      <t xml:space="preserve">Xây dựng khu dân cư nông thôn vùng Đồng Vực, thôn Hưng Thịnh, xã An Hòa Thịnh </t>
    </r>
    <r>
      <rPr>
        <i/>
        <sz val="11"/>
        <rFont val="Times New Roman"/>
        <family val="1"/>
      </rPr>
      <t>(Khu tái định cư QL.8C)</t>
    </r>
  </si>
  <si>
    <r>
      <t>Xây dựng khu dân cư nông thôn nông vùng Đông Vực, thôn Đức Thịnh</t>
    </r>
    <r>
      <rPr>
        <i/>
        <sz val="11"/>
        <rFont val="Times New Roman"/>
        <family val="1"/>
      </rPr>
      <t xml:space="preserve"> (Khu tái định cư QL.8C)</t>
    </r>
  </si>
  <si>
    <r>
      <t xml:space="preserve">Xây dựng khu dân cư nông thôn nông thôn đồng Bãi, thôn Tiến Thịnh </t>
    </r>
    <r>
      <rPr>
        <i/>
        <sz val="11"/>
        <rFont val="Times New Roman"/>
        <family val="1"/>
      </rPr>
      <t>(Khu tái định cư QL.8C)</t>
    </r>
  </si>
  <si>
    <t>ỦY BAN NHÂN DÂN</t>
  </si>
  <si>
    <t>ỦY BAN NHÂN DÂN TỈNH</t>
  </si>
  <si>
    <t>TỔNG: 41 danh mục</t>
  </si>
  <si>
    <t>Đất tôn giáo</t>
  </si>
  <si>
    <t>Thiền viện Trúc lâm Hồng Lĩnh
(Bổ sung diện tích thu hồi đất so với Nghị quyết số 100/NQ-HĐND ngày 16/12/2022)</t>
  </si>
  <si>
    <t>Xã Xuân Viên</t>
  </si>
  <si>
    <t>Quyết định số 284/QĐ-UBND ngày 21/01/2015 của UBND tỉnh  Hà Tĩnh về việc phê duyệt Quy hoạch chi tiết (tỷ lệ 1/500)</t>
  </si>
  <si>
    <t>Đất có mặt nước chuyên dùng</t>
  </si>
  <si>
    <t>Hoàn trả Giếng làng phục vụ đường Cao Tốc Bắc - Nam</t>
  </si>
  <si>
    <t>Xuân Lộc</t>
  </si>
  <si>
    <t>Các công trình hoàn trả Dự án cao tốc Bắc - Nam</t>
  </si>
  <si>
    <t>Hoàn trả Giếng làng (4 giếng) phục vụ đường cao tốc Bắc - Nam</t>
  </si>
  <si>
    <t>Kim Song Trường</t>
  </si>
  <si>
    <t>Hoàn trả trạm bơm phục vụ đường Cao Tốc Bắc - Nam</t>
  </si>
  <si>
    <t>Tổng: 38 danh mục</t>
  </si>
  <si>
    <t>Đường dây 110kV và TBA 110kV Lộc Hà, tỉnh Hà Tĩnh</t>
  </si>
  <si>
    <t>TT Nghèn, Thuần Thiện, Tùng Lộc</t>
  </si>
  <si>
    <t>Quyết định số 95/QĐ-EVNPC ngày 14/01/2022 của Tổng Công ty Điện lực miền Bắc về việc phê duyệt dự án Đường dây và TBA 110kV Lộc Hà, tỉnh Hà Tĩnh</t>
  </si>
  <si>
    <t>(Kèm theo Tờ trình số        /TTr-UBND ngày      tháng    năm 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</si>
</sst>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 &quot;₫&quot;;\-#,##0\ &quot;₫&quot;"/>
    <numFmt numFmtId="172" formatCode="_-* #,##0.00\ _₫_-;\-* #,##0.00\ _₫_-;_-* &quot;-&quot;??\ _₫_-;_-@_-"/>
    <numFmt numFmtId="173" formatCode="0_);\(0\)"/>
    <numFmt numFmtId="176" formatCode="0.00_);\(0.00\)"/>
    <numFmt numFmtId="177" formatCode="_(* #,##0_);_(* \(#,##0\);_(* &quot;-&quot;??_);_(@_)"/>
    <numFmt numFmtId="179" formatCode="0.0_);\(0.0\)"/>
    <numFmt numFmtId="182" formatCode="#,##0.00_ ;\-#,##0.00\ "/>
    <numFmt numFmtId="184" formatCode="#,##0.000"/>
  </numFmts>
  <fonts count="80" x14ac:knownFonts="1">
    <font>
      <sz val="12"/>
      <color theme="1"/>
      <name val="Times New Roman"/>
      <family val="2"/>
      <charset val="163"/>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i/>
      <sz val="8"/>
      <name val="Times New Roman"/>
      <family val="1"/>
      <charset val="163"/>
    </font>
    <font>
      <sz val="9"/>
      <color indexed="10"/>
      <name val="Times New Roman"/>
      <family val="1"/>
    </font>
    <font>
      <b/>
      <sz val="12"/>
      <name val="Times New Roman"/>
      <family val="1"/>
    </font>
    <font>
      <sz val="11"/>
      <color indexed="8"/>
      <name val="Calibri"/>
      <family val="2"/>
      <charset val="163"/>
    </font>
    <font>
      <sz val="10"/>
      <name val="Arial"/>
      <family val="2"/>
    </font>
    <font>
      <sz val="12"/>
      <name val="Times New Roman"/>
      <family val="1"/>
    </font>
    <font>
      <i/>
      <sz val="12"/>
      <name val="Times New Roman"/>
      <family val="1"/>
    </font>
    <font>
      <sz val="12"/>
      <color indexed="8"/>
      <name val="Times New Roman"/>
      <family val="2"/>
      <charset val="163"/>
    </font>
    <font>
      <sz val="12"/>
      <color indexed="8"/>
      <name val="Times New Roman"/>
      <family val="2"/>
      <charset val="163"/>
    </font>
    <font>
      <sz val="12"/>
      <color indexed="8"/>
      <name val="Times New Roman"/>
      <family val="1"/>
      <charset val="163"/>
    </font>
    <font>
      <sz val="12"/>
      <color indexed="8"/>
      <name val="Times New Roman"/>
      <family val="1"/>
    </font>
    <font>
      <b/>
      <sz val="12"/>
      <color indexed="8"/>
      <name val="Times New Roman"/>
      <family val="1"/>
      <charset val="163"/>
    </font>
    <font>
      <b/>
      <sz val="12"/>
      <color indexed="8"/>
      <name val="Times New Roman"/>
      <family val="1"/>
    </font>
    <font>
      <b/>
      <sz val="11"/>
      <name val="Times New Roman"/>
      <family val="1"/>
    </font>
    <font>
      <sz val="11"/>
      <name val="Times New Roman"/>
      <family val="1"/>
    </font>
    <font>
      <sz val="11"/>
      <color indexed="8"/>
      <name val="Arial"/>
      <family val="2"/>
    </font>
    <font>
      <b/>
      <sz val="10"/>
      <name val="Times New Roman"/>
      <family val="1"/>
    </font>
    <font>
      <sz val="10"/>
      <name val="Times New Roman"/>
      <family val="1"/>
    </font>
    <font>
      <u/>
      <sz val="10"/>
      <color indexed="12"/>
      <name val="Arial"/>
      <family val="2"/>
    </font>
    <font>
      <sz val="11"/>
      <name val="Times New Roman"/>
      <family val="1"/>
      <charset val="163"/>
    </font>
    <font>
      <b/>
      <sz val="11"/>
      <name val="Times New Roman"/>
      <family val="1"/>
      <charset val="163"/>
    </font>
    <font>
      <sz val="8"/>
      <name val="Times New Roman"/>
      <family val="1"/>
      <charset val="163"/>
    </font>
    <font>
      <sz val="10"/>
      <name val="Times New Roman"/>
      <family val="2"/>
    </font>
    <font>
      <sz val="10"/>
      <color indexed="8"/>
      <name val="Times New Roman"/>
      <family val="1"/>
    </font>
    <font>
      <b/>
      <sz val="10"/>
      <color indexed="8"/>
      <name val="Times New Roman"/>
      <family val="1"/>
    </font>
    <font>
      <b/>
      <i/>
      <sz val="10"/>
      <name val="Times New Roman"/>
      <family val="1"/>
    </font>
    <font>
      <b/>
      <sz val="9"/>
      <name val="Times New Roman"/>
      <family val="1"/>
      <charset val="163"/>
    </font>
    <font>
      <sz val="10"/>
      <color indexed="8"/>
      <name val="Times New Roman"/>
      <family val="1"/>
      <charset val="163"/>
    </font>
    <font>
      <b/>
      <sz val="10"/>
      <color indexed="8"/>
      <name val="Times New Roman"/>
      <family val="1"/>
      <charset val="163"/>
    </font>
    <font>
      <sz val="9"/>
      <color indexed="8"/>
      <name val="Times New Roman"/>
      <family val="1"/>
      <charset val="163"/>
    </font>
    <font>
      <sz val="9"/>
      <name val="Times New Roman"/>
      <family val="1"/>
      <charset val="163"/>
    </font>
    <font>
      <b/>
      <i/>
      <sz val="12"/>
      <name val="Times New Roman"/>
      <family val="1"/>
    </font>
    <font>
      <sz val="11"/>
      <color indexed="8"/>
      <name val="Times New Roman"/>
      <family val="1"/>
      <charset val="163"/>
    </font>
    <font>
      <i/>
      <sz val="10"/>
      <name val="Times New Roman"/>
      <family val="1"/>
    </font>
    <font>
      <i/>
      <sz val="11"/>
      <name val="Times New Roman"/>
      <family val="1"/>
    </font>
    <font>
      <sz val="12"/>
      <color theme="1"/>
      <name val="Times New Roman"/>
      <family val="2"/>
      <charset val="163"/>
    </font>
    <font>
      <sz val="11"/>
      <color theme="1"/>
      <name val="Calibri"/>
      <family val="2"/>
      <scheme val="minor"/>
    </font>
    <font>
      <sz val="11"/>
      <color theme="1"/>
      <name val="Calibri"/>
      <family val="2"/>
      <charset val="163"/>
      <scheme val="minor"/>
    </font>
    <font>
      <sz val="12"/>
      <color theme="1"/>
      <name val="Times New Roman"/>
      <family val="1"/>
      <charset val="163"/>
    </font>
    <font>
      <b/>
      <sz val="10"/>
      <color theme="1"/>
      <name val="Times New Roman"/>
      <family val="1"/>
      <charset val="163"/>
    </font>
    <font>
      <sz val="9"/>
      <color theme="1"/>
      <name val="Times New Roman"/>
      <family val="1"/>
      <charset val="163"/>
    </font>
    <font>
      <sz val="7"/>
      <color theme="1"/>
      <name val="Times New Roman"/>
      <family val="1"/>
      <charset val="163"/>
    </font>
    <font>
      <sz val="10"/>
      <color theme="1"/>
      <name val="Times New Roman"/>
      <family val="1"/>
      <charset val="163"/>
    </font>
    <font>
      <b/>
      <sz val="11"/>
      <color theme="1"/>
      <name val="Times New Roman"/>
      <family val="1"/>
    </font>
    <font>
      <sz val="11"/>
      <color theme="1"/>
      <name val="Times New Roman"/>
      <family val="1"/>
    </font>
    <font>
      <b/>
      <sz val="11"/>
      <color theme="1"/>
      <name val="Times New Roman"/>
      <family val="1"/>
      <charset val="163"/>
    </font>
    <font>
      <sz val="11"/>
      <color theme="1"/>
      <name val="Times New Roman"/>
      <family val="1"/>
      <charset val="163"/>
    </font>
    <font>
      <sz val="10"/>
      <color theme="1"/>
      <name val="Times New Roman"/>
      <family val="1"/>
    </font>
    <font>
      <b/>
      <sz val="9"/>
      <color theme="1"/>
      <name val="Times New Roman"/>
      <family val="1"/>
      <charset val="163"/>
    </font>
    <font>
      <b/>
      <sz val="10"/>
      <color theme="1"/>
      <name val="Times New Roman"/>
      <family val="1"/>
    </font>
    <font>
      <sz val="9"/>
      <color theme="1"/>
      <name val="Times New Roman"/>
      <family val="1"/>
    </font>
    <font>
      <sz val="7"/>
      <color theme="1"/>
      <name val="Times New Roman"/>
      <family val="1"/>
    </font>
    <font>
      <sz val="10"/>
      <color rgb="FFFF0000"/>
      <name val="Times New Roman"/>
      <family val="1"/>
      <charset val="163"/>
    </font>
    <font>
      <i/>
      <sz val="10"/>
      <color rgb="FFFF0000"/>
      <name val="Times New Roman"/>
      <family val="1"/>
      <charset val="163"/>
    </font>
    <font>
      <b/>
      <sz val="10"/>
      <color rgb="FFFF0000"/>
      <name val="Times New Roman"/>
      <family val="1"/>
    </font>
    <font>
      <b/>
      <i/>
      <sz val="10"/>
      <color rgb="FFFF0000"/>
      <name val="Times New Roman"/>
      <family val="1"/>
    </font>
    <font>
      <b/>
      <sz val="10"/>
      <color rgb="FFFF0000"/>
      <name val="Times New Roman"/>
      <family val="1"/>
      <charset val="163"/>
    </font>
    <font>
      <sz val="12"/>
      <color rgb="FFFF0000"/>
      <name val="Times New Roman"/>
      <family val="1"/>
      <charset val="163"/>
    </font>
    <font>
      <sz val="10"/>
      <color rgb="FF000000"/>
      <name val="Times New Roman"/>
      <family val="1"/>
    </font>
    <font>
      <i/>
      <sz val="10"/>
      <color theme="1"/>
      <name val="Times New Roman"/>
      <family val="1"/>
    </font>
    <font>
      <b/>
      <i/>
      <sz val="10"/>
      <color theme="1"/>
      <name val="Times New Roman"/>
      <family val="1"/>
    </font>
    <font>
      <i/>
      <sz val="11"/>
      <color theme="1"/>
      <name val="Times New Roman"/>
      <family val="1"/>
    </font>
    <font>
      <sz val="10"/>
      <color rgb="FFFF0000"/>
      <name val="Times New Roman"/>
      <family val="1"/>
    </font>
    <font>
      <i/>
      <sz val="12"/>
      <color theme="1"/>
      <name val="Times New Roman"/>
      <family val="1"/>
      <charset val="163"/>
    </font>
    <font>
      <b/>
      <sz val="12"/>
      <color theme="1"/>
      <name val="Times New Roman"/>
      <family val="1"/>
      <charset val="16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58">
    <xf numFmtId="0" fontId="0" fillId="0" borderId="0"/>
    <xf numFmtId="43" fontId="2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33" fillId="0" borderId="0" applyNumberFormat="0" applyFill="0" applyBorder="0" applyAlignment="0" applyProtection="0">
      <alignment vertical="top"/>
      <protection locked="0"/>
    </xf>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3" fillId="0" borderId="0"/>
    <xf numFmtId="0" fontId="1" fillId="0" borderId="0"/>
    <xf numFmtId="0" fontId="6" fillId="0" borderId="0"/>
    <xf numFmtId="0" fontId="3" fillId="0" borderId="0"/>
    <xf numFmtId="0" fontId="3" fillId="0" borderId="0"/>
    <xf numFmtId="0" fontId="1" fillId="0" borderId="0"/>
    <xf numFmtId="0" fontId="8" fillId="0" borderId="0"/>
    <xf numFmtId="0" fontId="6" fillId="0" borderId="0"/>
    <xf numFmtId="0" fontId="6" fillId="0" borderId="0"/>
    <xf numFmtId="0" fontId="8" fillId="0" borderId="0"/>
    <xf numFmtId="0" fontId="50" fillId="0" borderId="0"/>
    <xf numFmtId="0" fontId="50" fillId="0" borderId="0"/>
    <xf numFmtId="0" fontId="6" fillId="0" borderId="0"/>
    <xf numFmtId="0" fontId="51" fillId="0" borderId="0"/>
    <xf numFmtId="0" fontId="6" fillId="0" borderId="0"/>
    <xf numFmtId="0" fontId="6" fillId="0" borderId="0"/>
    <xf numFmtId="0" fontId="1" fillId="0" borderId="0"/>
    <xf numFmtId="0" fontId="1" fillId="0" borderId="0"/>
    <xf numFmtId="0" fontId="8" fillId="0" borderId="0"/>
    <xf numFmtId="0" fontId="3"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3" fillId="0" borderId="0"/>
    <xf numFmtId="0" fontId="3" fillId="0" borderId="0"/>
    <xf numFmtId="0" fontId="1" fillId="0" borderId="0"/>
    <xf numFmtId="0" fontId="6" fillId="0" borderId="0"/>
    <xf numFmtId="0" fontId="1" fillId="0" borderId="0"/>
    <xf numFmtId="0" fontId="51" fillId="0" borderId="0"/>
    <xf numFmtId="0" fontId="50" fillId="0" borderId="0"/>
    <xf numFmtId="0" fontId="1" fillId="0" borderId="0"/>
    <xf numFmtId="0" fontId="50" fillId="0" borderId="0"/>
    <xf numFmtId="0" fontId="50" fillId="0" borderId="0"/>
    <xf numFmtId="0" fontId="50" fillId="0" borderId="0"/>
    <xf numFmtId="0" fontId="6" fillId="0" borderId="0"/>
    <xf numFmtId="0" fontId="50" fillId="0" borderId="0"/>
    <xf numFmtId="0" fontId="50" fillId="0" borderId="0"/>
    <xf numFmtId="0" fontId="6" fillId="0" borderId="0"/>
    <xf numFmtId="0" fontId="6" fillId="0" borderId="0"/>
    <xf numFmtId="0" fontId="6" fillId="0" borderId="0"/>
    <xf numFmtId="0" fontId="52" fillId="0" borderId="0"/>
    <xf numFmtId="0" fontId="6" fillId="0" borderId="0"/>
    <xf numFmtId="0" fontId="51" fillId="0" borderId="0"/>
    <xf numFmtId="0" fontId="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6" fillId="0" borderId="0"/>
    <xf numFmtId="0" fontId="3" fillId="0" borderId="0"/>
    <xf numFmtId="0" fontId="1" fillId="0" borderId="0"/>
    <xf numFmtId="0" fontId="52" fillId="0" borderId="0"/>
    <xf numFmtId="0" fontId="6" fillId="0" borderId="0"/>
    <xf numFmtId="0" fontId="6" fillId="0" borderId="0"/>
    <xf numFmtId="0" fontId="6" fillId="0" borderId="0"/>
    <xf numFmtId="0" fontId="51" fillId="0" borderId="0"/>
    <xf numFmtId="0" fontId="50" fillId="0" borderId="0"/>
    <xf numFmtId="0" fontId="6" fillId="0" borderId="0"/>
    <xf numFmtId="0" fontId="6" fillId="0" borderId="0"/>
    <xf numFmtId="0" fontId="3" fillId="0" borderId="0"/>
    <xf numFmtId="0" fontId="3" fillId="0" borderId="0"/>
    <xf numFmtId="0" fontId="6" fillId="0" borderId="0"/>
    <xf numFmtId="0" fontId="1" fillId="0" borderId="0"/>
    <xf numFmtId="0" fontId="6" fillId="0" borderId="0"/>
    <xf numFmtId="0" fontId="50" fillId="0" borderId="0"/>
    <xf numFmtId="0" fontId="6" fillId="0" borderId="0"/>
    <xf numFmtId="0" fontId="6" fillId="0" borderId="0"/>
    <xf numFmtId="0" fontId="6" fillId="0" borderId="0"/>
    <xf numFmtId="0" fontId="50" fillId="0" borderId="0"/>
    <xf numFmtId="0" fontId="6" fillId="0" borderId="0"/>
    <xf numFmtId="0" fontId="50"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19" fillId="0" borderId="0"/>
    <xf numFmtId="0" fontId="51" fillId="0" borderId="0"/>
    <xf numFmtId="0" fontId="16" fillId="0" borderId="0"/>
    <xf numFmtId="0" fontId="6" fillId="0" borderId="0"/>
    <xf numFmtId="0" fontId="6" fillId="0" borderId="0"/>
    <xf numFmtId="0" fontId="50" fillId="0" borderId="0"/>
    <xf numFmtId="0" fontId="6" fillId="0" borderId="0"/>
    <xf numFmtId="0" fontId="50" fillId="0" borderId="0"/>
    <xf numFmtId="0" fontId="50" fillId="0" borderId="0"/>
    <xf numFmtId="0" fontId="6" fillId="0" borderId="0"/>
    <xf numFmtId="0" fontId="3" fillId="0" borderId="0"/>
    <xf numFmtId="0" fontId="6" fillId="0" borderId="0"/>
    <xf numFmtId="0" fontId="50" fillId="0" borderId="0"/>
    <xf numFmtId="0" fontId="50" fillId="0" borderId="0"/>
    <xf numFmtId="0" fontId="1" fillId="0" borderId="0"/>
    <xf numFmtId="0" fontId="3" fillId="0" borderId="0"/>
    <xf numFmtId="0" fontId="6" fillId="0" borderId="0"/>
    <xf numFmtId="0" fontId="1" fillId="0" borderId="0"/>
    <xf numFmtId="0" fontId="6" fillId="0" borderId="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51" fillId="0" borderId="0"/>
    <xf numFmtId="0" fontId="1" fillId="0" borderId="0"/>
    <xf numFmtId="0" fontId="1" fillId="0" borderId="0"/>
    <xf numFmtId="0" fontId="8" fillId="0" borderId="0"/>
  </cellStyleXfs>
  <cellXfs count="787">
    <xf numFmtId="0" fontId="0" fillId="0" borderId="0" xfId="0"/>
    <xf numFmtId="0" fontId="10" fillId="0" borderId="0" xfId="54" applyFont="1" applyFill="1" applyAlignment="1">
      <alignment horizontal="center" vertical="center"/>
    </xf>
    <xf numFmtId="0" fontId="10" fillId="0" borderId="0" xfId="54" applyFont="1" applyFill="1" applyAlignment="1">
      <alignment horizontal="left" vertical="center"/>
    </xf>
    <xf numFmtId="0" fontId="12" fillId="0" borderId="0" xfId="54" applyFont="1" applyFill="1" applyAlignment="1">
      <alignment horizontal="center" vertical="center"/>
    </xf>
    <xf numFmtId="2" fontId="10" fillId="0" borderId="0" xfId="54" applyNumberFormat="1" applyFont="1" applyFill="1" applyAlignment="1">
      <alignment horizontal="center" vertical="center"/>
    </xf>
    <xf numFmtId="0" fontId="10" fillId="0" borderId="0" xfId="54" applyFont="1" applyFill="1" applyAlignment="1">
      <alignment horizontal="center" vertical="center" wrapText="1"/>
    </xf>
    <xf numFmtId="1" fontId="10" fillId="0" borderId="0" xfId="54" applyNumberFormat="1" applyFont="1" applyFill="1" applyAlignment="1">
      <alignment horizontal="center" vertical="center"/>
    </xf>
    <xf numFmtId="0" fontId="13" fillId="0" borderId="0" xfId="54" applyFont="1" applyFill="1" applyAlignment="1">
      <alignment horizontal="center" vertical="center"/>
    </xf>
    <xf numFmtId="173" fontId="15" fillId="0" borderId="0" xfId="54" applyNumberFormat="1" applyFont="1" applyFill="1" applyAlignment="1">
      <alignment horizontal="center" vertical="center"/>
    </xf>
    <xf numFmtId="2" fontId="10" fillId="0" borderId="0" xfId="54" applyNumberFormat="1" applyFont="1" applyFill="1" applyAlignment="1">
      <alignment horizontal="center" vertical="center" wrapText="1"/>
    </xf>
    <xf numFmtId="0" fontId="12" fillId="0" borderId="0" xfId="54" applyFont="1" applyFill="1" applyAlignment="1">
      <alignment horizontal="center" vertical="center" wrapText="1"/>
    </xf>
    <xf numFmtId="0" fontId="13" fillId="0" borderId="0" xfId="54" applyFont="1" applyFill="1" applyAlignment="1">
      <alignment horizontal="center" vertical="center" wrapText="1"/>
    </xf>
    <xf numFmtId="0" fontId="12" fillId="0" borderId="3" xfId="58" applyFont="1" applyFill="1" applyBorder="1" applyAlignment="1">
      <alignment horizontal="center" vertical="center" wrapText="1"/>
    </xf>
    <xf numFmtId="0" fontId="10" fillId="0" borderId="0" xfId="54" applyFont="1" applyFill="1" applyAlignment="1">
      <alignment horizontal="left" vertical="center" wrapText="1"/>
    </xf>
    <xf numFmtId="2" fontId="12" fillId="0" borderId="3" xfId="54" applyNumberFormat="1" applyFont="1" applyFill="1" applyBorder="1" applyAlignment="1">
      <alignment horizontal="center" vertical="center" wrapText="1"/>
    </xf>
    <xf numFmtId="43" fontId="15" fillId="0" borderId="0" xfId="5" applyFont="1" applyFill="1" applyAlignment="1">
      <alignment horizontal="center" vertical="center"/>
    </xf>
    <xf numFmtId="173" fontId="10" fillId="0" borderId="3" xfId="33" applyNumberFormat="1" applyFont="1" applyFill="1" applyBorder="1" applyAlignment="1">
      <alignment horizontal="center" vertical="center" wrapText="1"/>
    </xf>
    <xf numFmtId="0" fontId="24" fillId="0" borderId="0" xfId="54" applyFont="1" applyFill="1" applyAlignment="1">
      <alignment horizontal="center" vertical="center" wrapText="1"/>
    </xf>
    <xf numFmtId="0" fontId="4" fillId="0" borderId="0" xfId="54" applyFont="1" applyFill="1" applyAlignment="1">
      <alignment horizontal="center" vertical="center" wrapText="1"/>
    </xf>
    <xf numFmtId="0" fontId="4" fillId="0" borderId="0" xfId="54" applyFont="1" applyFill="1" applyAlignment="1">
      <alignment horizontal="left" vertical="center" wrapText="1"/>
    </xf>
    <xf numFmtId="2" fontId="4" fillId="0" borderId="0" xfId="54" applyNumberFormat="1" applyFont="1" applyFill="1" applyAlignment="1">
      <alignment horizontal="center" vertical="center" wrapText="1"/>
    </xf>
    <xf numFmtId="173" fontId="14" fillId="0" borderId="3" xfId="54" applyNumberFormat="1" applyFont="1" applyFill="1" applyBorder="1" applyAlignment="1">
      <alignment horizontal="center" vertical="center" wrapText="1"/>
    </xf>
    <xf numFmtId="0" fontId="20" fillId="0" borderId="0" xfId="54" applyFont="1" applyFill="1" applyAlignment="1">
      <alignment horizontal="center" vertical="center" wrapText="1"/>
    </xf>
    <xf numFmtId="0" fontId="25" fillId="0" borderId="0" xfId="54" applyFont="1" applyFill="1" applyAlignment="1">
      <alignment horizontal="center" vertical="center" wrapText="1"/>
    </xf>
    <xf numFmtId="0" fontId="29" fillId="0" borderId="0" xfId="0" applyFont="1" applyAlignment="1">
      <alignment wrapText="1"/>
    </xf>
    <xf numFmtId="182" fontId="10" fillId="0" borderId="0" xfId="54" applyNumberFormat="1" applyFont="1" applyFill="1" applyAlignment="1">
      <alignment horizontal="center" vertical="center"/>
    </xf>
    <xf numFmtId="0" fontId="32" fillId="2" borderId="0" xfId="54" applyFont="1" applyFill="1" applyAlignment="1">
      <alignment horizontal="center" vertical="center" wrapText="1"/>
    </xf>
    <xf numFmtId="0" fontId="31" fillId="0" borderId="0" xfId="0" applyFont="1" applyFill="1" applyAlignment="1">
      <alignment wrapText="1"/>
    </xf>
    <xf numFmtId="0" fontId="53" fillId="0" borderId="0" xfId="54" applyFont="1" applyFill="1" applyBorder="1" applyAlignment="1">
      <alignment horizontal="center" vertical="center" wrapText="1"/>
    </xf>
    <xf numFmtId="0" fontId="54" fillId="0" borderId="0" xfId="54" applyFont="1" applyFill="1" applyBorder="1" applyAlignment="1">
      <alignment horizontal="center" vertical="center" wrapText="1"/>
    </xf>
    <xf numFmtId="173" fontId="55" fillId="2" borderId="3" xfId="33" applyNumberFormat="1" applyFont="1" applyFill="1" applyBorder="1" applyAlignment="1">
      <alignment horizontal="center" vertical="center" wrapText="1"/>
    </xf>
    <xf numFmtId="0" fontId="56" fillId="2" borderId="0" xfId="54" applyFont="1" applyFill="1" applyBorder="1" applyAlignment="1">
      <alignment horizontal="center" vertical="center" wrapText="1"/>
    </xf>
    <xf numFmtId="0" fontId="57" fillId="0" borderId="0" xfId="54" applyFont="1" applyFill="1" applyBorder="1" applyAlignment="1">
      <alignment horizontal="center" vertical="center" wrapText="1"/>
    </xf>
    <xf numFmtId="0" fontId="57" fillId="0" borderId="0" xfId="54" applyFont="1" applyFill="1" applyBorder="1" applyAlignment="1">
      <alignment horizontal="left" vertical="center" wrapText="1"/>
    </xf>
    <xf numFmtId="0" fontId="57" fillId="0" borderId="0" xfId="54" applyFont="1" applyFill="1" applyBorder="1" applyAlignment="1">
      <alignment horizontal="right" vertical="center" wrapText="1"/>
    </xf>
    <xf numFmtId="2" fontId="57" fillId="0" borderId="0" xfId="54" applyNumberFormat="1" applyFont="1" applyFill="1" applyBorder="1" applyAlignment="1">
      <alignment horizontal="right" vertical="center" wrapText="1"/>
    </xf>
    <xf numFmtId="173" fontId="55" fillId="2" borderId="3" xfId="33" applyNumberFormat="1" applyFont="1" applyFill="1" applyBorder="1" applyAlignment="1">
      <alignment horizontal="right" vertical="center" wrapText="1"/>
    </xf>
    <xf numFmtId="2" fontId="2" fillId="0" borderId="0" xfId="54" applyNumberFormat="1" applyFont="1" applyFill="1" applyAlignment="1">
      <alignment vertical="center"/>
    </xf>
    <xf numFmtId="0" fontId="29" fillId="0" borderId="3" xfId="0" applyFont="1" applyBorder="1" applyAlignment="1">
      <alignment horizontal="center" vertical="center" wrapText="1"/>
    </xf>
    <xf numFmtId="173" fontId="28" fillId="0" borderId="3" xfId="0" applyNumberFormat="1" applyFont="1" applyBorder="1" applyAlignment="1">
      <alignment horizontal="center" wrapText="1"/>
    </xf>
    <xf numFmtId="0" fontId="28" fillId="0" borderId="3" xfId="0" applyFont="1" applyBorder="1" applyAlignment="1">
      <alignment wrapText="1"/>
    </xf>
    <xf numFmtId="2" fontId="28" fillId="0" borderId="3" xfId="0" applyNumberFormat="1" applyFont="1" applyBorder="1" applyAlignment="1">
      <alignment horizontal="right" wrapText="1"/>
    </xf>
    <xf numFmtId="0" fontId="28" fillId="2" borderId="3" xfId="58" applyFont="1" applyFill="1" applyBorder="1" applyAlignment="1">
      <alignment horizontal="center" vertical="center" wrapText="1"/>
    </xf>
    <xf numFmtId="2" fontId="28" fillId="2" borderId="3" xfId="60" applyNumberFormat="1" applyFont="1" applyFill="1" applyBorder="1" applyAlignment="1">
      <alignment horizontal="right" vertical="center" wrapText="1"/>
    </xf>
    <xf numFmtId="2" fontId="29" fillId="2" borderId="3" xfId="60" applyNumberFormat="1" applyFont="1" applyFill="1" applyBorder="1" applyAlignment="1">
      <alignment horizontal="center" vertical="center" wrapText="1"/>
    </xf>
    <xf numFmtId="0" fontId="29" fillId="2" borderId="3" xfId="127" applyFont="1" applyFill="1" applyBorder="1" applyAlignment="1">
      <alignment horizontal="center" vertical="center" wrapText="1"/>
    </xf>
    <xf numFmtId="0" fontId="28" fillId="3" borderId="3" xfId="58"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3" xfId="0" applyFont="1" applyFill="1" applyBorder="1" applyAlignment="1">
      <alignment vertical="center" wrapText="1"/>
    </xf>
    <xf numFmtId="2" fontId="28" fillId="0" borderId="3" xfId="0" applyNumberFormat="1" applyFont="1" applyFill="1" applyBorder="1" applyAlignment="1">
      <alignment horizontal="right" vertical="center" wrapText="1"/>
    </xf>
    <xf numFmtId="0" fontId="28" fillId="0" borderId="3" xfId="0" applyFont="1" applyFill="1" applyBorder="1" applyAlignment="1">
      <alignment horizontal="center" wrapText="1"/>
    </xf>
    <xf numFmtId="1" fontId="28" fillId="0" borderId="3" xfId="0" applyNumberFormat="1" applyFont="1" applyFill="1" applyBorder="1" applyAlignment="1">
      <alignment horizontal="center" vertical="center" wrapText="1"/>
    </xf>
    <xf numFmtId="1" fontId="58" fillId="0" borderId="3" xfId="59" applyNumberFormat="1" applyFont="1" applyBorder="1" applyAlignment="1">
      <alignment horizontal="center" vertical="center" wrapText="1"/>
    </xf>
    <xf numFmtId="0" fontId="58" fillId="0" borderId="3" xfId="59" applyFont="1" applyBorder="1" applyAlignment="1">
      <alignment horizontal="left" vertical="center" wrapText="1"/>
    </xf>
    <xf numFmtId="4" fontId="58" fillId="0" borderId="3" xfId="59" applyNumberFormat="1" applyFont="1" applyBorder="1" applyAlignment="1">
      <alignment horizontal="right" vertical="center" wrapText="1"/>
    </xf>
    <xf numFmtId="0" fontId="59" fillId="0" borderId="3" xfId="59" applyFont="1" applyBorder="1" applyAlignment="1">
      <alignment horizontal="center" vertical="center" wrapText="1"/>
    </xf>
    <xf numFmtId="173" fontId="60" fillId="0" borderId="3" xfId="0" applyNumberFormat="1" applyFont="1" applyFill="1" applyBorder="1" applyAlignment="1">
      <alignment horizontal="center" vertical="center" wrapText="1"/>
    </xf>
    <xf numFmtId="0" fontId="60" fillId="0" borderId="3" xfId="0" applyFont="1" applyFill="1" applyBorder="1" applyAlignment="1">
      <alignment vertical="center" wrapText="1"/>
    </xf>
    <xf numFmtId="2" fontId="60" fillId="0" borderId="3" xfId="0" applyNumberFormat="1" applyFont="1" applyFill="1" applyBorder="1" applyAlignment="1">
      <alignment horizontal="right" vertical="center" wrapText="1"/>
    </xf>
    <xf numFmtId="0" fontId="61" fillId="0" borderId="3" xfId="0" applyFont="1" applyFill="1" applyBorder="1" applyAlignment="1">
      <alignment vertical="center" wrapText="1"/>
    </xf>
    <xf numFmtId="173" fontId="60" fillId="0" borderId="3" xfId="0" applyNumberFormat="1" applyFont="1" applyBorder="1" applyAlignment="1">
      <alignment horizontal="center" vertical="center" wrapText="1"/>
    </xf>
    <xf numFmtId="0" fontId="60" fillId="0" borderId="3" xfId="0" applyFont="1" applyBorder="1" applyAlignment="1">
      <alignment vertical="center" wrapText="1"/>
    </xf>
    <xf numFmtId="2" fontId="60" fillId="0" borderId="3" xfId="0" applyNumberFormat="1" applyFont="1" applyBorder="1" applyAlignment="1">
      <alignment horizontal="right" vertical="center" wrapText="1"/>
    </xf>
    <xf numFmtId="0" fontId="61" fillId="0" borderId="3" xfId="0" applyFont="1" applyBorder="1" applyAlignment="1">
      <alignment horizontal="center" vertical="center" wrapText="1"/>
    </xf>
    <xf numFmtId="0" fontId="61" fillId="0" borderId="3" xfId="0" applyFont="1" applyBorder="1" applyAlignment="1">
      <alignment vertical="center" wrapText="1"/>
    </xf>
    <xf numFmtId="0" fontId="59" fillId="0" borderId="3" xfId="55" applyFont="1" applyBorder="1" applyAlignment="1">
      <alignment horizontal="left" vertical="center" wrapText="1"/>
    </xf>
    <xf numFmtId="0" fontId="35" fillId="0" borderId="3" xfId="54" applyFont="1" applyFill="1" applyBorder="1" applyAlignment="1">
      <alignment horizontal="center" vertical="center"/>
    </xf>
    <xf numFmtId="0" fontId="35" fillId="0" borderId="3" xfId="54" applyFont="1" applyFill="1" applyBorder="1" applyAlignment="1">
      <alignment horizontal="left" vertical="center"/>
    </xf>
    <xf numFmtId="37" fontId="35" fillId="0" borderId="3" xfId="1" applyNumberFormat="1" applyFont="1" applyFill="1" applyBorder="1" applyAlignment="1">
      <alignment horizontal="center" vertical="center"/>
    </xf>
    <xf numFmtId="39" fontId="35" fillId="0" borderId="3" xfId="1" applyNumberFormat="1" applyFont="1" applyFill="1" applyBorder="1" applyAlignment="1">
      <alignment horizontal="right" vertical="center"/>
    </xf>
    <xf numFmtId="2" fontId="35" fillId="0" borderId="3" xfId="54" applyNumberFormat="1" applyFont="1" applyFill="1" applyBorder="1" applyAlignment="1">
      <alignment horizontal="center" vertical="center"/>
    </xf>
    <xf numFmtId="0" fontId="28" fillId="0" borderId="3" xfId="0" applyFont="1" applyFill="1" applyBorder="1" applyAlignment="1">
      <alignment horizontal="left" vertical="center"/>
    </xf>
    <xf numFmtId="4" fontId="28" fillId="0" borderId="3" xfId="0" applyNumberFormat="1" applyFont="1" applyFill="1" applyBorder="1" applyAlignment="1">
      <alignment horizontal="right" vertical="center" wrapText="1"/>
    </xf>
    <xf numFmtId="4" fontId="28" fillId="0" borderId="3" xfId="0" applyNumberFormat="1" applyFont="1" applyFill="1" applyBorder="1" applyAlignment="1">
      <alignment horizontal="center" vertical="center" wrapText="1"/>
    </xf>
    <xf numFmtId="0" fontId="4" fillId="0" borderId="3" xfId="54" applyFont="1" applyFill="1" applyBorder="1" applyAlignment="1">
      <alignment horizontal="center" vertical="center" wrapText="1"/>
    </xf>
    <xf numFmtId="0" fontId="2" fillId="0" borderId="0" xfId="0" applyFont="1" applyFill="1"/>
    <xf numFmtId="0" fontId="4" fillId="0" borderId="3" xfId="0" applyFont="1" applyFill="1" applyBorder="1" applyAlignment="1">
      <alignment horizontal="center" vertical="center" wrapText="1"/>
    </xf>
    <xf numFmtId="173"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2" fontId="10" fillId="0" borderId="3" xfId="0"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wrapText="1"/>
    </xf>
    <xf numFmtId="0" fontId="10" fillId="0" borderId="3" xfId="0" applyFont="1" applyFill="1" applyBorder="1" applyAlignment="1">
      <alignment horizontal="right" vertical="center" wrapText="1"/>
    </xf>
    <xf numFmtId="2" fontId="4" fillId="0" borderId="4" xfId="0" applyNumberFormat="1" applyFont="1" applyFill="1" applyBorder="1" applyAlignment="1">
      <alignment horizontal="right" vertical="center" wrapText="1"/>
    </xf>
    <xf numFmtId="176" fontId="62" fillId="0" borderId="3" xfId="54" applyNumberFormat="1" applyFont="1" applyFill="1" applyBorder="1" applyAlignment="1">
      <alignment horizontal="center" vertical="center" wrapText="1"/>
    </xf>
    <xf numFmtId="176" fontId="62" fillId="0" borderId="3" xfId="54" applyNumberFormat="1" applyFont="1" applyFill="1" applyBorder="1" applyAlignment="1">
      <alignment horizontal="right" vertical="center" wrapText="1"/>
    </xf>
    <xf numFmtId="2" fontId="57" fillId="0" borderId="3" xfId="73" applyNumberFormat="1" applyFont="1" applyFill="1" applyBorder="1" applyAlignment="1">
      <alignment horizontal="right" vertical="center" wrapText="1"/>
    </xf>
    <xf numFmtId="2" fontId="57" fillId="0" borderId="3" xfId="47" applyNumberFormat="1" applyFont="1" applyFill="1" applyBorder="1" applyAlignment="1">
      <alignment horizontal="right" vertical="center" wrapText="1"/>
    </xf>
    <xf numFmtId="2" fontId="62" fillId="0" borderId="3" xfId="35" applyNumberFormat="1" applyFont="1" applyFill="1" applyBorder="1" applyAlignment="1">
      <alignment horizontal="right" vertical="center" wrapText="1"/>
    </xf>
    <xf numFmtId="176" fontId="54" fillId="0" borderId="3" xfId="54" applyNumberFormat="1" applyFont="1" applyFill="1" applyBorder="1" applyAlignment="1">
      <alignment horizontal="center" vertical="center" wrapText="1"/>
    </xf>
    <xf numFmtId="0" fontId="57" fillId="0" borderId="3" xfId="54" applyFont="1" applyFill="1" applyBorder="1" applyAlignment="1">
      <alignment horizontal="center" vertical="center" wrapText="1"/>
    </xf>
    <xf numFmtId="2" fontId="4" fillId="0" borderId="3" xfId="0" applyNumberFormat="1" applyFont="1" applyFill="1" applyBorder="1" applyAlignment="1">
      <alignment horizontal="right" vertical="center"/>
    </xf>
    <xf numFmtId="0" fontId="12" fillId="0" borderId="3" xfId="54" applyFont="1" applyFill="1" applyBorder="1" applyAlignment="1">
      <alignment horizontal="center" vertical="center" wrapText="1"/>
    </xf>
    <xf numFmtId="0" fontId="63" fillId="0" borderId="3" xfId="58" applyFont="1" applyFill="1" applyBorder="1" applyAlignment="1">
      <alignment horizontal="center" vertical="center" wrapText="1"/>
    </xf>
    <xf numFmtId="0" fontId="20" fillId="0" borderId="5" xfId="54" applyFont="1" applyFill="1" applyBorder="1" applyAlignment="1">
      <alignment horizontal="center" vertical="center" wrapText="1"/>
    </xf>
    <xf numFmtId="0" fontId="63" fillId="0" borderId="3" xfId="58" applyFont="1" applyFill="1" applyBorder="1" applyAlignment="1">
      <alignment horizontal="center" vertical="center" wrapText="1"/>
    </xf>
    <xf numFmtId="2" fontId="64" fillId="0" borderId="3" xfId="58" applyNumberFormat="1" applyFont="1" applyFill="1" applyBorder="1" applyAlignment="1">
      <alignment horizontal="center" vertical="center" wrapText="1"/>
    </xf>
    <xf numFmtId="173" fontId="62" fillId="0" borderId="3" xfId="33" applyNumberFormat="1" applyFont="1" applyFill="1" applyBorder="1" applyAlignment="1">
      <alignment horizontal="center" vertical="center" wrapText="1"/>
    </xf>
    <xf numFmtId="2" fontId="62" fillId="0" borderId="3" xfId="33" applyNumberFormat="1" applyFont="1" applyFill="1" applyBorder="1" applyAlignment="1">
      <alignment horizontal="center" vertical="center" wrapText="1"/>
    </xf>
    <xf numFmtId="0" fontId="64" fillId="0" borderId="3" xfId="52" applyFont="1" applyFill="1" applyBorder="1" applyAlignment="1">
      <alignment horizontal="center" vertical="center" wrapText="1"/>
    </xf>
    <xf numFmtId="0" fontId="64" fillId="0" borderId="3" xfId="0" applyFont="1" applyFill="1" applyBorder="1" applyAlignment="1">
      <alignment horizontal="left" vertical="center" wrapText="1"/>
    </xf>
    <xf numFmtId="2" fontId="64" fillId="0" borderId="3" xfId="21" applyNumberFormat="1" applyFont="1" applyFill="1" applyBorder="1" applyAlignment="1">
      <alignment horizontal="right" vertical="center" wrapText="1"/>
    </xf>
    <xf numFmtId="173" fontId="62" fillId="0" borderId="3" xfId="54" applyNumberFormat="1" applyFont="1" applyFill="1" applyBorder="1" applyAlignment="1">
      <alignment horizontal="center" vertical="center" wrapText="1"/>
    </xf>
    <xf numFmtId="0" fontId="54" fillId="0" borderId="0" xfId="0" applyFont="1" applyAlignment="1">
      <alignment wrapText="1"/>
    </xf>
    <xf numFmtId="0" fontId="64" fillId="0" borderId="3" xfId="0" applyFont="1" applyFill="1" applyBorder="1" applyAlignment="1">
      <alignment horizontal="center" vertical="center" wrapText="1"/>
    </xf>
    <xf numFmtId="2" fontId="64" fillId="0" borderId="3" xfId="0" applyNumberFormat="1" applyFont="1" applyFill="1" applyBorder="1" applyAlignment="1">
      <alignment horizontal="right" vertical="center" wrapText="1"/>
    </xf>
    <xf numFmtId="0" fontId="62" fillId="0" borderId="3" xfId="0" applyFont="1" applyFill="1" applyBorder="1" applyAlignment="1">
      <alignment horizontal="center" vertical="center" wrapText="1"/>
    </xf>
    <xf numFmtId="2" fontId="62" fillId="0" borderId="3" xfId="54" applyNumberFormat="1" applyFont="1" applyFill="1" applyBorder="1" applyAlignment="1">
      <alignment horizontal="right" vertical="center" wrapText="1"/>
    </xf>
    <xf numFmtId="2" fontId="64" fillId="0" borderId="3" xfId="54" applyNumberFormat="1" applyFont="1" applyFill="1" applyBorder="1" applyAlignment="1">
      <alignment horizontal="right" vertical="center" wrapText="1"/>
    </xf>
    <xf numFmtId="0" fontId="38" fillId="0" borderId="3" xfId="2" applyNumberFormat="1" applyFont="1" applyFill="1" applyBorder="1" applyAlignment="1">
      <alignment horizontal="left" vertical="center" wrapText="1"/>
    </xf>
    <xf numFmtId="2" fontId="38" fillId="0" borderId="3" xfId="35" applyNumberFormat="1" applyFont="1" applyFill="1" applyBorder="1" applyAlignment="1">
      <alignment horizontal="right" vertical="center" wrapText="1"/>
    </xf>
    <xf numFmtId="2" fontId="38" fillId="0" borderId="3" xfId="129" applyNumberFormat="1" applyFont="1" applyFill="1" applyBorder="1" applyAlignment="1">
      <alignment horizontal="right" vertical="center" wrapText="1"/>
    </xf>
    <xf numFmtId="0" fontId="38" fillId="0" borderId="3" xfId="35" applyFont="1" applyFill="1" applyBorder="1" applyAlignment="1">
      <alignment horizontal="center" vertical="center" wrapText="1"/>
    </xf>
    <xf numFmtId="0" fontId="38" fillId="0" borderId="3" xfId="22" applyFont="1" applyFill="1" applyBorder="1" applyAlignment="1">
      <alignment horizontal="center" vertical="center" wrapText="1"/>
    </xf>
    <xf numFmtId="0" fontId="57" fillId="0" borderId="0" xfId="35" applyFont="1" applyAlignment="1">
      <alignment vertical="center"/>
    </xf>
    <xf numFmtId="173" fontId="38" fillId="0" borderId="3" xfId="129" applyNumberFormat="1" applyFont="1" applyFill="1" applyBorder="1" applyAlignment="1">
      <alignment horizontal="center" vertical="center" wrapText="1"/>
    </xf>
    <xf numFmtId="173" fontId="4" fillId="0" borderId="3" xfId="0" applyNumberFormat="1" applyFont="1" applyFill="1" applyBorder="1" applyAlignment="1">
      <alignment horizontal="left" vertical="center" wrapText="1"/>
    </xf>
    <xf numFmtId="173" fontId="39" fillId="0" borderId="3" xfId="33" applyNumberFormat="1" applyFont="1" applyFill="1" applyBorder="1" applyAlignment="1">
      <alignment horizontal="center" vertical="center" wrapText="1"/>
    </xf>
    <xf numFmtId="0" fontId="39" fillId="0" borderId="3" xfId="22" applyFont="1" applyFill="1" applyBorder="1" applyAlignment="1">
      <alignment horizontal="left" vertical="center" wrapText="1"/>
    </xf>
    <xf numFmtId="2" fontId="39" fillId="0" borderId="3" xfId="76" applyNumberFormat="1" applyFont="1" applyFill="1" applyBorder="1" applyAlignment="1">
      <alignment horizontal="right" vertical="center" wrapText="1"/>
    </xf>
    <xf numFmtId="1" fontId="38" fillId="0" borderId="3" xfId="22" applyNumberFormat="1" applyFont="1" applyFill="1" applyBorder="1" applyAlignment="1">
      <alignment horizontal="center" vertical="center" wrapText="1"/>
    </xf>
    <xf numFmtId="0" fontId="65" fillId="0" borderId="0" xfId="35" applyFont="1" applyAlignment="1">
      <alignment vertical="center"/>
    </xf>
    <xf numFmtId="2" fontId="62" fillId="0" borderId="3" xfId="35" applyNumberFormat="1" applyFont="1" applyFill="1" applyBorder="1" applyAlignment="1">
      <alignment horizontal="right" vertical="center"/>
    </xf>
    <xf numFmtId="0" fontId="39" fillId="0" borderId="3" xfId="35" applyFont="1" applyFill="1" applyBorder="1" applyAlignment="1">
      <alignment horizontal="center" vertical="center" wrapText="1"/>
    </xf>
    <xf numFmtId="0" fontId="39" fillId="0" borderId="3" xfId="129" applyFont="1" applyFill="1" applyBorder="1" applyAlignment="1">
      <alignment horizontal="left" vertical="center" wrapText="1"/>
    </xf>
    <xf numFmtId="2" fontId="39" fillId="0" borderId="3" xfId="35" applyNumberFormat="1" applyFont="1" applyFill="1" applyBorder="1" applyAlignment="1">
      <alignment horizontal="right" vertical="center" wrapText="1"/>
    </xf>
    <xf numFmtId="0" fontId="39" fillId="0" borderId="3" xfId="22" applyFont="1" applyFill="1" applyBorder="1" applyAlignment="1">
      <alignment horizontal="center" vertical="center" wrapText="1"/>
    </xf>
    <xf numFmtId="0" fontId="64" fillId="0" borderId="0" xfId="35" applyFont="1" applyAlignment="1">
      <alignment vertical="center"/>
    </xf>
    <xf numFmtId="0" fontId="38" fillId="0" borderId="3" xfId="129" applyFont="1" applyFill="1" applyBorder="1" applyAlignment="1">
      <alignment horizontal="left" vertical="center" wrapText="1"/>
    </xf>
    <xf numFmtId="2" fontId="38" fillId="0" borderId="3" xfId="129" applyNumberFormat="1" applyFont="1" applyFill="1" applyBorder="1" applyAlignment="1">
      <alignment horizontal="center" vertical="center" wrapText="1"/>
    </xf>
    <xf numFmtId="0" fontId="38" fillId="0" borderId="3" xfId="35" applyNumberFormat="1" applyFont="1" applyFill="1" applyBorder="1" applyAlignment="1">
      <alignment horizontal="right" vertical="center" wrapText="1"/>
    </xf>
    <xf numFmtId="49" fontId="62" fillId="0" borderId="3" xfId="0" applyNumberFormat="1" applyFont="1" applyFill="1" applyBorder="1" applyAlignment="1">
      <alignment horizontal="center" vertical="center" wrapText="1"/>
    </xf>
    <xf numFmtId="173" fontId="39" fillId="0" borderId="3" xfId="33" applyNumberFormat="1" applyFont="1" applyFill="1" applyBorder="1" applyAlignment="1">
      <alignment horizontal="left" vertical="center" wrapText="1"/>
    </xf>
    <xf numFmtId="2" fontId="64" fillId="0" borderId="3" xfId="60" applyNumberFormat="1" applyFont="1" applyFill="1" applyBorder="1" applyAlignment="1">
      <alignment horizontal="right" vertical="center" wrapText="1"/>
    </xf>
    <xf numFmtId="2" fontId="39" fillId="0" borderId="3" xfId="22" applyNumberFormat="1" applyFont="1" applyFill="1" applyBorder="1" applyAlignment="1">
      <alignment horizontal="right" vertical="center" wrapText="1"/>
    </xf>
    <xf numFmtId="0" fontId="62" fillId="0" borderId="3" xfId="54" applyFont="1" applyFill="1" applyBorder="1" applyAlignment="1">
      <alignment horizontal="left" vertical="center" wrapText="1"/>
    </xf>
    <xf numFmtId="173" fontId="2" fillId="0" borderId="3" xfId="0" applyNumberFormat="1" applyFont="1" applyFill="1" applyBorder="1" applyAlignment="1">
      <alignment horizontal="left" vertical="center" wrapText="1"/>
    </xf>
    <xf numFmtId="0" fontId="62" fillId="0" borderId="0" xfId="54" applyFont="1" applyFill="1" applyBorder="1" applyAlignment="1">
      <alignment horizontal="center" vertical="center" wrapText="1"/>
    </xf>
    <xf numFmtId="0" fontId="66" fillId="2" borderId="0" xfId="54" applyFont="1" applyFill="1" applyBorder="1" applyAlignment="1">
      <alignment horizontal="center" vertical="center" wrapText="1"/>
    </xf>
    <xf numFmtId="0" fontId="12" fillId="0" borderId="3" xfId="0" applyFont="1" applyFill="1" applyBorder="1" applyAlignment="1">
      <alignment horizontal="left" vertical="center" wrapText="1"/>
    </xf>
    <xf numFmtId="0" fontId="62" fillId="0" borderId="0" xfId="0" applyFont="1" applyAlignment="1">
      <alignment wrapText="1"/>
    </xf>
    <xf numFmtId="0" fontId="64" fillId="0" borderId="0" xfId="0" applyFont="1" applyAlignment="1">
      <alignment wrapText="1"/>
    </xf>
    <xf numFmtId="173" fontId="12" fillId="0" borderId="6" xfId="20" applyNumberFormat="1" applyFont="1" applyFill="1" applyBorder="1" applyAlignment="1">
      <alignment vertical="center" wrapText="1"/>
    </xf>
    <xf numFmtId="173" fontId="12" fillId="0" borderId="2" xfId="20" applyNumberFormat="1" applyFont="1" applyFill="1" applyBorder="1" applyAlignment="1">
      <alignment vertical="center" wrapText="1"/>
    </xf>
    <xf numFmtId="173" fontId="12" fillId="0" borderId="7" xfId="20" applyNumberFormat="1" applyFont="1" applyFill="1" applyBorder="1" applyAlignment="1">
      <alignment vertical="center" wrapText="1"/>
    </xf>
    <xf numFmtId="173" fontId="10" fillId="0" borderId="0" xfId="33" applyNumberFormat="1" applyFont="1" applyFill="1" applyBorder="1" applyAlignment="1">
      <alignment horizontal="center" vertical="center" wrapText="1"/>
    </xf>
    <xf numFmtId="0" fontId="10" fillId="3" borderId="0" xfId="54" applyFont="1" applyFill="1" applyAlignment="1">
      <alignment horizontal="center" vertical="center" wrapText="1"/>
    </xf>
    <xf numFmtId="0" fontId="12" fillId="0" borderId="3" xfId="54" applyFont="1" applyFill="1" applyBorder="1" applyAlignment="1">
      <alignment vertical="center" wrapText="1"/>
    </xf>
    <xf numFmtId="0" fontId="12" fillId="0" borderId="0" xfId="54" applyFont="1" applyFill="1" applyBorder="1" applyAlignment="1">
      <alignment vertical="center" wrapText="1"/>
    </xf>
    <xf numFmtId="0" fontId="12" fillId="0" borderId="0" xfId="0" applyFont="1" applyFill="1"/>
    <xf numFmtId="0" fontId="12" fillId="0" borderId="0" xfId="0" applyFont="1" applyFill="1" applyBorder="1"/>
    <xf numFmtId="0" fontId="12" fillId="3" borderId="0" xfId="0" applyFont="1" applyFill="1"/>
    <xf numFmtId="4" fontId="12" fillId="0" borderId="3" xfId="54" applyNumberFormat="1" applyFont="1" applyFill="1" applyBorder="1" applyAlignment="1">
      <alignment horizontal="center" vertical="center" wrapText="1"/>
    </xf>
    <xf numFmtId="0" fontId="10" fillId="0" borderId="3" xfId="54"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xf>
    <xf numFmtId="173" fontId="4" fillId="0" borderId="3" xfId="33" applyNumberFormat="1" applyFont="1" applyFill="1" applyBorder="1" applyAlignment="1">
      <alignment vertical="center" wrapText="1"/>
    </xf>
    <xf numFmtId="0" fontId="10" fillId="0" borderId="3" xfId="0" applyFont="1" applyFill="1" applyBorder="1"/>
    <xf numFmtId="0" fontId="4" fillId="0" borderId="0" xfId="0" applyFont="1" applyFill="1" applyBorder="1" applyAlignment="1">
      <alignment horizontal="center" vertical="center" wrapText="1"/>
    </xf>
    <xf numFmtId="0" fontId="10" fillId="0" borderId="0" xfId="0" applyFont="1" applyFill="1"/>
    <xf numFmtId="43" fontId="14" fillId="0" borderId="0" xfId="1" applyNumberFormat="1" applyFont="1" applyFill="1" applyAlignment="1">
      <alignment horizontal="center" vertical="center" wrapText="1"/>
    </xf>
    <xf numFmtId="0" fontId="67" fillId="0" borderId="0" xfId="0" applyFont="1" applyFill="1"/>
    <xf numFmtId="0" fontId="4" fillId="0" borderId="3" xfId="0" applyFont="1" applyFill="1" applyBorder="1" applyAlignment="1">
      <alignment wrapText="1"/>
    </xf>
    <xf numFmtId="0" fontId="2" fillId="0" borderId="3" xfId="0" applyFont="1" applyFill="1" applyBorder="1" applyAlignment="1" applyProtection="1">
      <alignment horizontal="left" vertical="center" wrapText="1"/>
      <protection hidden="1"/>
    </xf>
    <xf numFmtId="4" fontId="2" fillId="0" borderId="3" xfId="54" applyNumberFormat="1" applyFont="1" applyFill="1" applyBorder="1" applyAlignment="1">
      <alignment horizontal="center" vertical="center" wrapText="1"/>
    </xf>
    <xf numFmtId="4" fontId="2" fillId="0" borderId="3" xfId="54" applyNumberFormat="1" applyFont="1" applyFill="1" applyBorder="1" applyAlignment="1">
      <alignment vertical="center" wrapText="1"/>
    </xf>
    <xf numFmtId="0" fontId="12" fillId="0" borderId="0" xfId="54" applyFont="1" applyFill="1" applyBorder="1" applyAlignment="1">
      <alignment horizontal="center" vertical="center" wrapText="1"/>
    </xf>
    <xf numFmtId="0" fontId="12" fillId="0" borderId="0" xfId="129" applyNumberFormat="1" applyFont="1" applyFill="1" applyBorder="1" applyAlignment="1">
      <alignment horizontal="left" vertical="center" wrapText="1"/>
    </xf>
    <xf numFmtId="49" fontId="12" fillId="0" borderId="0" xfId="129" applyNumberFormat="1" applyFont="1" applyFill="1" applyBorder="1" applyAlignment="1">
      <alignment horizontal="left" vertical="center" wrapText="1"/>
    </xf>
    <xf numFmtId="49" fontId="12" fillId="3" borderId="0" xfId="129" applyNumberFormat="1" applyFont="1" applyFill="1" applyBorder="1" applyAlignment="1">
      <alignment horizontal="left" vertical="center" wrapText="1"/>
    </xf>
    <xf numFmtId="4" fontId="4" fillId="0" borderId="3" xfId="54" applyNumberFormat="1" applyFont="1" applyFill="1" applyBorder="1" applyAlignment="1">
      <alignment horizontal="center" vertical="center" wrapText="1"/>
    </xf>
    <xf numFmtId="0" fontId="4" fillId="0" borderId="0" xfId="54" applyFont="1" applyFill="1" applyBorder="1" applyAlignment="1">
      <alignment horizontal="center" vertical="center" wrapText="1"/>
    </xf>
    <xf numFmtId="49" fontId="4" fillId="0" borderId="0" xfId="129" applyNumberFormat="1" applyFont="1" applyFill="1" applyBorder="1" applyAlignment="1">
      <alignment horizontal="left" vertical="center" wrapText="1"/>
    </xf>
    <xf numFmtId="49" fontId="4" fillId="3" borderId="0" xfId="129" applyNumberFormat="1" applyFont="1" applyFill="1" applyBorder="1" applyAlignment="1">
      <alignment horizontal="left" vertical="center" wrapText="1"/>
    </xf>
    <xf numFmtId="0" fontId="10" fillId="0" borderId="3" xfId="58" applyFont="1" applyFill="1" applyBorder="1" applyAlignment="1">
      <alignment vertical="center" wrapText="1"/>
    </xf>
    <xf numFmtId="2" fontId="12" fillId="0" borderId="3" xfId="54" applyNumberFormat="1" applyFont="1" applyFill="1" applyBorder="1" applyAlignment="1">
      <alignment vertical="center" wrapText="1"/>
    </xf>
    <xf numFmtId="0" fontId="14" fillId="0" borderId="0" xfId="54" applyFont="1" applyFill="1" applyAlignment="1">
      <alignment horizontal="center" vertical="center" wrapText="1"/>
    </xf>
    <xf numFmtId="0" fontId="68" fillId="0" borderId="0" xfId="54" applyFont="1" applyFill="1" applyBorder="1" applyAlignment="1">
      <alignment horizontal="center" vertical="center" wrapText="1"/>
    </xf>
    <xf numFmtId="0" fontId="68" fillId="0" borderId="0" xfId="54" applyFont="1" applyFill="1" applyAlignment="1">
      <alignment horizontal="center" vertical="center" wrapText="1"/>
    </xf>
    <xf numFmtId="0" fontId="68" fillId="3" borderId="0" xfId="54" applyFont="1" applyFill="1" applyAlignment="1">
      <alignment horizontal="center" vertical="center" wrapText="1"/>
    </xf>
    <xf numFmtId="0" fontId="14" fillId="0" borderId="0" xfId="54" applyFont="1" applyFill="1" applyBorder="1" applyAlignment="1">
      <alignment horizontal="center" vertical="center" wrapText="1"/>
    </xf>
    <xf numFmtId="0" fontId="10" fillId="0" borderId="3" xfId="0" applyFont="1" applyFill="1" applyBorder="1" applyAlignment="1">
      <alignment horizontal="left" vertical="center" wrapText="1"/>
    </xf>
    <xf numFmtId="4" fontId="10" fillId="0" borderId="3" xfId="0"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wrapText="1"/>
    </xf>
    <xf numFmtId="0" fontId="2" fillId="0" borderId="3" xfId="54"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3" xfId="0" applyFont="1" applyFill="1" applyBorder="1"/>
    <xf numFmtId="0" fontId="2" fillId="0" borderId="0" xfId="0" applyFont="1" applyFill="1" applyBorder="1" applyAlignment="1">
      <alignment horizontal="center" vertical="center" wrapText="1"/>
    </xf>
    <xf numFmtId="43" fontId="40" fillId="0" borderId="0" xfId="1" applyNumberFormat="1" applyFont="1" applyFill="1" applyAlignment="1">
      <alignment horizontal="center" vertical="center" wrapText="1"/>
    </xf>
    <xf numFmtId="0" fontId="69" fillId="0" borderId="0" xfId="0" applyFont="1" applyFill="1"/>
    <xf numFmtId="0" fontId="40" fillId="0" borderId="0" xfId="54" applyFont="1" applyFill="1" applyAlignment="1">
      <alignment horizontal="center" vertical="center" wrapText="1"/>
    </xf>
    <xf numFmtId="0" fontId="2" fillId="0" borderId="0" xfId="54" applyFont="1" applyFill="1" applyBorder="1" applyAlignment="1">
      <alignment horizontal="center" vertical="center" wrapText="1"/>
    </xf>
    <xf numFmtId="0" fontId="40" fillId="0" borderId="0" xfId="54" applyFont="1" applyFill="1" applyBorder="1" applyAlignment="1">
      <alignment horizontal="center" vertical="center" wrapText="1"/>
    </xf>
    <xf numFmtId="0" fontId="70" fillId="3" borderId="0" xfId="54" applyFont="1" applyFill="1" applyAlignment="1">
      <alignment horizontal="center" vertical="center" wrapText="1"/>
    </xf>
    <xf numFmtId="0" fontId="10" fillId="4" borderId="3" xfId="0" applyFont="1" applyFill="1" applyBorder="1"/>
    <xf numFmtId="4" fontId="2" fillId="0" borderId="3" xfId="0" applyNumberFormat="1" applyFont="1" applyFill="1" applyBorder="1" applyAlignment="1">
      <alignment vertical="center" wrapText="1"/>
    </xf>
    <xf numFmtId="0" fontId="12" fillId="0" borderId="0" xfId="58" applyFont="1" applyFill="1" applyBorder="1" applyAlignment="1">
      <alignment horizontal="center" vertical="center" wrapText="1"/>
    </xf>
    <xf numFmtId="0" fontId="71" fillId="0" borderId="0" xfId="0" applyFont="1" applyFill="1"/>
    <xf numFmtId="173" fontId="10" fillId="5" borderId="3" xfId="33" applyNumberFormat="1" applyFont="1" applyFill="1" applyBorder="1" applyAlignment="1">
      <alignment horizontal="left" vertical="center" wrapText="1"/>
    </xf>
    <xf numFmtId="0" fontId="10" fillId="5" borderId="3" xfId="0" applyFont="1" applyFill="1" applyBorder="1" applyAlignment="1">
      <alignment horizontal="center" vertical="center" wrapText="1"/>
    </xf>
    <xf numFmtId="0" fontId="10" fillId="5" borderId="0" xfId="0" applyFont="1" applyFill="1"/>
    <xf numFmtId="0" fontId="72" fillId="5" borderId="0" xfId="0" applyFont="1" applyFill="1"/>
    <xf numFmtId="173" fontId="10" fillId="0" borderId="3" xfId="33" applyNumberFormat="1" applyFont="1" applyFill="1" applyBorder="1" applyAlignment="1">
      <alignment horizontal="center" vertical="center"/>
    </xf>
    <xf numFmtId="0" fontId="4" fillId="0" borderId="3" xfId="58"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3" xfId="0" applyFont="1" applyFill="1" applyBorder="1"/>
    <xf numFmtId="2" fontId="4" fillId="0" borderId="3" xfId="58" applyNumberFormat="1" applyFont="1" applyFill="1" applyBorder="1" applyAlignment="1">
      <alignment vertical="center" wrapText="1"/>
    </xf>
    <xf numFmtId="0" fontId="4" fillId="0" borderId="0" xfId="0" applyFont="1" applyFill="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wrapText="1"/>
    </xf>
    <xf numFmtId="0" fontId="4" fillId="0" borderId="0" xfId="0" applyFont="1" applyFill="1" applyAlignment="1">
      <alignment horizontal="center"/>
    </xf>
    <xf numFmtId="2" fontId="4" fillId="0" borderId="3" xfId="0"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12" fillId="0" borderId="0" xfId="66" applyFont="1" applyFill="1" applyBorder="1" applyAlignment="1">
      <alignment horizontal="center" vertical="center" wrapText="1"/>
    </xf>
    <xf numFmtId="0" fontId="12" fillId="0" borderId="0" xfId="66" applyFont="1" applyFill="1" applyAlignment="1">
      <alignment horizontal="center" vertical="center" wrapText="1"/>
    </xf>
    <xf numFmtId="0" fontId="41" fillId="0" borderId="3" xfId="58" applyFont="1" applyFill="1" applyBorder="1" applyAlignment="1">
      <alignment horizontal="center" vertical="center" wrapText="1"/>
    </xf>
    <xf numFmtId="0" fontId="41" fillId="0" borderId="0" xfId="66" applyFont="1" applyFill="1" applyBorder="1" applyAlignment="1">
      <alignment horizontal="center" vertical="center" wrapText="1"/>
    </xf>
    <xf numFmtId="0" fontId="41" fillId="0" borderId="0" xfId="66" applyFont="1" applyFill="1" applyAlignment="1">
      <alignment horizontal="center" vertical="center" wrapText="1"/>
    </xf>
    <xf numFmtId="173" fontId="36" fillId="0" borderId="3" xfId="33" applyNumberFormat="1" applyFont="1" applyFill="1" applyBorder="1" applyAlignment="1">
      <alignment horizontal="center" vertical="center" wrapText="1"/>
    </xf>
    <xf numFmtId="173" fontId="36" fillId="0" borderId="3" xfId="33" applyNumberFormat="1" applyFont="1" applyFill="1" applyBorder="1" applyAlignment="1">
      <alignment horizontal="left" vertical="center" wrapText="1"/>
    </xf>
    <xf numFmtId="0" fontId="36" fillId="0" borderId="0" xfId="66" applyFont="1" applyFill="1" applyBorder="1" applyAlignment="1">
      <alignment horizontal="center" vertical="center" wrapText="1"/>
    </xf>
    <xf numFmtId="0" fontId="36" fillId="0" borderId="0" xfId="66" applyFont="1" applyFill="1" applyAlignment="1">
      <alignment horizontal="center" vertical="center" wrapText="1"/>
    </xf>
    <xf numFmtId="4" fontId="12" fillId="0" borderId="3" xfId="0" applyNumberFormat="1" applyFont="1" applyFill="1" applyBorder="1" applyAlignment="1">
      <alignment horizontal="right" vertical="center" wrapText="1"/>
    </xf>
    <xf numFmtId="0" fontId="10" fillId="0" borderId="0" xfId="0" applyFont="1" applyFill="1" applyBorder="1" applyAlignment="1">
      <alignment wrapText="1"/>
    </xf>
    <xf numFmtId="0" fontId="10" fillId="0" borderId="0" xfId="0" applyFont="1" applyFill="1" applyAlignment="1">
      <alignment wrapText="1"/>
    </xf>
    <xf numFmtId="0" fontId="12" fillId="0" borderId="0" xfId="0" applyFont="1" applyFill="1" applyBorder="1" applyAlignment="1">
      <alignment wrapText="1"/>
    </xf>
    <xf numFmtId="0" fontId="12" fillId="0" borderId="0" xfId="0" applyFont="1" applyFill="1" applyAlignment="1">
      <alignment wrapText="1"/>
    </xf>
    <xf numFmtId="173" fontId="10" fillId="0" borderId="3" xfId="0" applyNumberFormat="1" applyFont="1" applyFill="1" applyBorder="1" applyAlignment="1">
      <alignment horizontal="center" vertical="center" wrapText="1"/>
    </xf>
    <xf numFmtId="2" fontId="10" fillId="0" borderId="3" xfId="157" applyNumberFormat="1" applyFont="1" applyFill="1" applyBorder="1" applyAlignment="1">
      <alignment horizontal="right" vertical="center" wrapText="1"/>
    </xf>
    <xf numFmtId="176" fontId="10" fillId="0" borderId="3" xfId="0" applyNumberFormat="1" applyFont="1" applyFill="1" applyBorder="1" applyAlignment="1">
      <alignment horizontal="right" vertical="center" wrapText="1"/>
    </xf>
    <xf numFmtId="173" fontId="10" fillId="0" borderId="3"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0" xfId="66" applyFont="1" applyFill="1" applyAlignment="1">
      <alignment horizontal="center" vertical="center" wrapText="1"/>
    </xf>
    <xf numFmtId="173" fontId="12" fillId="0" borderId="3" xfId="0" applyNumberFormat="1" applyFont="1" applyFill="1" applyBorder="1" applyAlignment="1">
      <alignment horizontal="center" vertical="center" wrapText="1"/>
    </xf>
    <xf numFmtId="177" fontId="10" fillId="0" borderId="3" xfId="7" quotePrefix="1" applyNumberFormat="1" applyFont="1" applyFill="1" applyBorder="1" applyAlignment="1">
      <alignment horizontal="left" vertical="center" wrapText="1"/>
    </xf>
    <xf numFmtId="2" fontId="12" fillId="0" borderId="3" xfId="0" applyNumberFormat="1" applyFont="1" applyFill="1" applyBorder="1" applyAlignment="1">
      <alignment horizontal="right" vertical="center" wrapText="1"/>
    </xf>
    <xf numFmtId="177" fontId="4" fillId="0" borderId="3" xfId="7" quotePrefix="1" applyNumberFormat="1" applyFont="1" applyFill="1" applyBorder="1" applyAlignment="1">
      <alignment horizontal="left" vertical="center" wrapText="1"/>
    </xf>
    <xf numFmtId="0" fontId="12" fillId="0" borderId="3" xfId="0" applyFont="1" applyFill="1" applyBorder="1" applyAlignment="1" applyProtection="1">
      <alignment horizontal="left" vertical="center" wrapText="1"/>
      <protection hidden="1"/>
    </xf>
    <xf numFmtId="173" fontId="12" fillId="0" borderId="3"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xf numFmtId="0" fontId="10" fillId="0" borderId="3" xfId="42" applyFont="1" applyFill="1" applyBorder="1" applyAlignment="1">
      <alignment horizontal="left" vertical="center" wrapText="1"/>
    </xf>
    <xf numFmtId="177" fontId="37" fillId="0" borderId="3" xfId="7" quotePrefix="1" applyNumberFormat="1" applyFont="1" applyFill="1" applyBorder="1" applyAlignment="1">
      <alignment horizontal="left" vertical="center" wrapText="1"/>
    </xf>
    <xf numFmtId="0" fontId="10" fillId="0" borderId="0" xfId="66" applyFont="1" applyFill="1" applyBorder="1" applyAlignment="1">
      <alignment horizontal="center" vertical="center" wrapText="1"/>
    </xf>
    <xf numFmtId="0" fontId="10" fillId="0" borderId="0" xfId="66" applyFont="1" applyFill="1" applyBorder="1" applyAlignment="1">
      <alignment horizontal="left" vertical="center" wrapText="1"/>
    </xf>
    <xf numFmtId="173" fontId="4" fillId="0" borderId="3" xfId="0" applyNumberFormat="1" applyFont="1" applyBorder="1" applyAlignment="1">
      <alignment horizontal="center" vertical="center" wrapText="1"/>
    </xf>
    <xf numFmtId="0" fontId="63" fillId="0" borderId="3" xfId="58" applyFont="1" applyBorder="1" applyAlignment="1">
      <alignment horizontal="center" vertical="center" wrapText="1"/>
    </xf>
    <xf numFmtId="173" fontId="55" fillId="0" borderId="3" xfId="33" applyNumberFormat="1" applyFont="1" applyBorder="1" applyAlignment="1">
      <alignment horizontal="center" vertical="center" wrapText="1"/>
    </xf>
    <xf numFmtId="173" fontId="55" fillId="0" borderId="3" xfId="33" applyNumberFormat="1" applyFont="1" applyBorder="1" applyAlignment="1">
      <alignment horizontal="right" vertical="center" wrapText="1"/>
    </xf>
    <xf numFmtId="49" fontId="2" fillId="0" borderId="3" xfId="60" applyNumberFormat="1" applyFont="1" applyFill="1" applyBorder="1" applyAlignment="1">
      <alignment horizontal="center" vertical="center" wrapText="1"/>
    </xf>
    <xf numFmtId="0" fontId="2" fillId="0" borderId="3" xfId="60" applyFont="1" applyFill="1" applyBorder="1" applyAlignment="1">
      <alignment horizontal="center" vertical="center" wrapText="1"/>
    </xf>
    <xf numFmtId="0" fontId="2" fillId="0" borderId="3" xfId="55" applyFont="1" applyFill="1" applyBorder="1" applyAlignment="1">
      <alignment horizontal="center" vertical="center" wrapText="1"/>
    </xf>
    <xf numFmtId="176" fontId="2" fillId="0" borderId="3" xfId="50" applyNumberFormat="1" applyFont="1" applyFill="1" applyBorder="1" applyAlignment="1">
      <alignment horizontal="left" vertical="center" wrapText="1"/>
    </xf>
    <xf numFmtId="0" fontId="4" fillId="0" borderId="3" xfId="55" applyFont="1" applyFill="1" applyBorder="1" applyAlignment="1">
      <alignment horizontal="center" vertical="center" wrapText="1"/>
    </xf>
    <xf numFmtId="176" fontId="4" fillId="0" borderId="3" xfId="50" applyNumberFormat="1" applyFont="1" applyFill="1" applyBorder="1" applyAlignment="1">
      <alignment horizontal="left" vertical="center" wrapText="1"/>
    </xf>
    <xf numFmtId="0" fontId="2" fillId="0" borderId="3" xfId="60" applyFont="1" applyFill="1" applyBorder="1" applyAlignment="1">
      <alignment horizontal="left" vertical="center" wrapText="1"/>
    </xf>
    <xf numFmtId="176" fontId="2" fillId="0" borderId="3" xfId="60" applyNumberFormat="1" applyFont="1" applyFill="1" applyBorder="1" applyAlignment="1">
      <alignment horizontal="center" vertical="center" wrapText="1"/>
    </xf>
    <xf numFmtId="0" fontId="62" fillId="0" borderId="3" xfId="0" applyFont="1" applyFill="1" applyBorder="1" applyAlignment="1">
      <alignment vertical="center" wrapText="1"/>
    </xf>
    <xf numFmtId="176" fontId="4" fillId="0" borderId="3" xfId="0" applyNumberFormat="1" applyFont="1" applyFill="1" applyBorder="1" applyAlignment="1">
      <alignment horizontal="left" vertical="center" wrapText="1"/>
    </xf>
    <xf numFmtId="0" fontId="4" fillId="0" borderId="3" xfId="55" applyFont="1" applyFill="1" applyBorder="1" applyAlignment="1">
      <alignment horizontal="left" vertical="center" wrapText="1"/>
    </xf>
    <xf numFmtId="173" fontId="4" fillId="0" borderId="3" xfId="33" applyNumberFormat="1" applyFont="1" applyFill="1" applyBorder="1" applyAlignment="1">
      <alignment horizontal="left" vertical="center" wrapText="1"/>
    </xf>
    <xf numFmtId="173" fontId="2" fillId="0" borderId="3" xfId="33" applyNumberFormat="1" applyFont="1" applyFill="1" applyBorder="1" applyAlignment="1">
      <alignment horizontal="left" vertical="center" wrapText="1"/>
    </xf>
    <xf numFmtId="0" fontId="2" fillId="0" borderId="3" xfId="59" applyFont="1" applyFill="1" applyBorder="1" applyAlignment="1">
      <alignment horizontal="left" vertical="center" wrapText="1"/>
    </xf>
    <xf numFmtId="173" fontId="2" fillId="0" borderId="3" xfId="33" applyNumberFormat="1" applyFont="1" applyFill="1" applyBorder="1" applyAlignment="1">
      <alignment horizontal="center" vertical="center" wrapText="1"/>
    </xf>
    <xf numFmtId="173" fontId="2" fillId="0" borderId="3" xfId="33" applyNumberFormat="1" applyFont="1" applyFill="1" applyBorder="1" applyAlignment="1">
      <alignment vertical="center" wrapText="1"/>
    </xf>
    <xf numFmtId="0" fontId="64" fillId="0" borderId="3" xfId="0" applyFont="1" applyFill="1" applyBorder="1" applyAlignment="1">
      <alignment vertical="center" wrapText="1"/>
    </xf>
    <xf numFmtId="3" fontId="4" fillId="0" borderId="3" xfId="0" applyNumberFormat="1" applyFont="1" applyFill="1" applyBorder="1" applyAlignment="1">
      <alignment horizontal="left" vertical="center" wrapText="1"/>
    </xf>
    <xf numFmtId="173" fontId="4" fillId="0" borderId="3" xfId="29" applyNumberFormat="1" applyFont="1" applyFill="1" applyBorder="1" applyAlignment="1">
      <alignment vertical="center" wrapText="1"/>
    </xf>
    <xf numFmtId="0" fontId="42" fillId="0" borderId="3" xfId="0" applyFont="1" applyFill="1" applyBorder="1" applyAlignment="1">
      <alignment horizontal="center" wrapText="1"/>
    </xf>
    <xf numFmtId="0" fontId="4" fillId="0" borderId="3" xfId="99" applyFont="1" applyFill="1" applyBorder="1" applyAlignment="1">
      <alignment vertical="center" wrapText="1"/>
    </xf>
    <xf numFmtId="0" fontId="4" fillId="0" borderId="3" xfId="156" applyFont="1" applyFill="1" applyBorder="1" applyAlignment="1">
      <alignment vertical="center" wrapText="1"/>
    </xf>
    <xf numFmtId="0" fontId="73" fillId="0" borderId="3" xfId="0" applyFont="1" applyFill="1" applyBorder="1" applyAlignment="1">
      <alignment horizontal="left" vertical="center" wrapText="1"/>
    </xf>
    <xf numFmtId="0" fontId="4" fillId="0" borderId="3" xfId="54" applyFont="1" applyFill="1" applyBorder="1" applyAlignment="1">
      <alignment horizontal="left" vertical="center" wrapText="1"/>
    </xf>
    <xf numFmtId="173" fontId="4" fillId="0" borderId="3" xfId="29" applyNumberFormat="1" applyFont="1" applyFill="1" applyBorder="1" applyAlignment="1">
      <alignment horizontal="left" vertical="center" wrapText="1"/>
    </xf>
    <xf numFmtId="0" fontId="43" fillId="0" borderId="3" xfId="58" applyFont="1" applyFill="1" applyBorder="1" applyAlignment="1">
      <alignment horizontal="center" vertical="center" wrapText="1"/>
    </xf>
    <xf numFmtId="2" fontId="12" fillId="0" borderId="0" xfId="54" applyNumberFormat="1" applyFont="1" applyFill="1" applyAlignment="1">
      <alignment horizontal="center" vertical="center" wrapText="1"/>
    </xf>
    <xf numFmtId="173" fontId="44" fillId="0" borderId="3" xfId="33" applyNumberFormat="1" applyFont="1" applyFill="1" applyBorder="1" applyAlignment="1">
      <alignment horizontal="center" vertical="center" wrapText="1"/>
    </xf>
    <xf numFmtId="2" fontId="45" fillId="2" borderId="0" xfId="54" applyNumberFormat="1" applyFont="1" applyFill="1" applyAlignment="1">
      <alignment horizontal="center" vertical="center" wrapText="1"/>
    </xf>
    <xf numFmtId="0" fontId="45" fillId="2" borderId="0" xfId="54" applyFont="1" applyFill="1" applyAlignment="1">
      <alignment horizontal="center" vertical="center" wrapText="1"/>
    </xf>
    <xf numFmtId="176" fontId="12" fillId="0" borderId="3" xfId="0" applyNumberFormat="1" applyFont="1" applyFill="1" applyBorder="1" applyAlignment="1">
      <alignment horizontal="center" vertical="center" wrapText="1"/>
    </xf>
    <xf numFmtId="2" fontId="12" fillId="0" borderId="0" xfId="0" applyNumberFormat="1" applyFont="1" applyAlignment="1">
      <alignment horizontal="left" vertical="center" wrapText="1"/>
    </xf>
    <xf numFmtId="173" fontId="12" fillId="0" borderId="0" xfId="0" applyNumberFormat="1" applyFont="1" applyAlignment="1">
      <alignment horizontal="left" vertical="center" wrapText="1"/>
    </xf>
    <xf numFmtId="0" fontId="12" fillId="0" borderId="0" xfId="0" applyFont="1" applyAlignment="1">
      <alignment wrapText="1"/>
    </xf>
    <xf numFmtId="173" fontId="4" fillId="0" borderId="3" xfId="0" applyNumberFormat="1" applyFont="1" applyBorder="1" applyAlignment="1">
      <alignment horizontal="left" vertical="center" wrapText="1"/>
    </xf>
    <xf numFmtId="176" fontId="4" fillId="0" borderId="3" xfId="0" applyNumberFormat="1" applyFont="1" applyFill="1" applyBorder="1" applyAlignment="1">
      <alignment horizontal="center" vertical="center" wrapText="1"/>
    </xf>
    <xf numFmtId="173" fontId="2" fillId="0" borderId="3" xfId="0" applyNumberFormat="1" applyFont="1" applyFill="1" applyBorder="1" applyAlignment="1">
      <alignment horizontal="center" vertical="center" wrapText="1"/>
    </xf>
    <xf numFmtId="173" fontId="2" fillId="0" borderId="3" xfId="0" applyNumberFormat="1" applyFont="1" applyBorder="1" applyAlignment="1">
      <alignment horizontal="left" vertical="center" wrapText="1"/>
    </xf>
    <xf numFmtId="176" fontId="2" fillId="0" borderId="3" xfId="0" applyNumberFormat="1" applyFont="1" applyFill="1" applyBorder="1" applyAlignment="1">
      <alignment horizontal="center" vertical="center" wrapText="1"/>
    </xf>
    <xf numFmtId="2" fontId="2" fillId="0" borderId="0" xfId="0" applyNumberFormat="1" applyFont="1" applyAlignment="1">
      <alignment horizontal="left" vertical="center" wrapText="1"/>
    </xf>
    <xf numFmtId="173" fontId="2" fillId="0" borderId="0" xfId="0" applyNumberFormat="1" applyFont="1" applyAlignment="1">
      <alignment horizontal="left" vertical="center" wrapText="1"/>
    </xf>
    <xf numFmtId="0" fontId="2" fillId="0" borderId="0" xfId="0" applyFont="1" applyAlignment="1">
      <alignment wrapText="1"/>
    </xf>
    <xf numFmtId="173" fontId="2" fillId="0" borderId="3" xfId="0" applyNumberFormat="1" applyFont="1" applyBorder="1" applyAlignment="1">
      <alignment horizontal="center" vertical="center" wrapText="1"/>
    </xf>
    <xf numFmtId="0" fontId="4" fillId="0" borderId="3" xfId="0" applyFont="1" applyFill="1" applyBorder="1" applyAlignment="1">
      <alignment vertical="center"/>
    </xf>
    <xf numFmtId="0" fontId="12" fillId="0" borderId="0" xfId="0" applyFont="1" applyAlignment="1">
      <alignment vertical="center" wrapText="1"/>
    </xf>
    <xf numFmtId="0" fontId="64" fillId="0" borderId="0" xfId="54" applyFont="1" applyFill="1" applyAlignment="1">
      <alignment horizontal="center" vertical="center" wrapText="1"/>
    </xf>
    <xf numFmtId="0" fontId="62" fillId="0" borderId="0" xfId="54" applyFont="1" applyFill="1" applyAlignment="1">
      <alignment horizontal="center" vertical="center" wrapText="1"/>
    </xf>
    <xf numFmtId="0" fontId="64" fillId="0" borderId="0" xfId="0" applyFont="1" applyFill="1"/>
    <xf numFmtId="0" fontId="62" fillId="0" borderId="0" xfId="0" applyFont="1" applyFill="1"/>
    <xf numFmtId="49" fontId="64" fillId="0" borderId="0" xfId="129" applyNumberFormat="1" applyFont="1" applyFill="1" applyBorder="1" applyAlignment="1">
      <alignment horizontal="left" vertical="center" wrapText="1"/>
    </xf>
    <xf numFmtId="0" fontId="74" fillId="0" borderId="0" xfId="54" applyFont="1" applyFill="1" applyAlignment="1">
      <alignment horizontal="center" vertical="center" wrapText="1"/>
    </xf>
    <xf numFmtId="0" fontId="75" fillId="0" borderId="0" xfId="54" applyFont="1" applyFill="1" applyAlignment="1">
      <alignment horizontal="center" vertical="center" wrapText="1"/>
    </xf>
    <xf numFmtId="0" fontId="62" fillId="0" borderId="0" xfId="0" applyFont="1" applyFill="1" applyAlignment="1">
      <alignment vertical="center"/>
    </xf>
    <xf numFmtId="0" fontId="17" fillId="0" borderId="3" xfId="58" applyFont="1" applyFill="1" applyBorder="1" applyAlignment="1">
      <alignment horizontal="center" vertical="center" wrapText="1"/>
    </xf>
    <xf numFmtId="0" fontId="17" fillId="0" borderId="0" xfId="54" applyFont="1" applyFill="1" applyAlignment="1">
      <alignment horizontal="center" vertical="center" wrapText="1"/>
    </xf>
    <xf numFmtId="0" fontId="17" fillId="0" borderId="3" xfId="58" applyFont="1" applyFill="1" applyBorder="1" applyAlignment="1">
      <alignment horizontal="right" vertical="center" wrapText="1"/>
    </xf>
    <xf numFmtId="173" fontId="20" fillId="0" borderId="3" xfId="33" applyNumberFormat="1" applyFont="1" applyFill="1" applyBorder="1" applyAlignment="1">
      <alignment horizontal="center" vertical="center" wrapText="1"/>
    </xf>
    <xf numFmtId="173" fontId="20" fillId="0" borderId="3" xfId="33" applyNumberFormat="1" applyFont="1" applyFill="1" applyBorder="1" applyAlignment="1">
      <alignment vertical="center" wrapText="1"/>
    </xf>
    <xf numFmtId="173" fontId="20" fillId="0" borderId="3" xfId="33" applyNumberFormat="1" applyFont="1" applyFill="1" applyBorder="1" applyAlignment="1">
      <alignment horizontal="right" vertical="center" wrapText="1"/>
    </xf>
    <xf numFmtId="0" fontId="17" fillId="0" borderId="3" xfId="54" applyFont="1" applyFill="1" applyBorder="1" applyAlignment="1">
      <alignment vertical="center" wrapText="1"/>
    </xf>
    <xf numFmtId="0" fontId="17" fillId="0" borderId="0" xfId="0" applyFont="1" applyFill="1"/>
    <xf numFmtId="0" fontId="17" fillId="0" borderId="3" xfId="54" applyFont="1" applyFill="1" applyBorder="1" applyAlignment="1">
      <alignment horizontal="center" vertical="center" wrapText="1"/>
    </xf>
    <xf numFmtId="4" fontId="17" fillId="0" borderId="3" xfId="54" applyNumberFormat="1" applyFont="1" applyFill="1" applyBorder="1" applyAlignment="1">
      <alignment horizontal="right" vertical="center" wrapText="1"/>
    </xf>
    <xf numFmtId="4" fontId="17" fillId="0" borderId="3" xfId="54" applyNumberFormat="1" applyFont="1" applyFill="1" applyBorder="1" applyAlignment="1">
      <alignment horizontal="center" vertical="center" wrapText="1"/>
    </xf>
    <xf numFmtId="0" fontId="20" fillId="0" borderId="3" xfId="54" applyFont="1" applyFill="1" applyBorder="1" applyAlignment="1">
      <alignment horizontal="center" vertical="center" wrapText="1"/>
    </xf>
    <xf numFmtId="4" fontId="20" fillId="0" borderId="3" xfId="0" applyNumberFormat="1" applyFont="1" applyFill="1" applyBorder="1" applyAlignment="1">
      <alignment vertical="center" wrapText="1"/>
    </xf>
    <xf numFmtId="0" fontId="20" fillId="0" borderId="3" xfId="0" applyFont="1" applyFill="1" applyBorder="1" applyAlignment="1">
      <alignment horizontal="center" vertical="center" wrapText="1"/>
    </xf>
    <xf numFmtId="173" fontId="20" fillId="0" borderId="3" xfId="33" applyNumberFormat="1" applyFont="1" applyFill="1" applyBorder="1" applyAlignment="1">
      <alignment horizontal="left" vertical="center" wrapText="1"/>
    </xf>
    <xf numFmtId="0" fontId="20" fillId="0" borderId="3" xfId="0" applyFont="1" applyFill="1" applyBorder="1"/>
    <xf numFmtId="0" fontId="20" fillId="0" borderId="0" xfId="0" applyFont="1" applyFill="1"/>
    <xf numFmtId="4" fontId="17" fillId="0" borderId="3" xfId="0" applyNumberFormat="1" applyFont="1" applyFill="1" applyBorder="1" applyAlignment="1">
      <alignment horizontal="right" vertical="center" wrapText="1"/>
    </xf>
    <xf numFmtId="0" fontId="17" fillId="0" borderId="3" xfId="0" applyFont="1" applyFill="1" applyBorder="1" applyAlignment="1">
      <alignment wrapText="1"/>
    </xf>
    <xf numFmtId="0" fontId="17" fillId="0" borderId="3" xfId="0" applyFont="1" applyFill="1" applyBorder="1"/>
    <xf numFmtId="177" fontId="20" fillId="0" borderId="3" xfId="1" applyNumberFormat="1" applyFont="1" applyFill="1" applyBorder="1" applyAlignment="1">
      <alignment horizontal="center" vertical="center" wrapText="1"/>
    </xf>
    <xf numFmtId="0" fontId="17" fillId="0" borderId="3" xfId="0" applyFont="1" applyFill="1" applyBorder="1" applyAlignment="1" applyProtection="1">
      <alignment horizontal="left" vertical="center" wrapText="1"/>
      <protection hidden="1"/>
    </xf>
    <xf numFmtId="2" fontId="17" fillId="0" borderId="3" xfId="129" applyNumberFormat="1" applyFont="1" applyFill="1" applyBorder="1" applyAlignment="1">
      <alignment horizontal="right" vertical="center" wrapText="1"/>
    </xf>
    <xf numFmtId="4" fontId="17" fillId="0" borderId="3" xfId="54" applyNumberFormat="1" applyFont="1" applyFill="1" applyBorder="1" applyAlignment="1">
      <alignment vertical="center" wrapText="1"/>
    </xf>
    <xf numFmtId="49" fontId="17" fillId="0" borderId="0" xfId="129" applyNumberFormat="1" applyFont="1" applyFill="1" applyBorder="1" applyAlignment="1">
      <alignment horizontal="left" vertical="center" wrapText="1"/>
    </xf>
    <xf numFmtId="1" fontId="20" fillId="0" borderId="3" xfId="155" applyNumberFormat="1" applyFont="1" applyFill="1" applyBorder="1" applyAlignment="1">
      <alignment horizontal="left" vertical="center" wrapText="1"/>
    </xf>
    <xf numFmtId="1" fontId="20" fillId="0" borderId="3" xfId="155" applyNumberFormat="1" applyFont="1" applyFill="1" applyBorder="1" applyAlignment="1">
      <alignment horizontal="center" vertical="center" wrapText="1"/>
    </xf>
    <xf numFmtId="2" fontId="17" fillId="0" borderId="3" xfId="54" applyNumberFormat="1" applyFont="1" applyFill="1" applyBorder="1" applyAlignment="1">
      <alignment vertical="center" wrapText="1"/>
    </xf>
    <xf numFmtId="0" fontId="21" fillId="0" borderId="0" xfId="54" applyFont="1" applyFill="1" applyAlignment="1">
      <alignment horizontal="center" vertical="center" wrapText="1"/>
    </xf>
    <xf numFmtId="0" fontId="20" fillId="0" borderId="3" xfId="0" applyFont="1" applyFill="1" applyBorder="1" applyAlignment="1">
      <alignment vertical="center" wrapText="1"/>
    </xf>
    <xf numFmtId="3" fontId="20" fillId="0" borderId="3" xfId="155" applyNumberFormat="1" applyFont="1" applyFill="1" applyBorder="1" applyAlignment="1">
      <alignment horizontal="justify" vertical="center" wrapText="1"/>
    </xf>
    <xf numFmtId="0" fontId="20" fillId="0" borderId="3" xfId="0" applyFont="1" applyFill="1" applyBorder="1" applyAlignment="1">
      <alignment horizontal="center" vertical="center"/>
    </xf>
    <xf numFmtId="0" fontId="46" fillId="0" borderId="0" xfId="54" applyFont="1" applyFill="1" applyAlignment="1">
      <alignment horizontal="center" vertical="center" wrapText="1"/>
    </xf>
    <xf numFmtId="0" fontId="20" fillId="0" borderId="3" xfId="0" applyFont="1" applyFill="1" applyBorder="1" applyAlignment="1">
      <alignment horizontal="justify" vertical="center" wrapText="1"/>
    </xf>
    <xf numFmtId="0" fontId="17" fillId="0" borderId="3" xfId="0" applyFont="1" applyFill="1" applyBorder="1" applyAlignment="1">
      <alignment horizontal="left" vertical="center" wrapText="1"/>
    </xf>
    <xf numFmtId="173" fontId="20" fillId="0" borderId="3" xfId="0" applyNumberFormat="1" applyFont="1" applyFill="1" applyBorder="1" applyAlignment="1">
      <alignment horizontal="center" vertical="center" wrapText="1"/>
    </xf>
    <xf numFmtId="4" fontId="17" fillId="0" borderId="3" xfId="0" applyNumberFormat="1" applyFont="1" applyFill="1" applyBorder="1" applyAlignment="1">
      <alignment vertical="center" wrapText="1"/>
    </xf>
    <xf numFmtId="4" fontId="17" fillId="0" borderId="3" xfId="0" applyNumberFormat="1" applyFont="1" applyFill="1" applyBorder="1" applyAlignment="1">
      <alignment horizontal="center" vertical="center" wrapText="1"/>
    </xf>
    <xf numFmtId="2" fontId="20" fillId="0" borderId="3" xfId="0" applyNumberFormat="1" applyFont="1" applyFill="1" applyBorder="1" applyAlignment="1">
      <alignment horizontal="left" vertical="center" wrapText="1"/>
    </xf>
    <xf numFmtId="0" fontId="39" fillId="3" borderId="0" xfId="54" applyFont="1" applyFill="1" applyAlignment="1">
      <alignment horizontal="center" vertical="center" wrapText="1"/>
    </xf>
    <xf numFmtId="0" fontId="2" fillId="3" borderId="3" xfId="58" applyFont="1" applyFill="1" applyBorder="1" applyAlignment="1">
      <alignment horizontal="center" vertical="center" wrapText="1"/>
    </xf>
    <xf numFmtId="173" fontId="4" fillId="3" borderId="3" xfId="33" applyNumberFormat="1" applyFont="1" applyFill="1" applyBorder="1" applyAlignment="1">
      <alignment horizontal="center" vertical="center" wrapText="1"/>
    </xf>
    <xf numFmtId="173" fontId="4" fillId="3" borderId="3" xfId="33" applyNumberFormat="1" applyFont="1" applyFill="1" applyBorder="1" applyAlignment="1">
      <alignment horizontal="right" vertical="center" wrapText="1"/>
    </xf>
    <xf numFmtId="173" fontId="4" fillId="0" borderId="3" xfId="33" applyNumberFormat="1" applyFont="1" applyFill="1" applyBorder="1" applyAlignment="1">
      <alignment horizontal="right" vertical="center" wrapText="1"/>
    </xf>
    <xf numFmtId="0" fontId="38" fillId="3" borderId="0" xfId="54" applyFont="1" applyFill="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2" fontId="2" fillId="3" borderId="3" xfId="0" applyNumberFormat="1" applyFont="1" applyFill="1" applyBorder="1" applyAlignment="1">
      <alignment horizontal="right" vertical="center"/>
    </xf>
    <xf numFmtId="2" fontId="2" fillId="0" borderId="3" xfId="0" applyNumberFormat="1" applyFont="1" applyFill="1" applyBorder="1" applyAlignment="1">
      <alignment horizontal="right"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0" xfId="0" applyFont="1" applyFill="1"/>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2" fontId="4" fillId="3" borderId="3" xfId="0" applyNumberFormat="1" applyFont="1" applyFill="1" applyBorder="1" applyAlignment="1">
      <alignment horizontal="right" vertical="center" wrapText="1"/>
    </xf>
    <xf numFmtId="2" fontId="4" fillId="0" borderId="3" xfId="148" applyNumberFormat="1" applyFont="1" applyFill="1" applyBorder="1" applyAlignment="1">
      <alignment horizontal="right" vertical="center" wrapText="1"/>
    </xf>
    <xf numFmtId="176" fontId="4" fillId="3" borderId="3" xfId="0" applyNumberFormat="1" applyFont="1" applyFill="1" applyBorder="1" applyAlignment="1">
      <alignment horizontal="center" vertical="center" wrapText="1"/>
    </xf>
    <xf numFmtId="176" fontId="4" fillId="3" borderId="3" xfId="0" applyNumberFormat="1" applyFont="1" applyFill="1" applyBorder="1" applyAlignment="1">
      <alignment horizontal="right" vertical="center" wrapText="1"/>
    </xf>
    <xf numFmtId="173" fontId="4" fillId="3" borderId="3" xfId="0" applyNumberFormat="1" applyFont="1" applyFill="1" applyBorder="1" applyAlignment="1">
      <alignment horizontal="left" vertical="center" wrapText="1"/>
    </xf>
    <xf numFmtId="1" fontId="4" fillId="3" borderId="3" xfId="0" applyNumberFormat="1" applyFont="1" applyFill="1" applyBorder="1" applyAlignment="1">
      <alignment horizontal="center" vertical="center" wrapText="1"/>
    </xf>
    <xf numFmtId="0" fontId="2" fillId="3" borderId="0" xfId="0" applyFont="1" applyFill="1"/>
    <xf numFmtId="0" fontId="29" fillId="3" borderId="3" xfId="0" applyFont="1" applyFill="1" applyBorder="1" applyAlignment="1">
      <alignment horizontal="left" vertical="center" wrapText="1"/>
    </xf>
    <xf numFmtId="2" fontId="29" fillId="3" borderId="3" xfId="0" applyNumberFormat="1" applyFont="1" applyFill="1" applyBorder="1" applyAlignment="1">
      <alignment horizontal="center" vertical="center" wrapText="1"/>
    </xf>
    <xf numFmtId="2" fontId="29" fillId="0" borderId="3" xfId="0" applyNumberFormat="1" applyFont="1" applyFill="1" applyBorder="1" applyAlignment="1">
      <alignment horizontal="center" vertical="center" wrapText="1"/>
    </xf>
    <xf numFmtId="0" fontId="2" fillId="3" borderId="3" xfId="0" applyFont="1" applyFill="1" applyBorder="1" applyAlignment="1">
      <alignment horizontal="left" vertical="center" wrapText="1"/>
    </xf>
    <xf numFmtId="2" fontId="2" fillId="3" borderId="3" xfId="68" applyNumberFormat="1" applyFont="1" applyFill="1" applyBorder="1" applyAlignment="1">
      <alignment horizontal="right" vertical="center" wrapText="1"/>
    </xf>
    <xf numFmtId="2" fontId="2" fillId="0" borderId="3" xfId="68" applyNumberFormat="1" applyFont="1" applyFill="1" applyBorder="1" applyAlignment="1">
      <alignment horizontal="right" vertical="center" wrapText="1"/>
    </xf>
    <xf numFmtId="176" fontId="2" fillId="3" borderId="3" xfId="68" applyNumberFormat="1" applyFont="1" applyFill="1" applyBorder="1" applyAlignment="1">
      <alignment vertical="center" wrapText="1"/>
    </xf>
    <xf numFmtId="0" fontId="4" fillId="3" borderId="3" xfId="42" applyFont="1" applyFill="1" applyBorder="1" applyAlignment="1">
      <alignment horizontal="center" vertical="center"/>
    </xf>
    <xf numFmtId="0" fontId="4" fillId="3" borderId="6" xfId="0" applyFont="1" applyFill="1" applyBorder="1" applyAlignment="1">
      <alignment vertical="center" wrapText="1"/>
    </xf>
    <xf numFmtId="0" fontId="4" fillId="3" borderId="0" xfId="0" applyFont="1" applyFill="1" applyAlignment="1">
      <alignment vertical="center" wrapText="1"/>
    </xf>
    <xf numFmtId="2" fontId="4" fillId="3" borderId="4" xfId="0" applyNumberFormat="1" applyFont="1" applyFill="1" applyBorder="1" applyAlignment="1">
      <alignment horizontal="right" vertical="center" wrapText="1"/>
    </xf>
    <xf numFmtId="0" fontId="4" fillId="3" borderId="4" xfId="0" applyFont="1" applyFill="1" applyBorder="1" applyAlignment="1">
      <alignment horizontal="center" vertical="center" wrapText="1"/>
    </xf>
    <xf numFmtId="0" fontId="4" fillId="3" borderId="3" xfId="21"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0" borderId="3" xfId="0" applyFont="1" applyFill="1" applyBorder="1" applyAlignment="1">
      <alignment horizontal="right" vertical="center" wrapText="1"/>
    </xf>
    <xf numFmtId="2" fontId="4" fillId="3" borderId="0" xfId="0" applyNumberFormat="1" applyFont="1" applyFill="1"/>
    <xf numFmtId="0" fontId="4" fillId="3" borderId="8" xfId="0" applyFont="1" applyFill="1" applyBorder="1" applyAlignment="1">
      <alignment vertical="center" wrapText="1"/>
    </xf>
    <xf numFmtId="4" fontId="4" fillId="3" borderId="0" xfId="0" applyNumberFormat="1" applyFont="1" applyFill="1" applyAlignment="1">
      <alignment vertical="center" wrapText="1"/>
    </xf>
    <xf numFmtId="0" fontId="2" fillId="3" borderId="3" xfId="0" applyFont="1" applyFill="1" applyBorder="1" applyAlignment="1">
      <alignment horizontal="center" vertical="center"/>
    </xf>
    <xf numFmtId="0" fontId="4" fillId="3" borderId="3" xfId="42" applyFont="1" applyFill="1" applyBorder="1" applyAlignment="1">
      <alignment horizontal="center" vertical="center" wrapText="1"/>
    </xf>
    <xf numFmtId="2" fontId="4" fillId="3" borderId="3" xfId="0" applyNumberFormat="1" applyFont="1" applyFill="1" applyBorder="1" applyAlignment="1">
      <alignment vertical="center" wrapText="1"/>
    </xf>
    <xf numFmtId="176" fontId="4" fillId="3" borderId="3" xfId="0" applyNumberFormat="1" applyFont="1" applyFill="1" applyBorder="1" applyAlignment="1">
      <alignment horizontal="right" vertical="center"/>
    </xf>
    <xf numFmtId="179" fontId="2" fillId="3" borderId="3" xfId="42" applyNumberFormat="1" applyFont="1" applyFill="1" applyBorder="1" applyAlignment="1">
      <alignment horizontal="center" vertical="center" wrapText="1"/>
    </xf>
    <xf numFmtId="173" fontId="2" fillId="3" borderId="3" xfId="0" applyNumberFormat="1" applyFont="1" applyFill="1" applyBorder="1" applyAlignment="1">
      <alignment horizontal="left" vertical="center" wrapText="1"/>
    </xf>
    <xf numFmtId="176" fontId="2" fillId="3" borderId="3" xfId="0" applyNumberFormat="1" applyFont="1" applyFill="1" applyBorder="1" applyAlignment="1">
      <alignment vertical="center"/>
    </xf>
    <xf numFmtId="0" fontId="4" fillId="3" borderId="3" xfId="23" applyFont="1" applyFill="1" applyBorder="1" applyAlignment="1">
      <alignment horizontal="left" vertical="center" wrapText="1"/>
    </xf>
    <xf numFmtId="2" fontId="4" fillId="3" borderId="3" xfId="23" applyNumberFormat="1" applyFont="1" applyFill="1" applyBorder="1" applyAlignment="1">
      <alignment horizontal="right" vertical="center" wrapText="1"/>
    </xf>
    <xf numFmtId="176" fontId="4" fillId="0" borderId="3" xfId="0" applyNumberFormat="1" applyFont="1" applyFill="1" applyBorder="1" applyAlignment="1">
      <alignment horizontal="right" vertical="center" wrapText="1"/>
    </xf>
    <xf numFmtId="0" fontId="4" fillId="3" borderId="3" xfId="23" applyFont="1" applyFill="1" applyBorder="1" applyAlignment="1">
      <alignment vertical="center"/>
    </xf>
    <xf numFmtId="2" fontId="2" fillId="3" borderId="3" xfId="0" applyNumberFormat="1" applyFont="1" applyFill="1" applyBorder="1" applyAlignment="1">
      <alignment horizontal="right" vertical="center" wrapText="1"/>
    </xf>
    <xf numFmtId="2" fontId="2" fillId="0" borderId="3" xfId="0" applyNumberFormat="1" applyFont="1" applyFill="1" applyBorder="1" applyAlignment="1">
      <alignment horizontal="right" vertical="center" wrapText="1"/>
    </xf>
    <xf numFmtId="176" fontId="2" fillId="3" borderId="3" xfId="0" applyNumberFormat="1" applyFont="1" applyFill="1" applyBorder="1" applyAlignment="1">
      <alignment horizontal="right" vertical="center" wrapText="1"/>
    </xf>
    <xf numFmtId="2" fontId="2" fillId="3" borderId="3" xfId="42" applyNumberFormat="1" applyFont="1" applyFill="1" applyBorder="1" applyAlignment="1">
      <alignment horizontal="left"/>
    </xf>
    <xf numFmtId="2" fontId="4" fillId="0" borderId="3" xfId="21" applyNumberFormat="1" applyFont="1" applyFill="1" applyBorder="1" applyAlignment="1">
      <alignment horizontal="right" vertical="center" wrapText="1"/>
    </xf>
    <xf numFmtId="49" fontId="2" fillId="3" borderId="3" xfId="29" applyNumberFormat="1" applyFont="1" applyFill="1" applyBorder="1" applyAlignment="1">
      <alignment horizontal="center" vertical="center" wrapText="1"/>
    </xf>
    <xf numFmtId="0" fontId="2" fillId="3" borderId="3" xfId="29" applyFont="1" applyFill="1" applyBorder="1" applyAlignment="1">
      <alignment horizontal="left" vertical="center" wrapText="1"/>
    </xf>
    <xf numFmtId="2" fontId="2" fillId="3" borderId="3" xfId="29" applyNumberFormat="1" applyFont="1" applyFill="1" applyBorder="1" applyAlignment="1">
      <alignment horizontal="right" vertical="center" wrapText="1"/>
    </xf>
    <xf numFmtId="2" fontId="2" fillId="0" borderId="3" xfId="29" applyNumberFormat="1" applyFont="1" applyFill="1" applyBorder="1" applyAlignment="1">
      <alignment horizontal="right" vertical="center" wrapText="1"/>
    </xf>
    <xf numFmtId="2" fontId="2" fillId="3" borderId="3" xfId="29" applyNumberFormat="1" applyFont="1" applyFill="1" applyBorder="1" applyAlignment="1">
      <alignment vertical="center" wrapText="1"/>
    </xf>
    <xf numFmtId="176" fontId="2" fillId="3" borderId="3" xfId="29" applyNumberFormat="1" applyFont="1" applyFill="1" applyBorder="1" applyAlignment="1">
      <alignment vertical="center" wrapText="1"/>
    </xf>
    <xf numFmtId="2" fontId="4" fillId="3" borderId="3" xfId="0" applyNumberFormat="1" applyFont="1" applyFill="1" applyBorder="1" applyAlignment="1">
      <alignment horizontal="left" vertical="center" wrapText="1"/>
    </xf>
    <xf numFmtId="0" fontId="4" fillId="3" borderId="3" xfId="29" applyFont="1" applyFill="1" applyBorder="1" applyAlignment="1">
      <alignment horizontal="center" vertical="center" wrapText="1"/>
    </xf>
    <xf numFmtId="2" fontId="4" fillId="3" borderId="3" xfId="29" applyNumberFormat="1" applyFont="1" applyFill="1" applyBorder="1" applyAlignment="1">
      <alignment horizontal="right" vertical="center" wrapText="1"/>
    </xf>
    <xf numFmtId="2" fontId="4" fillId="0" borderId="3" xfId="29" applyNumberFormat="1" applyFont="1" applyFill="1" applyBorder="1" applyAlignment="1">
      <alignment horizontal="right" vertical="center" wrapText="1"/>
    </xf>
    <xf numFmtId="0" fontId="34" fillId="0" borderId="3" xfId="54" applyFont="1" applyFill="1" applyBorder="1" applyAlignment="1">
      <alignment horizontal="center" vertical="center" wrapText="1"/>
    </xf>
    <xf numFmtId="0" fontId="34" fillId="0" borderId="3" xfId="54" applyFont="1" applyFill="1" applyBorder="1" applyAlignment="1">
      <alignment horizontal="left" vertical="center" wrapText="1"/>
    </xf>
    <xf numFmtId="37" fontId="34" fillId="0" borderId="3" xfId="1" applyNumberFormat="1" applyFont="1" applyFill="1" applyBorder="1" applyAlignment="1">
      <alignment horizontal="center" vertical="center" wrapText="1"/>
    </xf>
    <xf numFmtId="39" fontId="34" fillId="0" borderId="3" xfId="1" applyNumberFormat="1" applyFont="1" applyFill="1" applyBorder="1" applyAlignment="1">
      <alignment horizontal="right" vertical="center" wrapText="1"/>
    </xf>
    <xf numFmtId="2" fontId="34" fillId="0" borderId="3" xfId="54" applyNumberFormat="1" applyFont="1" applyFill="1" applyBorder="1" applyAlignment="1">
      <alignment horizontal="center" vertical="center" wrapText="1"/>
    </xf>
    <xf numFmtId="0" fontId="62" fillId="0" borderId="3" xfId="54" applyFont="1" applyFill="1" applyBorder="1" applyAlignment="1">
      <alignment horizontal="center" vertical="center" wrapText="1"/>
    </xf>
    <xf numFmtId="173" fontId="28" fillId="0" borderId="3" xfId="0" applyNumberFormat="1" applyFont="1" applyFill="1" applyBorder="1" applyAlignment="1">
      <alignment horizontal="center" vertical="center" wrapText="1"/>
    </xf>
    <xf numFmtId="0" fontId="29" fillId="0" borderId="3" xfId="0" applyFont="1" applyFill="1" applyBorder="1" applyAlignment="1">
      <alignment vertical="center" wrapText="1"/>
    </xf>
    <xf numFmtId="0" fontId="4" fillId="2" borderId="0" xfId="54" applyFont="1" applyFill="1" applyAlignment="1">
      <alignment horizontal="center" vertical="center" wrapText="1"/>
    </xf>
    <xf numFmtId="2" fontId="17" fillId="0" borderId="3" xfId="129" applyNumberFormat="1" applyFont="1" applyFill="1" applyBorder="1" applyAlignment="1">
      <alignment vertical="center" wrapText="1"/>
    </xf>
    <xf numFmtId="0" fontId="20" fillId="0" borderId="3" xfId="0" applyNumberFormat="1" applyFont="1" applyFill="1" applyBorder="1" applyAlignment="1">
      <alignment vertical="center" wrapText="1"/>
    </xf>
    <xf numFmtId="176" fontId="20" fillId="0" borderId="3" xfId="0" applyNumberFormat="1" applyFont="1" applyFill="1" applyBorder="1" applyAlignment="1">
      <alignment vertical="center" wrapText="1"/>
    </xf>
    <xf numFmtId="4" fontId="20" fillId="0" borderId="3" xfId="0" applyNumberFormat="1" applyFont="1" applyFill="1" applyBorder="1" applyAlignment="1">
      <alignment vertical="center"/>
    </xf>
    <xf numFmtId="0" fontId="20" fillId="0" borderId="3" xfId="0" applyFont="1" applyFill="1" applyBorder="1" applyAlignment="1"/>
    <xf numFmtId="2" fontId="28" fillId="0" borderId="3" xfId="0" applyNumberFormat="1" applyFont="1" applyFill="1" applyBorder="1" applyAlignment="1">
      <alignment vertical="center" wrapText="1"/>
    </xf>
    <xf numFmtId="2" fontId="20" fillId="0" borderId="3" xfId="0" applyNumberFormat="1" applyFont="1" applyFill="1" applyBorder="1" applyAlignment="1">
      <alignment vertical="center"/>
    </xf>
    <xf numFmtId="4" fontId="20" fillId="0" borderId="3" xfId="54" applyNumberFormat="1" applyFont="1" applyFill="1" applyBorder="1" applyAlignment="1">
      <alignment vertical="center" wrapText="1"/>
    </xf>
    <xf numFmtId="0" fontId="46" fillId="0" borderId="0" xfId="54" applyFont="1" applyFill="1" applyAlignment="1">
      <alignment vertical="center" wrapText="1"/>
    </xf>
    <xf numFmtId="2" fontId="54" fillId="0" borderId="0" xfId="0" applyNumberFormat="1" applyFont="1" applyAlignment="1">
      <alignment wrapText="1"/>
    </xf>
    <xf numFmtId="0" fontId="63" fillId="0" borderId="3" xfId="52" applyFont="1" applyFill="1" applyBorder="1" applyAlignment="1">
      <alignment horizontal="center" vertical="center" wrapText="1"/>
    </xf>
    <xf numFmtId="0" fontId="63" fillId="0" borderId="3" xfId="0" applyFont="1" applyFill="1" applyBorder="1" applyAlignment="1">
      <alignment horizontal="left" vertical="center" wrapText="1"/>
    </xf>
    <xf numFmtId="4" fontId="63" fillId="0" borderId="3" xfId="21" applyNumberFormat="1" applyFont="1" applyFill="1" applyBorder="1" applyAlignment="1">
      <alignment horizontal="right" vertical="center" wrapText="1"/>
    </xf>
    <xf numFmtId="173" fontId="55" fillId="0" borderId="3" xfId="54" applyNumberFormat="1" applyFont="1" applyFill="1" applyBorder="1" applyAlignment="1">
      <alignment horizontal="center" vertical="center" wrapText="1"/>
    </xf>
    <xf numFmtId="173" fontId="55" fillId="0" borderId="3" xfId="54" applyNumberFormat="1" applyFont="1" applyFill="1" applyBorder="1" applyAlignment="1">
      <alignment horizontal="left" vertical="center" wrapText="1"/>
    </xf>
    <xf numFmtId="0" fontId="63" fillId="0" borderId="3" xfId="0" applyFont="1" applyFill="1" applyBorder="1" applyAlignment="1">
      <alignment horizontal="center" vertical="center" wrapText="1"/>
    </xf>
    <xf numFmtId="4" fontId="63" fillId="0" borderId="3" xfId="0" applyNumberFormat="1" applyFont="1" applyFill="1" applyBorder="1" applyAlignment="1">
      <alignment horizontal="right" vertical="center" wrapText="1"/>
    </xf>
    <xf numFmtId="4" fontId="63" fillId="0" borderId="3" xfId="0" applyNumberFormat="1"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3" xfId="0" applyFont="1" applyFill="1" applyBorder="1" applyAlignment="1">
      <alignment horizontal="left" vertical="center" wrapText="1"/>
    </xf>
    <xf numFmtId="4" fontId="55" fillId="0" borderId="3" xfId="0" applyNumberFormat="1" applyFont="1" applyFill="1" applyBorder="1" applyAlignment="1">
      <alignment horizontal="right" vertical="center" wrapText="1"/>
    </xf>
    <xf numFmtId="4" fontId="55" fillId="0" borderId="3" xfId="0" applyNumberFormat="1" applyFont="1" applyFill="1" applyBorder="1" applyAlignment="1">
      <alignment horizontal="center" vertical="center" wrapText="1"/>
    </xf>
    <xf numFmtId="4" fontId="55" fillId="0" borderId="3" xfId="21" applyNumberFormat="1" applyFont="1" applyFill="1" applyBorder="1" applyAlignment="1">
      <alignment horizontal="right" vertical="center" wrapText="1"/>
    </xf>
    <xf numFmtId="4" fontId="55" fillId="0" borderId="3" xfId="54" applyNumberFormat="1" applyFont="1" applyFill="1" applyBorder="1" applyAlignment="1">
      <alignment horizontal="right" vertical="center" wrapText="1"/>
    </xf>
    <xf numFmtId="0" fontId="54" fillId="0" borderId="3" xfId="60" applyFont="1" applyFill="1" applyBorder="1" applyAlignment="1">
      <alignment horizontal="center" vertical="center" wrapText="1"/>
    </xf>
    <xf numFmtId="0" fontId="57" fillId="0" borderId="3" xfId="60" applyFont="1" applyFill="1" applyBorder="1" applyAlignment="1">
      <alignment horizontal="center" vertical="center" wrapText="1"/>
    </xf>
    <xf numFmtId="0" fontId="55" fillId="0" borderId="3" xfId="129" applyFont="1" applyFill="1" applyBorder="1" applyAlignment="1">
      <alignment horizontal="left" vertical="center" wrapText="1"/>
    </xf>
    <xf numFmtId="0" fontId="55" fillId="0" borderId="3" xfId="129" applyFont="1" applyFill="1" applyBorder="1" applyAlignment="1">
      <alignment horizontal="center" vertical="center" wrapText="1"/>
    </xf>
    <xf numFmtId="0" fontId="2" fillId="3" borderId="3" xfId="58" applyFont="1" applyFill="1" applyBorder="1" applyAlignment="1">
      <alignment horizontal="center" vertical="center" wrapText="1"/>
    </xf>
    <xf numFmtId="0" fontId="64" fillId="0" borderId="3" xfId="58" applyFont="1" applyFill="1" applyBorder="1" applyAlignment="1">
      <alignment horizontal="center" vertical="center" wrapText="1"/>
    </xf>
    <xf numFmtId="0" fontId="28" fillId="0" borderId="3" xfId="69" applyFont="1" applyFill="1" applyBorder="1" applyAlignment="1">
      <alignment horizontal="center" vertical="center" wrapText="1"/>
    </xf>
    <xf numFmtId="0" fontId="28" fillId="0" borderId="3" xfId="69" applyFont="1" applyFill="1" applyBorder="1" applyAlignment="1">
      <alignment horizontal="left" vertical="center"/>
    </xf>
    <xf numFmtId="4" fontId="29" fillId="0" borderId="3" xfId="69"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0" xfId="0" applyFont="1" applyFill="1" applyAlignment="1">
      <alignment horizontal="center"/>
    </xf>
    <xf numFmtId="0" fontId="29" fillId="0" borderId="3" xfId="141" applyFont="1" applyFill="1" applyBorder="1" applyAlignment="1">
      <alignment horizontal="center" vertical="center" wrapText="1"/>
    </xf>
    <xf numFmtId="0" fontId="29" fillId="0" borderId="3" xfId="69" applyNumberFormat="1" applyFont="1" applyFill="1" applyBorder="1" applyAlignment="1">
      <alignment horizontal="center" vertical="center"/>
    </xf>
    <xf numFmtId="3" fontId="29" fillId="0" borderId="3" xfId="69" applyNumberFormat="1" applyFont="1" applyFill="1" applyBorder="1" applyAlignment="1">
      <alignment horizontal="center" vertical="center" wrapText="1"/>
    </xf>
    <xf numFmtId="0" fontId="28" fillId="0" borderId="3" xfId="69"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0" borderId="0" xfId="54" applyFont="1" applyFill="1" applyAlignment="1">
      <alignment horizontal="center" vertical="center" wrapText="1"/>
    </xf>
    <xf numFmtId="4" fontId="28" fillId="0" borderId="3" xfId="69" applyNumberFormat="1" applyFont="1" applyFill="1" applyBorder="1" applyAlignment="1">
      <alignment horizontal="center" vertical="center" wrapText="1"/>
    </xf>
    <xf numFmtId="2" fontId="28" fillId="0" borderId="3" xfId="69" applyNumberFormat="1" applyFont="1" applyFill="1" applyBorder="1" applyAlignment="1">
      <alignment horizontal="right" vertical="center"/>
    </xf>
    <xf numFmtId="0" fontId="29" fillId="0" borderId="0" xfId="54" applyFont="1" applyFill="1" applyAlignment="1">
      <alignment horizontal="left" vertical="center" wrapText="1"/>
    </xf>
    <xf numFmtId="2" fontId="29" fillId="0" borderId="0" xfId="54" applyNumberFormat="1" applyFont="1" applyFill="1" applyAlignment="1">
      <alignment horizontal="center" vertical="center" wrapText="1"/>
    </xf>
    <xf numFmtId="0" fontId="60" fillId="0" borderId="3" xfId="0" applyFont="1" applyBorder="1" applyAlignment="1">
      <alignment horizontal="center" vertical="center" wrapText="1"/>
    </xf>
    <xf numFmtId="0" fontId="35" fillId="0" borderId="3" xfId="0" applyFont="1" applyFill="1" applyBorder="1" applyAlignment="1">
      <alignment horizontal="left" vertical="center" wrapText="1"/>
    </xf>
    <xf numFmtId="176" fontId="60" fillId="0" borderId="3" xfId="52" applyNumberFormat="1" applyFont="1" applyBorder="1" applyAlignment="1">
      <alignment horizontal="right" vertical="center" wrapText="1"/>
    </xf>
    <xf numFmtId="173" fontId="61" fillId="0" borderId="3" xfId="54" applyNumberFormat="1" applyFont="1" applyBorder="1" applyAlignment="1">
      <alignment horizontal="center" vertical="center" wrapText="1"/>
    </xf>
    <xf numFmtId="0" fontId="61" fillId="0" borderId="3" xfId="0" applyFont="1" applyBorder="1" applyAlignment="1">
      <alignment wrapText="1"/>
    </xf>
    <xf numFmtId="0" fontId="60" fillId="0" borderId="0" xfId="0" applyFont="1" applyAlignment="1">
      <alignment wrapText="1"/>
    </xf>
    <xf numFmtId="173" fontId="34" fillId="0" borderId="3" xfId="110" applyNumberFormat="1" applyFont="1" applyFill="1" applyBorder="1" applyAlignment="1">
      <alignment horizontal="left" vertical="center" wrapText="1"/>
    </xf>
    <xf numFmtId="176" fontId="61" fillId="0" borderId="3" xfId="52" applyNumberFormat="1" applyFont="1" applyBorder="1" applyAlignment="1">
      <alignment horizontal="right" vertical="center" wrapText="1"/>
    </xf>
    <xf numFmtId="176" fontId="61" fillId="0" borderId="3" xfId="52" applyNumberFormat="1" applyFont="1" applyBorder="1" applyAlignment="1">
      <alignment horizontal="center" vertical="center" wrapText="1"/>
    </xf>
    <xf numFmtId="176" fontId="61" fillId="0" borderId="3" xfId="54" applyNumberFormat="1" applyFont="1" applyBorder="1" applyAlignment="1">
      <alignment horizontal="right" vertical="center" wrapText="1"/>
    </xf>
    <xf numFmtId="173" fontId="34" fillId="0" borderId="3" xfId="110" applyNumberFormat="1" applyFont="1" applyFill="1" applyBorder="1" applyAlignment="1">
      <alignment horizontal="center" vertical="center" wrapText="1"/>
    </xf>
    <xf numFmtId="173" fontId="61" fillId="0" borderId="3" xfId="54" applyNumberFormat="1" applyFont="1" applyFill="1" applyBorder="1" applyAlignment="1">
      <alignment horizontal="center" vertical="center" wrapText="1"/>
    </xf>
    <xf numFmtId="0" fontId="60" fillId="0" borderId="3" xfId="52" applyFont="1" applyFill="1" applyBorder="1" applyAlignment="1">
      <alignment horizontal="center" vertical="center" wrapText="1"/>
    </xf>
    <xf numFmtId="0" fontId="60" fillId="0" borderId="3" xfId="0" applyFont="1" applyFill="1" applyBorder="1" applyAlignment="1">
      <alignment horizontal="left" vertical="center" wrapText="1"/>
    </xf>
    <xf numFmtId="2" fontId="60" fillId="0" borderId="3" xfId="21" applyNumberFormat="1" applyFont="1" applyFill="1" applyBorder="1" applyAlignment="1">
      <alignment horizontal="right" vertical="center" wrapText="1"/>
    </xf>
    <xf numFmtId="173" fontId="61" fillId="0" borderId="3" xfId="54" applyNumberFormat="1" applyFont="1" applyFill="1" applyBorder="1" applyAlignment="1">
      <alignment horizontal="left" vertical="center" wrapText="1"/>
    </xf>
    <xf numFmtId="0" fontId="60" fillId="0" borderId="3"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3" xfId="0" applyFont="1" applyFill="1" applyBorder="1" applyAlignment="1">
      <alignment horizontal="left" vertical="center" wrapText="1"/>
    </xf>
    <xf numFmtId="2" fontId="61" fillId="0" borderId="3" xfId="0" applyNumberFormat="1" applyFont="1" applyFill="1" applyBorder="1" applyAlignment="1">
      <alignment horizontal="right" vertical="center" wrapText="1"/>
    </xf>
    <xf numFmtId="176" fontId="61" fillId="0" borderId="3" xfId="54" applyNumberFormat="1" applyFont="1" applyFill="1" applyBorder="1" applyAlignment="1">
      <alignment horizontal="right" vertical="center" wrapText="1"/>
    </xf>
    <xf numFmtId="176" fontId="60" fillId="0" borderId="3" xfId="54" applyNumberFormat="1" applyFont="1" applyFill="1" applyBorder="1" applyAlignment="1">
      <alignment horizontal="right" vertical="center" wrapText="1"/>
    </xf>
    <xf numFmtId="0" fontId="60" fillId="0" borderId="0" xfId="0" applyFont="1" applyFill="1" applyAlignment="1">
      <alignment wrapText="1"/>
    </xf>
    <xf numFmtId="2" fontId="61" fillId="0" borderId="3" xfId="0" applyNumberFormat="1" applyFont="1" applyFill="1" applyBorder="1" applyAlignment="1">
      <alignment horizontal="center" vertical="center" wrapText="1"/>
    </xf>
    <xf numFmtId="0" fontId="34" fillId="0" borderId="3" xfId="0" applyFont="1" applyFill="1" applyBorder="1" applyAlignment="1">
      <alignment horizontal="left" vertical="center" wrapText="1"/>
    </xf>
    <xf numFmtId="0" fontId="47" fillId="0" borderId="3" xfId="35" applyFont="1" applyFill="1" applyBorder="1" applyAlignment="1">
      <alignment horizontal="center" vertical="center" wrapText="1"/>
    </xf>
    <xf numFmtId="176" fontId="60" fillId="0" borderId="3" xfId="52" applyNumberFormat="1" applyFont="1" applyFill="1" applyBorder="1" applyAlignment="1">
      <alignment horizontal="right" vertical="center" wrapText="1"/>
    </xf>
    <xf numFmtId="176" fontId="60" fillId="0" borderId="3" xfId="52" applyNumberFormat="1" applyFont="1" applyFill="1" applyBorder="1" applyAlignment="1">
      <alignment horizontal="center" vertical="center" wrapText="1"/>
    </xf>
    <xf numFmtId="176" fontId="61" fillId="0" borderId="3" xfId="52" applyNumberFormat="1" applyFont="1" applyFill="1" applyBorder="1" applyAlignment="1">
      <alignment horizontal="right" vertical="center" wrapText="1"/>
    </xf>
    <xf numFmtId="176" fontId="61" fillId="0" borderId="3" xfId="52" applyNumberFormat="1" applyFont="1" applyFill="1" applyBorder="1" applyAlignment="1">
      <alignment horizontal="center" vertical="center" wrapText="1"/>
    </xf>
    <xf numFmtId="0" fontId="61" fillId="0" borderId="0" xfId="54" applyFont="1" applyAlignment="1">
      <alignment horizontal="center" vertical="center" wrapText="1"/>
    </xf>
    <xf numFmtId="176" fontId="12" fillId="0" borderId="3"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2" fillId="0" borderId="3" xfId="0" applyNumberFormat="1" applyFont="1" applyFill="1" applyBorder="1" applyAlignment="1">
      <alignment vertical="center" wrapText="1"/>
    </xf>
    <xf numFmtId="2" fontId="60" fillId="0" borderId="3" xfId="0" applyNumberFormat="1" applyFont="1" applyFill="1" applyBorder="1" applyAlignment="1">
      <alignment vertical="center" wrapText="1"/>
    </xf>
    <xf numFmtId="179" fontId="4" fillId="0" borderId="3" xfId="0" applyNumberFormat="1" applyFont="1" applyFill="1" applyBorder="1" applyAlignment="1">
      <alignment vertical="center" wrapText="1"/>
    </xf>
    <xf numFmtId="173" fontId="4" fillId="0" borderId="3" xfId="0" applyNumberFormat="1" applyFont="1" applyFill="1" applyBorder="1" applyAlignment="1">
      <alignment vertical="center" wrapText="1"/>
    </xf>
    <xf numFmtId="1" fontId="33" fillId="3" borderId="3" xfId="19" applyNumberFormat="1" applyFill="1" applyBorder="1" applyAlignment="1" applyProtection="1">
      <alignment horizontal="center" vertical="center" wrapText="1"/>
    </xf>
    <xf numFmtId="2" fontId="33" fillId="3" borderId="3" xfId="19" applyNumberFormat="1" applyFill="1" applyBorder="1" applyAlignment="1" applyProtection="1">
      <alignment horizontal="center" vertical="center" wrapText="1"/>
    </xf>
    <xf numFmtId="0" fontId="4" fillId="3" borderId="4" xfId="0" applyFont="1" applyFill="1" applyBorder="1" applyAlignment="1">
      <alignment vertical="center" wrapText="1"/>
    </xf>
    <xf numFmtId="0" fontId="33" fillId="3" borderId="3" xfId="19" applyFill="1" applyBorder="1" applyAlignment="1" applyProtection="1">
      <alignment horizontal="center" vertical="center" wrapText="1"/>
    </xf>
    <xf numFmtId="0" fontId="33" fillId="0" borderId="3" xfId="19" applyBorder="1" applyAlignment="1" applyProtection="1">
      <alignment horizontal="center" vertical="center" wrapText="1"/>
    </xf>
    <xf numFmtId="1" fontId="33" fillId="0" borderId="3" xfId="19" applyNumberFormat="1" applyFill="1" applyBorder="1" applyAlignment="1" applyProtection="1">
      <alignment horizontal="center" vertical="center" wrapText="1"/>
    </xf>
    <xf numFmtId="0" fontId="2" fillId="0" borderId="3" xfId="58" applyFont="1" applyFill="1" applyBorder="1" applyAlignment="1">
      <alignment horizontal="center" vertical="center" wrapText="1"/>
    </xf>
    <xf numFmtId="0" fontId="36" fillId="0" borderId="3" xfId="66" applyFont="1" applyFill="1" applyBorder="1" applyAlignment="1">
      <alignment horizontal="left" vertical="center" wrapText="1"/>
    </xf>
    <xf numFmtId="0" fontId="10" fillId="0" borderId="3" xfId="0" applyFont="1" applyFill="1" applyBorder="1" applyAlignment="1">
      <alignment horizontal="left" wrapText="1"/>
    </xf>
    <xf numFmtId="0" fontId="12" fillId="0" borderId="3" xfId="0" applyFont="1" applyFill="1" applyBorder="1" applyAlignment="1">
      <alignment horizontal="left" wrapText="1"/>
    </xf>
    <xf numFmtId="0" fontId="12" fillId="0" borderId="3" xfId="0" applyFont="1" applyFill="1" applyBorder="1" applyAlignment="1">
      <alignment horizontal="left"/>
    </xf>
    <xf numFmtId="0" fontId="29" fillId="0" borderId="3" xfId="0" applyFont="1" applyBorder="1" applyAlignment="1">
      <alignment wrapText="1"/>
    </xf>
    <xf numFmtId="4" fontId="12" fillId="0" borderId="3" xfId="0" applyNumberFormat="1" applyFont="1" applyFill="1" applyBorder="1" applyAlignment="1">
      <alignment vertical="center" wrapText="1"/>
    </xf>
    <xf numFmtId="2" fontId="10" fillId="0" borderId="3" xfId="0" applyNumberFormat="1" applyFont="1" applyFill="1" applyBorder="1" applyAlignment="1">
      <alignment vertical="center" wrapText="1"/>
    </xf>
    <xf numFmtId="176" fontId="10" fillId="0" borderId="3" xfId="0" applyNumberFormat="1" applyFont="1" applyFill="1" applyBorder="1" applyAlignment="1">
      <alignment vertical="center" wrapText="1"/>
    </xf>
    <xf numFmtId="2" fontId="12" fillId="0" borderId="3" xfId="66" applyNumberFormat="1" applyFont="1" applyFill="1" applyBorder="1" applyAlignment="1">
      <alignment vertical="center" wrapText="1"/>
    </xf>
    <xf numFmtId="2" fontId="10" fillId="0" borderId="3" xfId="66" applyNumberFormat="1" applyFont="1" applyFill="1" applyBorder="1" applyAlignment="1">
      <alignment vertical="center" wrapText="1"/>
    </xf>
    <xf numFmtId="2" fontId="12" fillId="0" borderId="3" xfId="0" applyNumberFormat="1" applyFont="1" applyFill="1" applyBorder="1" applyAlignment="1">
      <alignment vertical="center" wrapText="1"/>
    </xf>
    <xf numFmtId="4" fontId="4" fillId="0" borderId="3" xfId="0" applyNumberFormat="1" applyFont="1" applyFill="1" applyBorder="1" applyAlignment="1">
      <alignment vertical="center" wrapText="1"/>
    </xf>
    <xf numFmtId="2" fontId="2" fillId="0" borderId="3" xfId="66" applyNumberFormat="1" applyFont="1" applyFill="1" applyBorder="1" applyAlignment="1">
      <alignment vertical="center" wrapText="1"/>
    </xf>
    <xf numFmtId="0" fontId="12" fillId="0" borderId="3" xfId="0" applyFont="1" applyFill="1" applyBorder="1" applyAlignment="1">
      <alignment vertical="center" wrapText="1"/>
    </xf>
    <xf numFmtId="176" fontId="12" fillId="0" borderId="3" xfId="68" applyNumberFormat="1" applyFont="1" applyFill="1" applyBorder="1" applyAlignment="1">
      <alignment horizontal="left" vertical="center" wrapText="1"/>
    </xf>
    <xf numFmtId="2" fontId="12" fillId="0" borderId="3" xfId="0" applyNumberFormat="1" applyFont="1" applyFill="1" applyBorder="1" applyAlignment="1">
      <alignment horizontal="left" wrapText="1"/>
    </xf>
    <xf numFmtId="2" fontId="12" fillId="0" borderId="3" xfId="0" applyNumberFormat="1" applyFont="1" applyFill="1" applyBorder="1" applyAlignment="1">
      <alignment horizontal="left" vertical="center" wrapText="1"/>
    </xf>
    <xf numFmtId="0" fontId="12" fillId="0" borderId="3" xfId="42" applyFont="1" applyFill="1" applyBorder="1" applyAlignment="1">
      <alignment horizontal="left" vertical="center" wrapText="1"/>
    </xf>
    <xf numFmtId="4" fontId="10" fillId="0" borderId="3" xfId="0" applyNumberFormat="1" applyFont="1" applyFill="1" applyBorder="1" applyAlignment="1">
      <alignment vertical="center" wrapText="1"/>
    </xf>
    <xf numFmtId="0" fontId="12" fillId="0" borderId="3" xfId="42" applyFont="1" applyFill="1" applyBorder="1" applyAlignment="1">
      <alignment horizontal="center" vertical="center" wrapText="1"/>
    </xf>
    <xf numFmtId="176" fontId="12" fillId="0" borderId="3" xfId="0" applyNumberFormat="1" applyFont="1" applyFill="1" applyBorder="1" applyAlignment="1">
      <alignment horizontal="left" vertical="center" wrapText="1"/>
    </xf>
    <xf numFmtId="0" fontId="10" fillId="0" borderId="3" xfId="42" applyFont="1" applyFill="1" applyBorder="1" applyAlignment="1">
      <alignment horizontal="center" vertical="center" wrapText="1"/>
    </xf>
    <xf numFmtId="173" fontId="12" fillId="0" borderId="3" xfId="0" applyNumberFormat="1" applyFont="1" applyFill="1" applyBorder="1" applyAlignment="1">
      <alignment horizontal="left" vertical="top" wrapText="1"/>
    </xf>
    <xf numFmtId="2" fontId="12" fillId="0" borderId="3" xfId="42" applyNumberFormat="1" applyFont="1" applyFill="1" applyBorder="1" applyAlignment="1">
      <alignment horizontal="left" vertical="center" wrapText="1"/>
    </xf>
    <xf numFmtId="0" fontId="58" fillId="0" borderId="3" xfId="54" applyFont="1" applyFill="1" applyBorder="1" applyAlignment="1">
      <alignment horizontal="center" vertical="center" wrapText="1"/>
    </xf>
    <xf numFmtId="0" fontId="58" fillId="0" borderId="3" xfId="0" applyFont="1" applyFill="1" applyBorder="1" applyAlignment="1" applyProtection="1">
      <alignment horizontal="left" vertical="center" wrapText="1"/>
      <protection hidden="1"/>
    </xf>
    <xf numFmtId="4" fontId="58" fillId="0" borderId="3" xfId="54" applyNumberFormat="1" applyFont="1" applyFill="1" applyBorder="1" applyAlignment="1">
      <alignment horizontal="right" vertical="center" wrapText="1"/>
    </xf>
    <xf numFmtId="4" fontId="58" fillId="0" borderId="3" xfId="54" applyNumberFormat="1" applyFont="1" applyFill="1" applyBorder="1" applyAlignment="1">
      <alignment horizontal="center" vertical="center" wrapText="1"/>
    </xf>
    <xf numFmtId="4" fontId="58" fillId="0" borderId="3" xfId="54" applyNumberFormat="1" applyFont="1" applyFill="1" applyBorder="1" applyAlignment="1">
      <alignment vertical="center" wrapText="1"/>
    </xf>
    <xf numFmtId="0" fontId="59" fillId="0" borderId="3" xfId="54" applyFont="1" applyFill="1" applyBorder="1" applyAlignment="1">
      <alignment horizontal="center" vertical="center" wrapText="1"/>
    </xf>
    <xf numFmtId="0" fontId="59" fillId="0" borderId="3" xfId="99" applyFont="1" applyFill="1" applyBorder="1" applyAlignment="1">
      <alignment horizontal="left" vertical="center" wrapText="1"/>
    </xf>
    <xf numFmtId="4" fontId="58" fillId="0" borderId="3" xfId="58" applyNumberFormat="1" applyFont="1" applyFill="1" applyBorder="1" applyAlignment="1">
      <alignment horizontal="right" vertical="center" wrapText="1"/>
    </xf>
    <xf numFmtId="4" fontId="59" fillId="0" borderId="3" xfId="0" applyNumberFormat="1" applyFont="1" applyFill="1" applyBorder="1" applyAlignment="1">
      <alignment horizontal="right" vertical="center" wrapText="1"/>
    </xf>
    <xf numFmtId="2" fontId="59" fillId="0" borderId="3" xfId="23" applyNumberFormat="1" applyFont="1" applyFill="1" applyBorder="1" applyAlignment="1">
      <alignment horizontal="center" vertical="center" wrapText="1"/>
    </xf>
    <xf numFmtId="3" fontId="59" fillId="0" borderId="3" xfId="155" applyNumberFormat="1" applyFont="1" applyFill="1" applyBorder="1" applyAlignment="1">
      <alignment horizontal="left" vertical="center" wrapText="1"/>
    </xf>
    <xf numFmtId="43" fontId="59" fillId="0" borderId="3" xfId="0" applyNumberFormat="1" applyFont="1" applyFill="1" applyBorder="1" applyAlignment="1" applyProtection="1">
      <alignment horizontal="left" vertical="center" wrapText="1"/>
      <protection locked="0"/>
    </xf>
    <xf numFmtId="49" fontId="59" fillId="0" borderId="3" xfId="58" applyNumberFormat="1" applyFont="1" applyFill="1" applyBorder="1" applyAlignment="1">
      <alignment horizontal="center" vertical="center" wrapText="1"/>
    </xf>
    <xf numFmtId="173" fontId="29" fillId="0" borderId="3" xfId="33" applyNumberFormat="1" applyFont="1" applyFill="1" applyBorder="1" applyAlignment="1">
      <alignment horizontal="center" vertical="center" wrapText="1"/>
    </xf>
    <xf numFmtId="49" fontId="58" fillId="0" borderId="3" xfId="58" applyNumberFormat="1" applyFont="1" applyFill="1" applyBorder="1" applyAlignment="1">
      <alignment horizontal="center" vertical="center" wrapText="1"/>
    </xf>
    <xf numFmtId="1" fontId="59" fillId="0" borderId="3" xfId="155" applyNumberFormat="1" applyFont="1" applyFill="1" applyBorder="1" applyAlignment="1">
      <alignment horizontal="left" vertical="center" wrapText="1"/>
    </xf>
    <xf numFmtId="0" fontId="59" fillId="0" borderId="3" xfId="0" applyFont="1" applyFill="1" applyBorder="1" applyAlignment="1">
      <alignment horizontal="center" vertical="center" wrapText="1"/>
    </xf>
    <xf numFmtId="184" fontId="58" fillId="0" borderId="3" xfId="54" applyNumberFormat="1" applyFont="1" applyFill="1" applyBorder="1" applyAlignment="1">
      <alignment horizontal="center" vertical="center" wrapText="1"/>
    </xf>
    <xf numFmtId="0" fontId="59" fillId="0" borderId="3" xfId="0" applyFont="1" applyFill="1" applyBorder="1" applyAlignment="1">
      <alignment horizontal="left" vertical="center" wrapText="1"/>
    </xf>
    <xf numFmtId="4" fontId="59" fillId="0" borderId="3" xfId="54" applyNumberFormat="1" applyFont="1" applyFill="1" applyBorder="1" applyAlignment="1">
      <alignment horizontal="right" vertical="center" wrapText="1"/>
    </xf>
    <xf numFmtId="0" fontId="59" fillId="0" borderId="3" xfId="58" applyFont="1" applyFill="1" applyBorder="1" applyAlignment="1">
      <alignment horizontal="center" vertical="center" wrapText="1"/>
    </xf>
    <xf numFmtId="0" fontId="59" fillId="0" borderId="8" xfId="54" applyFont="1" applyFill="1" applyBorder="1" applyAlignment="1">
      <alignment horizontal="center" vertical="center" wrapText="1"/>
    </xf>
    <xf numFmtId="0" fontId="59" fillId="0" borderId="8" xfId="0" applyFont="1" applyFill="1" applyBorder="1" applyAlignment="1">
      <alignment horizontal="left" vertical="center" wrapText="1"/>
    </xf>
    <xf numFmtId="0" fontId="59" fillId="0" borderId="8" xfId="58" applyFont="1" applyFill="1" applyBorder="1" applyAlignment="1">
      <alignment horizontal="center" vertical="center" wrapText="1"/>
    </xf>
    <xf numFmtId="0" fontId="58" fillId="0" borderId="8" xfId="54" applyFont="1" applyFill="1" applyBorder="1" applyAlignment="1">
      <alignment horizontal="center" vertical="center" wrapText="1"/>
    </xf>
    <xf numFmtId="0" fontId="58" fillId="0" borderId="3" xfId="0" applyFont="1" applyFill="1" applyBorder="1" applyAlignment="1">
      <alignment horizontal="left" vertical="center" wrapText="1"/>
    </xf>
    <xf numFmtId="4" fontId="58" fillId="0" borderId="3" xfId="0" applyNumberFormat="1" applyFont="1" applyFill="1" applyBorder="1" applyAlignment="1">
      <alignment horizontal="right" vertical="center" wrapText="1"/>
    </xf>
    <xf numFmtId="4" fontId="58" fillId="0" borderId="3" xfId="0" applyNumberFormat="1" applyFont="1" applyFill="1" applyBorder="1" applyAlignment="1">
      <alignment horizontal="center" vertical="center" wrapText="1"/>
    </xf>
    <xf numFmtId="4" fontId="58" fillId="0" borderId="3" xfId="0" applyNumberFormat="1" applyFont="1" applyFill="1" applyBorder="1" applyAlignment="1">
      <alignment vertical="center" wrapText="1"/>
    </xf>
    <xf numFmtId="0" fontId="59" fillId="0" borderId="3" xfId="23" applyFont="1" applyFill="1" applyBorder="1" applyAlignment="1">
      <alignment horizontal="left" vertical="center" wrapText="1"/>
    </xf>
    <xf numFmtId="0" fontId="58" fillId="0" borderId="3" xfId="99" applyFont="1" applyFill="1" applyBorder="1" applyAlignment="1">
      <alignment horizontal="left" vertical="center" wrapText="1"/>
    </xf>
    <xf numFmtId="0" fontId="59" fillId="0" borderId="3" xfId="99" applyFont="1" applyFill="1" applyBorder="1" applyAlignment="1">
      <alignment horizontal="center" vertical="center" wrapText="1"/>
    </xf>
    <xf numFmtId="0" fontId="76" fillId="0" borderId="3" xfId="0" applyFont="1" applyFill="1" applyBorder="1" applyAlignment="1">
      <alignment horizontal="center" vertical="center" wrapText="1"/>
    </xf>
    <xf numFmtId="0" fontId="58" fillId="0" borderId="3" xfId="23" applyFont="1" applyFill="1" applyBorder="1" applyAlignment="1">
      <alignment horizontal="left" vertical="center" wrapText="1"/>
    </xf>
    <xf numFmtId="4" fontId="58" fillId="0" borderId="3" xfId="58" applyNumberFormat="1" applyFont="1" applyFill="1" applyBorder="1" applyAlignment="1">
      <alignment horizontal="center" vertical="center" wrapText="1"/>
    </xf>
    <xf numFmtId="173" fontId="58" fillId="0" borderId="3" xfId="0" applyNumberFormat="1" applyFont="1" applyFill="1" applyBorder="1" applyAlignment="1">
      <alignment horizontal="center" vertical="center" wrapText="1"/>
    </xf>
    <xf numFmtId="0" fontId="58" fillId="0" borderId="3" xfId="0" applyFont="1" applyFill="1" applyBorder="1" applyAlignment="1">
      <alignment vertical="center" wrapText="1"/>
    </xf>
    <xf numFmtId="2" fontId="58" fillId="0" borderId="3" xfId="0" applyNumberFormat="1" applyFont="1" applyFill="1" applyBorder="1" applyAlignment="1">
      <alignment horizontal="right" vertical="center" wrapText="1"/>
    </xf>
    <xf numFmtId="0" fontId="59" fillId="0" borderId="3" xfId="0" applyFont="1" applyFill="1" applyBorder="1" applyAlignment="1">
      <alignment vertical="center" wrapText="1"/>
    </xf>
    <xf numFmtId="0" fontId="58" fillId="0" borderId="3" xfId="54" applyFont="1" applyFill="1" applyBorder="1" applyAlignment="1">
      <alignment horizontal="right" vertical="center" wrapText="1"/>
    </xf>
    <xf numFmtId="2" fontId="58" fillId="0" borderId="3" xfId="54" applyNumberFormat="1" applyFont="1" applyFill="1" applyBorder="1" applyAlignment="1">
      <alignment horizontal="right" vertical="center" wrapText="1"/>
    </xf>
    <xf numFmtId="0" fontId="59" fillId="0" borderId="3" xfId="54" applyFont="1" applyFill="1" applyBorder="1" applyAlignment="1">
      <alignment horizontal="right" vertical="center" wrapText="1"/>
    </xf>
    <xf numFmtId="184" fontId="58" fillId="0" borderId="3" xfId="54" applyNumberFormat="1" applyFont="1" applyFill="1" applyBorder="1" applyAlignment="1">
      <alignment horizontal="right" vertical="center" wrapText="1"/>
    </xf>
    <xf numFmtId="4" fontId="59" fillId="0" borderId="8" xfId="0" applyNumberFormat="1" applyFont="1" applyFill="1" applyBorder="1" applyAlignment="1">
      <alignment horizontal="right" vertical="center" wrapText="1"/>
    </xf>
    <xf numFmtId="2" fontId="59" fillId="0" borderId="3" xfId="0" applyNumberFormat="1" applyFont="1" applyFill="1" applyBorder="1" applyAlignment="1">
      <alignment horizontal="right" vertical="center"/>
    </xf>
    <xf numFmtId="2" fontId="58" fillId="0" borderId="3" xfId="0" applyNumberFormat="1" applyFont="1" applyFill="1" applyBorder="1" applyAlignment="1">
      <alignment horizontal="right" vertical="center"/>
    </xf>
    <xf numFmtId="4" fontId="59" fillId="0" borderId="3" xfId="4" applyNumberFormat="1" applyFont="1" applyFill="1" applyBorder="1" applyAlignment="1">
      <alignment vertical="center" wrapText="1"/>
    </xf>
    <xf numFmtId="4" fontId="58" fillId="0" borderId="3" xfId="58" applyNumberFormat="1" applyFont="1" applyFill="1" applyBorder="1" applyAlignment="1">
      <alignment vertical="center" wrapText="1"/>
    </xf>
    <xf numFmtId="4" fontId="59" fillId="0" borderId="3" xfId="0" applyNumberFormat="1" applyFont="1" applyFill="1" applyBorder="1" applyAlignment="1">
      <alignment vertical="center" wrapText="1"/>
    </xf>
    <xf numFmtId="4" fontId="59" fillId="0" borderId="3" xfId="58" applyNumberFormat="1" applyFont="1" applyFill="1" applyBorder="1" applyAlignment="1">
      <alignment vertical="center" wrapText="1"/>
    </xf>
    <xf numFmtId="4" fontId="59" fillId="0" borderId="3" xfId="54" applyNumberFormat="1" applyFont="1" applyFill="1" applyBorder="1" applyAlignment="1">
      <alignment vertical="center" wrapText="1"/>
    </xf>
    <xf numFmtId="4" fontId="59" fillId="0" borderId="3" xfId="0" applyNumberFormat="1" applyFont="1" applyFill="1" applyBorder="1" applyAlignment="1">
      <alignment vertical="center"/>
    </xf>
    <xf numFmtId="2" fontId="59" fillId="0" borderId="3" xfId="54" applyNumberFormat="1" applyFont="1" applyFill="1" applyBorder="1" applyAlignment="1">
      <alignment horizontal="right" vertical="center" wrapText="1"/>
    </xf>
    <xf numFmtId="49" fontId="12" fillId="0" borderId="3" xfId="22" applyNumberFormat="1" applyFont="1" applyFill="1" applyBorder="1" applyAlignment="1">
      <alignment horizontal="center" vertical="center" wrapText="1"/>
    </xf>
    <xf numFmtId="0" fontId="12" fillId="0" borderId="3" xfId="22" applyFont="1" applyFill="1" applyBorder="1" applyAlignment="1">
      <alignment vertical="center" wrapText="1"/>
    </xf>
    <xf numFmtId="2" fontId="12" fillId="0" borderId="3" xfId="0" quotePrefix="1" applyNumberFormat="1" applyFont="1" applyFill="1" applyBorder="1" applyAlignment="1">
      <alignment horizontal="center" vertical="center" wrapText="1"/>
    </xf>
    <xf numFmtId="2" fontId="12" fillId="0" borderId="3" xfId="0" quotePrefix="1" applyNumberFormat="1" applyFont="1" applyFill="1" applyBorder="1" applyAlignment="1">
      <alignment horizontal="right" vertical="center" wrapText="1"/>
    </xf>
    <xf numFmtId="173" fontId="45" fillId="0" borderId="3" xfId="54" applyNumberFormat="1" applyFont="1" applyFill="1" applyBorder="1" applyAlignment="1">
      <alignment horizontal="center" vertical="center" wrapText="1"/>
    </xf>
    <xf numFmtId="49" fontId="10" fillId="0" borderId="3" xfId="43" applyNumberFormat="1" applyFont="1" applyFill="1" applyBorder="1" applyAlignment="1">
      <alignment horizontal="center" vertical="center" wrapText="1"/>
    </xf>
    <xf numFmtId="0" fontId="10" fillId="0" borderId="3" xfId="22" applyFont="1" applyFill="1" applyBorder="1" applyAlignment="1">
      <alignment horizontal="left" vertical="center" wrapText="1"/>
    </xf>
    <xf numFmtId="2" fontId="10" fillId="0" borderId="3" xfId="0" quotePrefix="1" applyNumberFormat="1" applyFont="1" applyFill="1" applyBorder="1" applyAlignment="1">
      <alignment horizontal="center" vertical="center" wrapText="1"/>
    </xf>
    <xf numFmtId="39" fontId="10" fillId="0" borderId="3" xfId="0" applyNumberFormat="1" applyFont="1" applyFill="1" applyBorder="1" applyAlignment="1">
      <alignment horizontal="center" vertical="center" wrapText="1"/>
    </xf>
    <xf numFmtId="2" fontId="45" fillId="0" borderId="3" xfId="21" applyNumberFormat="1" applyFont="1" applyFill="1" applyBorder="1" applyAlignment="1">
      <alignment vertical="center" wrapText="1"/>
    </xf>
    <xf numFmtId="2" fontId="45" fillId="0" borderId="3" xfId="0" applyNumberFormat="1" applyFont="1" applyFill="1" applyBorder="1" applyAlignment="1">
      <alignment vertical="center" wrapText="1"/>
    </xf>
    <xf numFmtId="0" fontId="10" fillId="0" borderId="3" xfId="22" applyFont="1" applyFill="1" applyBorder="1" applyAlignment="1">
      <alignment horizontal="center" vertical="center" wrapText="1"/>
    </xf>
    <xf numFmtId="2" fontId="45" fillId="0" borderId="3" xfId="54" applyNumberFormat="1" applyFont="1" applyFill="1" applyBorder="1" applyAlignment="1">
      <alignment vertical="center" wrapText="1"/>
    </xf>
    <xf numFmtId="37" fontId="10" fillId="0" borderId="3" xfId="0" applyNumberFormat="1" applyFont="1" applyFill="1" applyBorder="1" applyAlignment="1">
      <alignment horizontal="center" vertical="center" wrapText="1"/>
    </xf>
    <xf numFmtId="37" fontId="12" fillId="0" borderId="3" xfId="0" applyNumberFormat="1" applyFont="1" applyFill="1" applyBorder="1" applyAlignment="1">
      <alignment horizontal="center" vertical="center" wrapText="1"/>
    </xf>
    <xf numFmtId="37" fontId="10" fillId="0" borderId="3" xfId="22" applyNumberFormat="1" applyFont="1" applyFill="1" applyBorder="1" applyAlignment="1">
      <alignment horizontal="left" vertical="center" wrapText="1"/>
    </xf>
    <xf numFmtId="2" fontId="12" fillId="0" borderId="3" xfId="0" applyNumberFormat="1" applyFont="1" applyFill="1" applyBorder="1" applyAlignment="1">
      <alignment horizontal="center" vertical="center" wrapText="1"/>
    </xf>
    <xf numFmtId="0" fontId="10" fillId="0" borderId="3" xfId="43" applyFont="1" applyFill="1" applyBorder="1" applyAlignment="1">
      <alignment horizontal="left" vertical="center" wrapText="1"/>
    </xf>
    <xf numFmtId="37" fontId="10" fillId="0" borderId="3" xfId="0" quotePrefix="1" applyNumberFormat="1" applyFont="1" applyFill="1" applyBorder="1" applyAlignment="1">
      <alignment horizontal="center" vertical="center" wrapText="1"/>
    </xf>
    <xf numFmtId="0" fontId="10" fillId="0" borderId="3" xfId="22" quotePrefix="1" applyFont="1" applyFill="1" applyBorder="1" applyAlignment="1">
      <alignment horizontal="center" vertical="center" wrapText="1"/>
    </xf>
    <xf numFmtId="49" fontId="12" fillId="0" borderId="3" xfId="22" quotePrefix="1" applyNumberFormat="1" applyFont="1" applyFill="1" applyBorder="1" applyAlignment="1">
      <alignment horizontal="center" vertical="center" wrapText="1"/>
    </xf>
    <xf numFmtId="37" fontId="12" fillId="0" borderId="3" xfId="22" quotePrefix="1" applyNumberFormat="1" applyFont="1" applyFill="1" applyBorder="1" applyAlignment="1">
      <alignment horizontal="left" vertical="center" wrapText="1"/>
    </xf>
    <xf numFmtId="2" fontId="10" fillId="0" borderId="3" xfId="0" quotePrefix="1" applyNumberFormat="1" applyFont="1" applyFill="1" applyBorder="1" applyAlignment="1">
      <alignment horizontal="right" vertical="center" wrapText="1"/>
    </xf>
    <xf numFmtId="2" fontId="45" fillId="0" borderId="3" xfId="54" applyNumberFormat="1" applyFont="1" applyFill="1" applyBorder="1" applyAlignment="1">
      <alignment horizontal="right" vertical="center" wrapText="1"/>
    </xf>
    <xf numFmtId="2" fontId="10" fillId="0" borderId="3" xfId="54" applyNumberFormat="1" applyFont="1" applyFill="1" applyBorder="1" applyAlignment="1">
      <alignment vertical="center" wrapText="1"/>
    </xf>
    <xf numFmtId="2" fontId="45" fillId="0" borderId="3" xfId="60" applyNumberFormat="1" applyFont="1" applyFill="1" applyBorder="1" applyAlignment="1">
      <alignment vertical="center" wrapText="1"/>
    </xf>
    <xf numFmtId="2" fontId="13" fillId="0" borderId="3" xfId="54" applyNumberFormat="1" applyFont="1" applyFill="1" applyBorder="1" applyAlignment="1">
      <alignment vertical="center" wrapText="1"/>
    </xf>
    <xf numFmtId="0" fontId="10" fillId="0" borderId="0" xfId="54" applyFont="1" applyFill="1" applyBorder="1" applyAlignment="1">
      <alignment horizontal="center" vertical="center" wrapText="1"/>
    </xf>
    <xf numFmtId="2" fontId="2" fillId="0" borderId="3" xfId="60" applyNumberFormat="1" applyFont="1" applyFill="1" applyBorder="1" applyAlignment="1">
      <alignment horizontal="right" vertical="center" wrapText="1"/>
    </xf>
    <xf numFmtId="0" fontId="62" fillId="0" borderId="3" xfId="0" applyFont="1" applyFill="1" applyBorder="1" applyAlignment="1">
      <alignment horizontal="right" vertical="center"/>
    </xf>
    <xf numFmtId="2" fontId="62" fillId="0" borderId="3" xfId="0" applyNumberFormat="1" applyFont="1" applyFill="1" applyBorder="1" applyAlignment="1">
      <alignment horizontal="right" vertical="center"/>
    </xf>
    <xf numFmtId="176" fontId="4" fillId="0" borderId="3" xfId="33" applyNumberFormat="1" applyFont="1" applyFill="1" applyBorder="1" applyAlignment="1">
      <alignment horizontal="right" vertical="center" wrapText="1"/>
    </xf>
    <xf numFmtId="176" fontId="2" fillId="0" borderId="3" xfId="60" applyNumberFormat="1" applyFont="1" applyFill="1" applyBorder="1" applyAlignment="1">
      <alignment horizontal="right" vertical="center" wrapText="1"/>
    </xf>
    <xf numFmtId="176" fontId="4" fillId="0" borderId="3" xfId="60" applyNumberFormat="1" applyFont="1" applyFill="1" applyBorder="1" applyAlignment="1">
      <alignment horizontal="right" vertical="center" wrapText="1"/>
    </xf>
    <xf numFmtId="176" fontId="4" fillId="0" borderId="3" xfId="55" applyNumberFormat="1" applyFont="1" applyFill="1" applyBorder="1" applyAlignment="1">
      <alignment horizontal="right" vertical="center" wrapText="1"/>
    </xf>
    <xf numFmtId="173" fontId="62" fillId="0" borderId="3" xfId="33" applyNumberFormat="1" applyFont="1" applyFill="1" applyBorder="1" applyAlignment="1">
      <alignment horizontal="left" vertical="center" wrapText="1"/>
    </xf>
    <xf numFmtId="2" fontId="4" fillId="0" borderId="3" xfId="55" applyNumberFormat="1" applyFont="1" applyFill="1" applyBorder="1" applyAlignment="1">
      <alignment horizontal="right" vertical="center" wrapText="1"/>
    </xf>
    <xf numFmtId="0" fontId="4" fillId="0" borderId="3" xfId="55" applyFont="1" applyFill="1" applyBorder="1" applyAlignment="1">
      <alignment horizontal="right" vertical="center" wrapText="1"/>
    </xf>
    <xf numFmtId="0" fontId="62" fillId="0" borderId="3" xfId="0" applyFont="1" applyFill="1" applyBorder="1" applyAlignment="1">
      <alignment horizontal="left" vertical="center" wrapText="1"/>
    </xf>
    <xf numFmtId="0" fontId="2" fillId="0" borderId="3" xfId="55" applyFont="1" applyFill="1" applyBorder="1" applyAlignment="1">
      <alignment horizontal="right" vertical="center" wrapText="1"/>
    </xf>
    <xf numFmtId="176" fontId="2" fillId="0" borderId="3" xfId="33" applyNumberFormat="1" applyFont="1" applyFill="1" applyBorder="1" applyAlignment="1">
      <alignment horizontal="right" vertical="center" wrapText="1"/>
    </xf>
    <xf numFmtId="4" fontId="2" fillId="0" borderId="3" xfId="55" applyNumberFormat="1" applyFont="1" applyFill="1" applyBorder="1" applyAlignment="1">
      <alignment horizontal="right" vertical="center" wrapText="1"/>
    </xf>
    <xf numFmtId="0" fontId="62" fillId="0" borderId="3" xfId="0" applyFont="1" applyFill="1" applyBorder="1" applyAlignment="1">
      <alignment wrapText="1"/>
    </xf>
    <xf numFmtId="173" fontId="2" fillId="0" borderId="3" xfId="33" applyNumberFormat="1" applyFont="1" applyFill="1" applyBorder="1" applyAlignment="1">
      <alignment horizontal="right" vertical="center" wrapText="1"/>
    </xf>
    <xf numFmtId="2" fontId="4" fillId="0" borderId="3" xfId="45" applyNumberFormat="1" applyFont="1" applyFill="1" applyBorder="1" applyAlignment="1">
      <alignment horizontal="right" vertical="center" wrapText="1"/>
    </xf>
    <xf numFmtId="2" fontId="62" fillId="0" borderId="3" xfId="55" applyNumberFormat="1" applyFont="1" applyFill="1" applyBorder="1" applyAlignment="1">
      <alignment horizontal="right" vertical="center" wrapText="1"/>
    </xf>
    <xf numFmtId="176" fontId="62" fillId="0" borderId="3" xfId="50" applyNumberFormat="1" applyFont="1" applyFill="1" applyBorder="1" applyAlignment="1">
      <alignment horizontal="left" vertical="center" wrapText="1"/>
    </xf>
    <xf numFmtId="0" fontId="42" fillId="0" borderId="3" xfId="0" applyFont="1" applyFill="1" applyBorder="1" applyAlignment="1">
      <alignment horizontal="left" wrapText="1"/>
    </xf>
    <xf numFmtId="2" fontId="73" fillId="0" borderId="3" xfId="0" applyNumberFormat="1" applyFont="1" applyFill="1" applyBorder="1" applyAlignment="1">
      <alignment horizontal="right" vertical="center" wrapText="1"/>
    </xf>
    <xf numFmtId="2" fontId="4" fillId="0" borderId="3" xfId="33" applyNumberFormat="1" applyFont="1" applyFill="1" applyBorder="1" applyAlignment="1">
      <alignment horizontal="right" vertical="center" wrapText="1"/>
    </xf>
    <xf numFmtId="0" fontId="62" fillId="0" borderId="3" xfId="55" applyFont="1" applyFill="1" applyBorder="1" applyAlignment="1">
      <alignment horizontal="left" vertical="center" wrapText="1"/>
    </xf>
    <xf numFmtId="176" fontId="77" fillId="0" borderId="3" xfId="33" applyNumberFormat="1" applyFont="1" applyFill="1" applyBorder="1" applyAlignment="1">
      <alignment horizontal="right" vertical="center" wrapText="1"/>
    </xf>
    <xf numFmtId="2" fontId="4" fillId="0" borderId="3" xfId="60" applyNumberFormat="1" applyFont="1" applyFill="1" applyBorder="1" applyAlignment="1">
      <alignment horizontal="right" vertical="center" wrapText="1"/>
    </xf>
    <xf numFmtId="2" fontId="2" fillId="0" borderId="3" xfId="54" applyNumberFormat="1" applyFont="1" applyFill="1" applyBorder="1" applyAlignment="1">
      <alignment vertical="center" wrapText="1"/>
    </xf>
    <xf numFmtId="173" fontId="10" fillId="0" borderId="3" xfId="33" applyNumberFormat="1" applyFont="1" applyFill="1" applyBorder="1" applyAlignment="1">
      <alignment horizontal="left" vertical="center" wrapText="1"/>
    </xf>
    <xf numFmtId="173" fontId="10" fillId="0" borderId="3" xfId="54" applyNumberFormat="1" applyFont="1" applyFill="1" applyBorder="1" applyAlignment="1">
      <alignment horizontal="center" vertical="center" wrapText="1"/>
    </xf>
    <xf numFmtId="0" fontId="2" fillId="3" borderId="0" xfId="54" applyFont="1" applyFill="1" applyAlignment="1">
      <alignment horizontal="center" vertical="center" wrapText="1"/>
    </xf>
    <xf numFmtId="0" fontId="48" fillId="3" borderId="0" xfId="54" applyFont="1" applyFill="1" applyAlignment="1">
      <alignment horizontal="center" vertical="center" wrapText="1"/>
    </xf>
    <xf numFmtId="0" fontId="4" fillId="3" borderId="0" xfId="54" applyFont="1" applyFill="1" applyAlignment="1">
      <alignment horizontal="center" vertical="center" wrapText="1"/>
    </xf>
    <xf numFmtId="3" fontId="28" fillId="3" borderId="3" xfId="33" applyNumberFormat="1" applyFont="1" applyFill="1" applyBorder="1" applyAlignment="1">
      <alignment horizontal="center" vertical="center" wrapText="1"/>
    </xf>
    <xf numFmtId="43" fontId="28" fillId="3" borderId="3" xfId="0" applyNumberFormat="1" applyFont="1" applyFill="1" applyBorder="1" applyAlignment="1" applyProtection="1">
      <alignment horizontal="left" vertical="center" wrapText="1"/>
      <protection locked="0"/>
    </xf>
    <xf numFmtId="173" fontId="28" fillId="3" borderId="3" xfId="33" applyNumberFormat="1" applyFont="1" applyFill="1" applyBorder="1" applyAlignment="1">
      <alignment horizontal="center" vertical="center" wrapText="1"/>
    </xf>
    <xf numFmtId="176" fontId="28" fillId="3" borderId="3" xfId="33" applyNumberFormat="1" applyFont="1" applyFill="1" applyBorder="1" applyAlignment="1">
      <alignment horizontal="right" vertical="center" wrapText="1"/>
    </xf>
    <xf numFmtId="173" fontId="28" fillId="3" borderId="3" xfId="33" applyNumberFormat="1" applyFont="1" applyFill="1" applyBorder="1" applyAlignment="1">
      <alignment horizontal="left" vertical="center" wrapText="1"/>
    </xf>
    <xf numFmtId="3" fontId="29" fillId="3" borderId="3" xfId="54" applyNumberFormat="1" applyFont="1" applyFill="1" applyBorder="1" applyAlignment="1">
      <alignment horizontal="center" vertical="center" wrapText="1"/>
    </xf>
    <xf numFmtId="176" fontId="29" fillId="3" borderId="3" xfId="54" applyNumberFormat="1" applyFont="1" applyFill="1" applyBorder="1" applyAlignment="1">
      <alignment horizontal="right" vertical="center" wrapText="1"/>
    </xf>
    <xf numFmtId="0" fontId="29" fillId="3" borderId="3" xfId="54" applyFont="1" applyFill="1" applyBorder="1" applyAlignment="1">
      <alignment vertical="center" wrapText="1"/>
    </xf>
    <xf numFmtId="176" fontId="29" fillId="3" borderId="3" xfId="54" applyNumberFormat="1" applyFont="1" applyFill="1" applyBorder="1" applyAlignment="1">
      <alignment vertical="center" wrapText="1"/>
    </xf>
    <xf numFmtId="0" fontId="29" fillId="3" borderId="3" xfId="54" applyFont="1" applyFill="1" applyBorder="1" applyAlignment="1">
      <alignment horizontal="center" vertical="center" wrapText="1"/>
    </xf>
    <xf numFmtId="3" fontId="28" fillId="3" borderId="3" xfId="54" applyNumberFormat="1" applyFont="1" applyFill="1" applyBorder="1" applyAlignment="1">
      <alignment horizontal="center" vertical="center" wrapText="1"/>
    </xf>
    <xf numFmtId="176" fontId="28" fillId="3" borderId="3" xfId="54" applyNumberFormat="1" applyFont="1" applyFill="1" applyBorder="1" applyAlignment="1">
      <alignment horizontal="right" vertical="center" wrapText="1"/>
    </xf>
    <xf numFmtId="0" fontId="28" fillId="3" borderId="3" xfId="54" applyFont="1" applyFill="1" applyBorder="1" applyAlignment="1">
      <alignment horizontal="left" vertical="center" wrapText="1"/>
    </xf>
    <xf numFmtId="0" fontId="28" fillId="3" borderId="3" xfId="54" applyFont="1" applyFill="1" applyBorder="1" applyAlignment="1">
      <alignment horizontal="center" vertical="center" wrapText="1"/>
    </xf>
    <xf numFmtId="0" fontId="29" fillId="3" borderId="3" xfId="0" applyFont="1" applyFill="1" applyBorder="1" applyAlignment="1">
      <alignment horizontal="center" vertical="center" wrapText="1"/>
    </xf>
    <xf numFmtId="176" fontId="29" fillId="3" borderId="3" xfId="58" applyNumberFormat="1" applyFont="1" applyFill="1" applyBorder="1" applyAlignment="1">
      <alignment horizontal="right" vertical="center"/>
    </xf>
    <xf numFmtId="0" fontId="29" fillId="3" borderId="3" xfId="0" applyFont="1" applyFill="1" applyBorder="1" applyAlignment="1">
      <alignment vertical="center" wrapText="1"/>
    </xf>
    <xf numFmtId="0" fontId="29" fillId="3" borderId="3" xfId="60" applyFont="1" applyFill="1" applyBorder="1" applyAlignment="1">
      <alignment horizontal="left" vertical="center" wrapText="1"/>
    </xf>
    <xf numFmtId="0" fontId="29" fillId="3" borderId="3" xfId="60" applyFont="1" applyFill="1" applyBorder="1" applyAlignment="1">
      <alignment vertical="center" wrapText="1"/>
    </xf>
    <xf numFmtId="176" fontId="29" fillId="3" borderId="3" xfId="58" applyNumberFormat="1" applyFont="1" applyFill="1" applyBorder="1" applyAlignment="1">
      <alignment horizontal="right" vertical="center" wrapText="1"/>
    </xf>
    <xf numFmtId="176" fontId="28" fillId="3" borderId="3" xfId="58" applyNumberFormat="1" applyFont="1" applyFill="1" applyBorder="1" applyAlignment="1">
      <alignment horizontal="right" vertical="center" wrapText="1"/>
    </xf>
    <xf numFmtId="0" fontId="29" fillId="3" borderId="3" xfId="58" applyFont="1" applyFill="1" applyBorder="1" applyAlignment="1">
      <alignment vertical="center" wrapText="1"/>
    </xf>
    <xf numFmtId="0" fontId="29" fillId="3" borderId="3" xfId="54" applyFont="1" applyFill="1" applyBorder="1" applyAlignment="1">
      <alignment horizontal="left" vertical="center" wrapText="1"/>
    </xf>
    <xf numFmtId="0" fontId="29" fillId="3" borderId="3" xfId="42" applyFont="1" applyFill="1" applyBorder="1" applyAlignment="1">
      <alignment horizontal="left" vertical="center" wrapText="1"/>
    </xf>
    <xf numFmtId="4" fontId="29" fillId="3" borderId="3" xfId="58" applyNumberFormat="1" applyFont="1" applyFill="1" applyBorder="1" applyAlignment="1">
      <alignment horizontal="left" vertical="center" wrapText="1"/>
    </xf>
    <xf numFmtId="0" fontId="29" fillId="3" borderId="3" xfId="20" applyFont="1" applyFill="1" applyBorder="1" applyAlignment="1">
      <alignment horizontal="left" vertical="center" wrapText="1"/>
    </xf>
    <xf numFmtId="0" fontId="29" fillId="3" borderId="3" xfId="58" applyFont="1" applyFill="1" applyBorder="1" applyAlignment="1">
      <alignment horizontal="left" vertical="center" wrapText="1"/>
    </xf>
    <xf numFmtId="0" fontId="29" fillId="3" borderId="3" xfId="58" applyFont="1" applyFill="1" applyBorder="1" applyAlignment="1">
      <alignment vertical="center"/>
    </xf>
    <xf numFmtId="0" fontId="29" fillId="3" borderId="3" xfId="77" applyFont="1" applyFill="1" applyBorder="1" applyAlignment="1">
      <alignment horizontal="left" vertical="center" wrapText="1"/>
    </xf>
    <xf numFmtId="176" fontId="29" fillId="3" borderId="3" xfId="60" applyNumberFormat="1" applyFont="1" applyFill="1" applyBorder="1" applyAlignment="1">
      <alignment horizontal="right" vertical="center" wrapText="1"/>
    </xf>
    <xf numFmtId="173" fontId="29" fillId="3" borderId="3" xfId="77" applyNumberFormat="1" applyFont="1" applyFill="1" applyBorder="1" applyAlignment="1">
      <alignment vertical="center" wrapText="1"/>
    </xf>
    <xf numFmtId="0" fontId="29" fillId="3" borderId="3" xfId="20" applyFont="1" applyFill="1" applyBorder="1" applyAlignment="1">
      <alignment horizontal="center" vertical="center" wrapText="1"/>
    </xf>
    <xf numFmtId="176" fontId="29" fillId="3" borderId="3" xfId="0" applyNumberFormat="1" applyFont="1" applyFill="1" applyBorder="1" applyAlignment="1">
      <alignment horizontal="right" vertical="center"/>
    </xf>
    <xf numFmtId="176" fontId="29" fillId="3" borderId="3" xfId="20" applyNumberFormat="1" applyFont="1" applyFill="1" applyBorder="1" applyAlignment="1">
      <alignment horizontal="right" vertical="center"/>
    </xf>
    <xf numFmtId="0" fontId="29" fillId="3" borderId="3" xfId="20" applyFont="1" applyFill="1" applyBorder="1" applyAlignment="1">
      <alignment vertical="center"/>
    </xf>
    <xf numFmtId="0" fontId="29" fillId="3" borderId="3" xfId="20" applyFont="1" applyFill="1" applyBorder="1" applyAlignment="1">
      <alignment vertical="center" wrapText="1"/>
    </xf>
    <xf numFmtId="176" fontId="28" fillId="3" borderId="3" xfId="20" applyNumberFormat="1" applyFont="1" applyFill="1" applyBorder="1" applyAlignment="1">
      <alignment horizontal="right" vertical="center"/>
    </xf>
    <xf numFmtId="2" fontId="29" fillId="3" borderId="3" xfId="60" applyNumberFormat="1" applyFont="1" applyFill="1" applyBorder="1" applyAlignment="1">
      <alignment vertical="center" wrapText="1"/>
    </xf>
    <xf numFmtId="0" fontId="28" fillId="3" borderId="3" xfId="20" applyFont="1" applyFill="1" applyBorder="1" applyAlignment="1">
      <alignment horizontal="left" vertical="center" wrapText="1"/>
    </xf>
    <xf numFmtId="176" fontId="28" fillId="3" borderId="3" xfId="58" applyNumberFormat="1" applyFont="1" applyFill="1" applyBorder="1" applyAlignment="1">
      <alignment horizontal="right" vertical="center"/>
    </xf>
    <xf numFmtId="0" fontId="29" fillId="3" borderId="3" xfId="0" quotePrefix="1" applyFont="1" applyFill="1" applyBorder="1" applyAlignment="1">
      <alignment horizontal="left" vertical="center" wrapText="1"/>
    </xf>
    <xf numFmtId="176" fontId="29" fillId="3" borderId="3" xfId="20" applyNumberFormat="1" applyFont="1" applyFill="1" applyBorder="1" applyAlignment="1">
      <alignment horizontal="right" vertical="center" wrapText="1"/>
    </xf>
    <xf numFmtId="0" fontId="29" fillId="3" borderId="3" xfId="29" applyFont="1" applyFill="1" applyBorder="1" applyAlignment="1">
      <alignment horizontal="left" vertical="center" wrapText="1"/>
    </xf>
    <xf numFmtId="2" fontId="29" fillId="3" borderId="3" xfId="54" applyNumberFormat="1" applyFont="1" applyFill="1" applyBorder="1" applyAlignment="1">
      <alignment vertical="center" wrapText="1"/>
    </xf>
    <xf numFmtId="2" fontId="29" fillId="3" borderId="3" xfId="58" applyNumberFormat="1" applyFont="1" applyFill="1" applyBorder="1" applyAlignment="1">
      <alignment horizontal="left" vertical="center" wrapText="1"/>
    </xf>
    <xf numFmtId="2" fontId="29" fillId="3" borderId="3" xfId="58" applyNumberFormat="1" applyFont="1" applyFill="1" applyBorder="1" applyAlignment="1">
      <alignment vertical="center" wrapText="1"/>
    </xf>
    <xf numFmtId="0" fontId="29" fillId="3" borderId="3" xfId="57" applyFont="1" applyFill="1" applyBorder="1" applyAlignment="1">
      <alignment horizontal="left" vertical="center" wrapText="1"/>
    </xf>
    <xf numFmtId="3" fontId="29" fillId="0" borderId="3" xfId="54" applyNumberFormat="1" applyFont="1" applyFill="1" applyBorder="1" applyAlignment="1">
      <alignment horizontal="center" vertical="center" wrapText="1"/>
    </xf>
    <xf numFmtId="0" fontId="29" fillId="0" borderId="3" xfId="70" applyFont="1" applyFill="1" applyBorder="1" applyAlignment="1">
      <alignment horizontal="left" vertical="center" wrapText="1"/>
    </xf>
    <xf numFmtId="176" fontId="29" fillId="0" borderId="3" xfId="58" applyNumberFormat="1" applyFont="1" applyFill="1" applyBorder="1" applyAlignment="1">
      <alignment horizontal="right" vertical="center" wrapText="1"/>
    </xf>
    <xf numFmtId="176" fontId="29" fillId="0" borderId="3" xfId="58" applyNumberFormat="1" applyFont="1" applyFill="1" applyBorder="1" applyAlignment="1">
      <alignment horizontal="right" vertical="center"/>
    </xf>
    <xf numFmtId="176" fontId="29" fillId="0" borderId="3" xfId="54" applyNumberFormat="1" applyFont="1" applyFill="1" applyBorder="1" applyAlignment="1">
      <alignment horizontal="right" vertical="center" wrapText="1"/>
    </xf>
    <xf numFmtId="176" fontId="29" fillId="0" borderId="3" xfId="57" applyNumberFormat="1" applyFont="1" applyFill="1" applyBorder="1" applyAlignment="1">
      <alignment horizontal="right" vertical="center" wrapText="1"/>
    </xf>
    <xf numFmtId="0" fontId="29" fillId="0" borderId="3" xfId="100" applyFont="1" applyFill="1" applyBorder="1" applyAlignment="1">
      <alignment vertical="center" wrapText="1"/>
    </xf>
    <xf numFmtId="176" fontId="29" fillId="0" borderId="3" xfId="54" applyNumberFormat="1" applyFont="1" applyFill="1" applyBorder="1" applyAlignment="1">
      <alignment vertical="center" wrapText="1"/>
    </xf>
    <xf numFmtId="0" fontId="29" fillId="0" borderId="3" xfId="54" applyFont="1" applyFill="1" applyBorder="1" applyAlignment="1">
      <alignment horizontal="left" vertical="center" wrapText="1"/>
    </xf>
    <xf numFmtId="0" fontId="29" fillId="0" borderId="3" xfId="20" applyFont="1" applyFill="1" applyBorder="1" applyAlignment="1">
      <alignment horizontal="center" vertical="center" wrapText="1"/>
    </xf>
    <xf numFmtId="176" fontId="29" fillId="3" borderId="3" xfId="57" applyNumberFormat="1" applyFont="1" applyFill="1" applyBorder="1" applyAlignment="1">
      <alignment horizontal="right" vertical="center" wrapText="1"/>
    </xf>
    <xf numFmtId="0" fontId="29" fillId="3" borderId="3" xfId="24" applyFont="1" applyFill="1" applyBorder="1" applyAlignment="1">
      <alignment horizontal="left" vertical="center" wrapText="1"/>
    </xf>
    <xf numFmtId="173" fontId="29" fillId="3" borderId="3" xfId="20" applyNumberFormat="1" applyFont="1" applyFill="1" applyBorder="1" applyAlignment="1">
      <alignment horizontal="left" vertical="center" wrapText="1"/>
    </xf>
    <xf numFmtId="0" fontId="29" fillId="3" borderId="3" xfId="38" applyFont="1" applyFill="1" applyBorder="1" applyAlignment="1">
      <alignment horizontal="left" vertical="center" wrapText="1"/>
    </xf>
    <xf numFmtId="0" fontId="29" fillId="3" borderId="3" xfId="38" applyFont="1" applyFill="1" applyBorder="1" applyAlignment="1">
      <alignment vertical="center" wrapText="1"/>
    </xf>
    <xf numFmtId="43" fontId="29" fillId="3" borderId="3" xfId="0" applyNumberFormat="1" applyFont="1" applyFill="1" applyBorder="1" applyAlignment="1" applyProtection="1">
      <alignment horizontal="left" vertical="center" wrapText="1"/>
      <protection locked="0"/>
    </xf>
    <xf numFmtId="0" fontId="28" fillId="0" borderId="3" xfId="58" applyFont="1" applyFill="1" applyBorder="1" applyAlignment="1">
      <alignment horizontal="center" vertical="center" wrapText="1"/>
    </xf>
    <xf numFmtId="0" fontId="29" fillId="0" borderId="3" xfId="69" applyFont="1" applyFill="1" applyBorder="1" applyAlignment="1">
      <alignment horizontal="center" vertical="center"/>
    </xf>
    <xf numFmtId="0" fontId="29" fillId="0" borderId="3" xfId="141" applyFont="1" applyFill="1" applyBorder="1" applyAlignment="1">
      <alignment vertical="center" wrapText="1"/>
    </xf>
    <xf numFmtId="2" fontId="29" fillId="0" borderId="3" xfId="69" applyNumberFormat="1" applyFont="1" applyFill="1" applyBorder="1" applyAlignment="1">
      <alignment horizontal="right" vertical="center"/>
    </xf>
    <xf numFmtId="0" fontId="29" fillId="0" borderId="3" xfId="0" applyFont="1" applyFill="1" applyBorder="1" applyAlignment="1">
      <alignment horizontal="right" vertical="center" wrapText="1"/>
    </xf>
    <xf numFmtId="0" fontId="29" fillId="0" borderId="3" xfId="0" applyFont="1" applyFill="1" applyBorder="1" applyAlignment="1">
      <alignment horizontal="right" vertical="center"/>
    </xf>
    <xf numFmtId="0" fontId="29" fillId="0" borderId="3" xfId="151" applyFont="1" applyFill="1" applyBorder="1" applyAlignment="1">
      <alignment horizontal="justify" vertical="center"/>
    </xf>
    <xf numFmtId="2" fontId="29" fillId="0" borderId="3" xfId="0" applyNumberFormat="1" applyFont="1" applyFill="1" applyBorder="1" applyAlignment="1">
      <alignment horizontal="right" vertical="center"/>
    </xf>
    <xf numFmtId="2" fontId="29" fillId="0" borderId="3" xfId="0" applyNumberFormat="1" applyFont="1" applyFill="1" applyBorder="1" applyAlignment="1">
      <alignment horizontal="right" vertical="center" wrapText="1"/>
    </xf>
    <xf numFmtId="0" fontId="29" fillId="0" borderId="3" xfId="141" applyFont="1" applyFill="1" applyBorder="1" applyAlignment="1">
      <alignment horizontal="left" vertical="center" wrapText="1"/>
    </xf>
    <xf numFmtId="0" fontId="29" fillId="0" borderId="3" xfId="69" applyFont="1" applyFill="1" applyBorder="1" applyAlignment="1">
      <alignment vertical="center" wrapText="1"/>
    </xf>
    <xf numFmtId="2" fontId="29" fillId="0" borderId="3" xfId="38" applyNumberFormat="1" applyFont="1" applyFill="1" applyBorder="1" applyAlignment="1">
      <alignment horizontal="center" vertical="center" wrapText="1"/>
    </xf>
    <xf numFmtId="0" fontId="29" fillId="0" borderId="3" xfId="69" applyFont="1" applyFill="1" applyBorder="1" applyAlignment="1">
      <alignment vertical="top" wrapText="1"/>
    </xf>
    <xf numFmtId="0" fontId="29" fillId="0" borderId="3" xfId="0" applyFont="1" applyFill="1" applyBorder="1" applyAlignment="1">
      <alignment horizontal="left" vertical="center" wrapText="1"/>
    </xf>
    <xf numFmtId="0" fontId="29" fillId="0" borderId="3" xfId="69" applyFont="1" applyFill="1" applyBorder="1" applyAlignment="1">
      <alignment horizontal="center" vertical="center" wrapText="1"/>
    </xf>
    <xf numFmtId="0" fontId="29" fillId="0" borderId="3" xfId="150" applyFont="1" applyFill="1" applyBorder="1" applyAlignment="1">
      <alignment vertical="center" wrapText="1"/>
    </xf>
    <xf numFmtId="0" fontId="29" fillId="0" borderId="3" xfId="152" applyFont="1" applyFill="1" applyBorder="1" applyAlignment="1">
      <alignment vertical="center" wrapText="1"/>
    </xf>
    <xf numFmtId="0" fontId="28" fillId="0" borderId="3" xfId="0" applyFont="1" applyFill="1" applyBorder="1" applyAlignment="1">
      <alignment horizontal="right" vertical="center" wrapText="1"/>
    </xf>
    <xf numFmtId="0" fontId="29" fillId="0" borderId="3" xfId="69" applyNumberFormat="1" applyFont="1" applyFill="1" applyBorder="1" applyAlignment="1">
      <alignment horizontal="center" vertical="center" wrapText="1"/>
    </xf>
    <xf numFmtId="176" fontId="12" fillId="0" borderId="3" xfId="0" applyNumberFormat="1" applyFont="1" applyFill="1" applyBorder="1" applyAlignment="1">
      <alignment horizontal="right" vertical="center" wrapText="1"/>
    </xf>
    <xf numFmtId="3" fontId="13" fillId="0" borderId="0" xfId="54" applyNumberFormat="1" applyFont="1" applyFill="1" applyAlignment="1">
      <alignment horizontal="center" vertical="center" wrapText="1"/>
    </xf>
    <xf numFmtId="2" fontId="2" fillId="0" borderId="3" xfId="55" applyNumberFormat="1" applyFont="1" applyFill="1" applyBorder="1" applyAlignment="1">
      <alignment horizontal="right" vertical="center" wrapText="1"/>
    </xf>
    <xf numFmtId="3" fontId="17" fillId="0" borderId="0" xfId="54" applyNumberFormat="1" applyFont="1" applyFill="1" applyAlignment="1">
      <alignment horizontal="center" vertical="center" wrapText="1"/>
    </xf>
    <xf numFmtId="0" fontId="17" fillId="0" borderId="0" xfId="54"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0" xfId="0" applyFont="1" applyFill="1" applyAlignment="1">
      <alignment horizontal="center" vertical="center"/>
    </xf>
    <xf numFmtId="0" fontId="35" fillId="0" borderId="0" xfId="54" applyFont="1" applyFill="1" applyBorder="1" applyAlignment="1">
      <alignment horizontal="center" vertical="center" wrapText="1"/>
    </xf>
    <xf numFmtId="0" fontId="34" fillId="0" borderId="0" xfId="54" applyFont="1" applyFill="1" applyAlignment="1">
      <alignment horizontal="center" vertical="center" wrapText="1"/>
    </xf>
    <xf numFmtId="0" fontId="14" fillId="0" borderId="5" xfId="0" applyFont="1" applyFill="1" applyBorder="1" applyAlignment="1">
      <alignment horizontal="center" vertical="center" wrapText="1"/>
    </xf>
    <xf numFmtId="49" fontId="12" fillId="0" borderId="3" xfId="54" applyNumberFormat="1" applyFont="1" applyFill="1" applyBorder="1" applyAlignment="1">
      <alignment horizontal="center" vertical="center"/>
    </xf>
    <xf numFmtId="0" fontId="12" fillId="0" borderId="3" xfId="54" applyFont="1" applyFill="1" applyBorder="1" applyAlignment="1">
      <alignment horizontal="center" vertical="center" wrapText="1"/>
    </xf>
    <xf numFmtId="1" fontId="12" fillId="0" borderId="3" xfId="54" applyNumberFormat="1" applyFont="1" applyFill="1" applyBorder="1" applyAlignment="1">
      <alignment horizontal="center" vertical="center" wrapText="1"/>
    </xf>
    <xf numFmtId="2" fontId="12" fillId="0" borderId="3" xfId="54" applyNumberFormat="1" applyFont="1" applyFill="1" applyBorder="1" applyAlignment="1">
      <alignment horizontal="center" vertical="center" wrapText="1"/>
    </xf>
    <xf numFmtId="2" fontId="64" fillId="0" borderId="3" xfId="58" applyNumberFormat="1" applyFont="1" applyFill="1" applyBorder="1" applyAlignment="1">
      <alignment horizontal="center" vertical="center" wrapText="1"/>
    </xf>
    <xf numFmtId="0" fontId="13" fillId="0" borderId="5" xfId="54" applyFont="1" applyFill="1" applyBorder="1" applyAlignment="1">
      <alignment horizontal="center" vertical="center" wrapText="1"/>
    </xf>
    <xf numFmtId="0" fontId="13" fillId="0" borderId="0" xfId="0" applyFont="1" applyFill="1" applyAlignment="1">
      <alignment horizontal="center" vertical="center" wrapText="1"/>
    </xf>
    <xf numFmtId="0" fontId="11" fillId="0" borderId="0" xfId="54" applyFont="1" applyFill="1" applyBorder="1" applyAlignment="1">
      <alignment horizontal="center" vertical="center" wrapText="1"/>
    </xf>
    <xf numFmtId="0" fontId="9" fillId="0" borderId="0" xfId="54" applyFont="1" applyFill="1" applyBorder="1" applyAlignment="1">
      <alignment horizontal="center" vertical="center" wrapText="1"/>
    </xf>
    <xf numFmtId="0" fontId="64" fillId="0" borderId="3" xfId="58" applyFont="1" applyFill="1" applyBorder="1" applyAlignment="1">
      <alignment horizontal="center" vertical="center" wrapText="1"/>
    </xf>
    <xf numFmtId="49" fontId="64" fillId="0" borderId="3" xfId="58" applyNumberFormat="1" applyFont="1" applyFill="1" applyBorder="1" applyAlignment="1">
      <alignment horizontal="center" vertical="center" wrapText="1"/>
    </xf>
    <xf numFmtId="0" fontId="63" fillId="0" borderId="3" xfId="58"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Alignment="1">
      <alignment horizontal="center" vertical="center" wrapText="1"/>
    </xf>
    <xf numFmtId="0" fontId="53" fillId="0" borderId="0" xfId="0" applyFont="1" applyFill="1" applyBorder="1" applyAlignment="1">
      <alignment horizontal="center" vertical="center" wrapText="1"/>
    </xf>
    <xf numFmtId="0" fontId="79" fillId="0" borderId="0" xfId="54" applyFont="1" applyFill="1" applyBorder="1" applyAlignment="1">
      <alignment horizontal="center" vertical="center" wrapText="1"/>
    </xf>
    <xf numFmtId="0" fontId="78" fillId="0" borderId="0" xfId="54" applyFont="1" applyFill="1" applyBorder="1" applyAlignment="1">
      <alignment horizontal="center" vertical="center" wrapText="1"/>
    </xf>
    <xf numFmtId="0" fontId="53" fillId="0" borderId="0" xfId="54" applyFont="1" applyFill="1" applyBorder="1" applyAlignment="1">
      <alignment horizontal="center" vertical="center" wrapText="1"/>
    </xf>
    <xf numFmtId="49" fontId="63" fillId="0" borderId="3" xfId="58" applyNumberFormat="1" applyFont="1" applyFill="1" applyBorder="1" applyAlignment="1">
      <alignment horizontal="center" vertical="center" wrapText="1"/>
    </xf>
    <xf numFmtId="49" fontId="2" fillId="3" borderId="3" xfId="58" applyNumberFormat="1" applyFont="1" applyFill="1" applyBorder="1" applyAlignment="1">
      <alignment horizontal="center" vertical="center" wrapText="1"/>
    </xf>
    <xf numFmtId="0" fontId="2" fillId="3" borderId="3" xfId="58" applyFont="1" applyFill="1" applyBorder="1" applyAlignment="1">
      <alignment horizontal="center" vertical="center" wrapText="1"/>
    </xf>
    <xf numFmtId="0" fontId="2" fillId="3" borderId="3" xfId="58" applyFont="1" applyFill="1" applyBorder="1" applyAlignment="1">
      <alignment horizontal="right" vertical="center" wrapText="1"/>
    </xf>
    <xf numFmtId="0" fontId="26" fillId="0" borderId="0" xfId="54" applyFont="1" applyFill="1" applyBorder="1" applyAlignment="1">
      <alignment horizontal="center" vertical="center" wrapText="1"/>
    </xf>
    <xf numFmtId="0" fontId="12" fillId="0" borderId="3" xfId="58" applyFont="1" applyFill="1" applyBorder="1" applyAlignment="1">
      <alignment horizontal="center" vertical="center" wrapText="1"/>
    </xf>
    <xf numFmtId="49" fontId="12" fillId="0" borderId="3" xfId="58"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17" fillId="0" borderId="0" xfId="54" applyFont="1" applyFill="1" applyBorder="1" applyAlignment="1">
      <alignment horizontal="center" vertical="center" wrapText="1"/>
    </xf>
    <xf numFmtId="0" fontId="21" fillId="0" borderId="0" xfId="54" applyFont="1" applyFill="1" applyBorder="1" applyAlignment="1">
      <alignment horizontal="center" vertical="center" wrapText="1"/>
    </xf>
    <xf numFmtId="0" fontId="20" fillId="0" borderId="0" xfId="0" applyFont="1" applyFill="1" applyAlignment="1">
      <alignment horizontal="center" vertical="center" wrapText="1"/>
    </xf>
    <xf numFmtId="0" fontId="17" fillId="0" borderId="0" xfId="0" applyFont="1" applyFill="1" applyAlignment="1">
      <alignment horizontal="center" vertical="center" wrapText="1"/>
    </xf>
    <xf numFmtId="0" fontId="20" fillId="0" borderId="5" xfId="54"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0" fillId="0" borderId="0" xfId="66" applyFont="1" applyFill="1" applyBorder="1" applyAlignment="1">
      <alignment horizontal="center" vertical="center" wrapText="1"/>
    </xf>
    <xf numFmtId="0" fontId="13" fillId="0" borderId="0" xfId="54" applyFont="1" applyFill="1" applyBorder="1" applyAlignment="1">
      <alignment horizontal="center" vertical="center" wrapText="1"/>
    </xf>
    <xf numFmtId="0" fontId="63" fillId="0" borderId="3" xfId="58" applyFont="1" applyBorder="1" applyAlignment="1">
      <alignment horizontal="center" vertical="center" wrapText="1"/>
    </xf>
    <xf numFmtId="49" fontId="63" fillId="0" borderId="3" xfId="58" applyNumberFormat="1" applyFont="1" applyBorder="1" applyAlignment="1">
      <alignment horizontal="center" vertical="center" wrapText="1"/>
    </xf>
    <xf numFmtId="0" fontId="27" fillId="0" borderId="0" xfId="54" applyFont="1" applyFill="1" applyBorder="1" applyAlignment="1">
      <alignment horizontal="center" vertical="center" wrapText="1"/>
    </xf>
    <xf numFmtId="0" fontId="2" fillId="0" borderId="3" xfId="60" applyFont="1" applyFill="1" applyBorder="1" applyAlignment="1">
      <alignment horizontal="center" vertical="center" wrapText="1"/>
    </xf>
    <xf numFmtId="49" fontId="2" fillId="0" borderId="3" xfId="60" applyNumberFormat="1" applyFont="1" applyFill="1" applyBorder="1" applyAlignment="1">
      <alignment horizontal="center" vertical="center" wrapText="1"/>
    </xf>
    <xf numFmtId="0" fontId="43" fillId="0" borderId="3" xfId="58" applyFont="1" applyFill="1" applyBorder="1" applyAlignment="1">
      <alignment horizontal="center" vertical="center" wrapText="1"/>
    </xf>
    <xf numFmtId="49" fontId="43" fillId="0" borderId="3" xfId="58" applyNumberFormat="1" applyFont="1" applyFill="1" applyBorder="1" applyAlignment="1">
      <alignment horizontal="center" vertical="center" wrapText="1"/>
    </xf>
    <xf numFmtId="0" fontId="17" fillId="0" borderId="3" xfId="58" applyFont="1" applyFill="1" applyBorder="1" applyAlignment="1">
      <alignment horizontal="center" vertical="center" wrapText="1"/>
    </xf>
    <xf numFmtId="49" fontId="17" fillId="0" borderId="3" xfId="58" applyNumberFormat="1" applyFont="1" applyFill="1" applyBorder="1" applyAlignment="1">
      <alignment horizontal="center" vertical="center" wrapText="1"/>
    </xf>
  </cellXfs>
  <cellStyles count="158">
    <cellStyle name="Comma" xfId="1" builtinId="3"/>
    <cellStyle name="Comma 10" xfId="2"/>
    <cellStyle name="Comma 2" xfId="3"/>
    <cellStyle name="Comma 2 2" xfId="4"/>
    <cellStyle name="Comma 2 3" xfId="5"/>
    <cellStyle name="Comma 29" xfId="6"/>
    <cellStyle name="Comma 3" xfId="7"/>
    <cellStyle name="Comma 39" xfId="8"/>
    <cellStyle name="Comma 4" xfId="9"/>
    <cellStyle name="Comma 5" xfId="10"/>
    <cellStyle name="Comma 5 2" xfId="11"/>
    <cellStyle name="Comma 6 2" xfId="12"/>
    <cellStyle name="Comma 9" xfId="13"/>
    <cellStyle name="Currency 2" xfId="14"/>
    <cellStyle name="Currency 3" xfId="15"/>
    <cellStyle name="Currency 3 2" xfId="16"/>
    <cellStyle name="Header1" xfId="17"/>
    <cellStyle name="Header2" xfId="18"/>
    <cellStyle name="Hyperlink" xfId="19" builtinId="8"/>
    <cellStyle name="Normal" xfId="0" builtinId="0"/>
    <cellStyle name="Normal 10" xfId="20"/>
    <cellStyle name="Normal 10 2" xfId="21"/>
    <cellStyle name="Normal 10 2 2" xfId="22"/>
    <cellStyle name="Normal 10 2 2 2" xfId="23"/>
    <cellStyle name="Normal 10 2 3" xfId="24"/>
    <cellStyle name="Normal 10 3" xfId="25"/>
    <cellStyle name="Normal 10 3 2" xfId="26"/>
    <cellStyle name="Normal 100" xfId="27"/>
    <cellStyle name="Normal 11" xfId="28"/>
    <cellStyle name="Normal 11 2" xfId="29"/>
    <cellStyle name="Normal 11 3" xfId="30"/>
    <cellStyle name="Normal 11 4" xfId="31"/>
    <cellStyle name="Normal 11_KE HOACH 6 THANG CUOI NAM" xfId="32"/>
    <cellStyle name="Normal 12" xfId="33"/>
    <cellStyle name="Normal 12 2" xfId="34"/>
    <cellStyle name="Normal 13" xfId="35"/>
    <cellStyle name="Normal 13 2" xfId="36"/>
    <cellStyle name="Normal 14" xfId="37"/>
    <cellStyle name="Normal 14 10" xfId="38"/>
    <cellStyle name="Normal 14 2" xfId="39"/>
    <cellStyle name="Normal 14 2 2" xfId="40"/>
    <cellStyle name="Normal 14 3" xfId="41"/>
    <cellStyle name="Normal 14 3 2" xfId="42"/>
    <cellStyle name="Normal 14 4" xfId="43"/>
    <cellStyle name="Normal 15" xfId="44"/>
    <cellStyle name="Normal 15 2" xfId="45"/>
    <cellStyle name="Normal 16" xfId="46"/>
    <cellStyle name="Normal 16 3" xfId="47"/>
    <cellStyle name="Normal 17" xfId="48"/>
    <cellStyle name="Normal 17 2" xfId="49"/>
    <cellStyle name="Normal 18" xfId="50"/>
    <cellStyle name="Normal 18 2" xfId="51"/>
    <cellStyle name="Normal 19" xfId="52"/>
    <cellStyle name="Normal 19 2" xfId="53"/>
    <cellStyle name="Normal 2" xfId="54"/>
    <cellStyle name="Normal 2 10" xfId="55"/>
    <cellStyle name="Normal 2 2" xfId="56"/>
    <cellStyle name="Normal 2 2 10" xfId="57"/>
    <cellStyle name="Normal 2 2 2" xfId="58"/>
    <cellStyle name="Normal 2 2 2 10 2" xfId="59"/>
    <cellStyle name="Normal 2 2 2 2" xfId="60"/>
    <cellStyle name="Normal 2 2 2 3" xfId="61"/>
    <cellStyle name="Normal 2 2 3" xfId="62"/>
    <cellStyle name="Normal 2 2_BIEU 01 - THĐ KY ANH 2019" xfId="63"/>
    <cellStyle name="Normal 2 3" xfId="64"/>
    <cellStyle name="Normal 2 3 2" xfId="65"/>
    <cellStyle name="Normal 2 3 2 2" xfId="66"/>
    <cellStyle name="Normal 2 3 42" xfId="67"/>
    <cellStyle name="Normal 2 4" xfId="68"/>
    <cellStyle name="Normal 2 4 2" xfId="69"/>
    <cellStyle name="Normal 2 5" xfId="70"/>
    <cellStyle name="Normal 2_CC HUONG KHE 16.1.2017" xfId="71"/>
    <cellStyle name="Normal 20" xfId="72"/>
    <cellStyle name="Normal 20 2" xfId="73"/>
    <cellStyle name="Normal 21" xfId="74"/>
    <cellStyle name="Normal 21 2" xfId="75"/>
    <cellStyle name="Normal 21 3" xfId="76"/>
    <cellStyle name="Normal 22" xfId="77"/>
    <cellStyle name="Normal 22 2" xfId="78"/>
    <cellStyle name="Normal 23 2" xfId="79"/>
    <cellStyle name="Normal 24 2" xfId="80"/>
    <cellStyle name="Normal 25" xfId="81"/>
    <cellStyle name="Normal 25 2" xfId="82"/>
    <cellStyle name="Normal 26" xfId="83"/>
    <cellStyle name="Normal 260" xfId="84"/>
    <cellStyle name="Normal 27 2" xfId="85"/>
    <cellStyle name="Normal 276" xfId="86"/>
    <cellStyle name="Normal 277" xfId="87"/>
    <cellStyle name="Normal 278" xfId="88"/>
    <cellStyle name="Normal 280" xfId="89"/>
    <cellStyle name="Normal 281" xfId="90"/>
    <cellStyle name="Normal 282" xfId="91"/>
    <cellStyle name="Normal 283" xfId="92"/>
    <cellStyle name="Normal 284" xfId="93"/>
    <cellStyle name="Normal 29" xfId="94"/>
    <cellStyle name="Normal 3" xfId="95"/>
    <cellStyle name="Normal 3 2" xfId="96"/>
    <cellStyle name="Normal 3 2 2" xfId="97"/>
    <cellStyle name="Normal 3 2_Danh muc THD ban hành" xfId="98"/>
    <cellStyle name="Normal 3 3" xfId="99"/>
    <cellStyle name="Normal 3 4" xfId="100"/>
    <cellStyle name="Normal 31" xfId="101"/>
    <cellStyle name="Normal 31 2" xfId="102"/>
    <cellStyle name="Normal 32 2" xfId="103"/>
    <cellStyle name="Normal 36" xfId="104"/>
    <cellStyle name="Normal 37" xfId="105"/>
    <cellStyle name="Normal 38 2" xfId="106"/>
    <cellStyle name="Normal 39 2" xfId="107"/>
    <cellStyle name="Normal 4" xfId="108"/>
    <cellStyle name="Normal 4 2" xfId="109"/>
    <cellStyle name="Normal 4 2 2" xfId="110"/>
    <cellStyle name="Normal 4 3" xfId="111"/>
    <cellStyle name="Normal 40 2" xfId="112"/>
    <cellStyle name="Normal 41" xfId="113"/>
    <cellStyle name="Normal 41 2" xfId="114"/>
    <cellStyle name="Normal 42" xfId="115"/>
    <cellStyle name="Normal 42 2" xfId="116"/>
    <cellStyle name="Normal 43" xfId="117"/>
    <cellStyle name="Normal 43 2" xfId="118"/>
    <cellStyle name="Normal 44" xfId="119"/>
    <cellStyle name="Normal 44 2" xfId="120"/>
    <cellStyle name="Normal 45 2" xfId="121"/>
    <cellStyle name="Normal 46 2" xfId="122"/>
    <cellStyle name="Normal 47 2" xfId="123"/>
    <cellStyle name="Normal 48" xfId="124"/>
    <cellStyle name="Normal 48 2" xfId="125"/>
    <cellStyle name="Normal 49 2" xfId="126"/>
    <cellStyle name="Normal 5" xfId="127"/>
    <cellStyle name="Normal 5 2 2" xfId="128"/>
    <cellStyle name="Normal 5 46" xfId="129"/>
    <cellStyle name="Normal 50 2" xfId="130"/>
    <cellStyle name="Normal 51 2" xfId="131"/>
    <cellStyle name="Normal 52" xfId="132"/>
    <cellStyle name="Normal 52 2" xfId="133"/>
    <cellStyle name="Normal 53" xfId="134"/>
    <cellStyle name="Normal 55" xfId="135"/>
    <cellStyle name="Normal 6" xfId="136"/>
    <cellStyle name="Normal 6 2" xfId="137"/>
    <cellStyle name="Normal 6 2 2" xfId="138"/>
    <cellStyle name="Normal 62" xfId="139"/>
    <cellStyle name="Normal 65" xfId="140"/>
    <cellStyle name="Normal 66 2" xfId="141"/>
    <cellStyle name="Normal 7" xfId="142"/>
    <cellStyle name="Normal 7 2" xfId="143"/>
    <cellStyle name="Normal 79" xfId="144"/>
    <cellStyle name="Normal 8" xfId="145"/>
    <cellStyle name="Normal 8 2" xfId="146"/>
    <cellStyle name="Normal 8 2 2" xfId="147"/>
    <cellStyle name="Normal 80" xfId="148"/>
    <cellStyle name="Normal 81" xfId="149"/>
    <cellStyle name="Normal 82" xfId="150"/>
    <cellStyle name="Normal 84" xfId="151"/>
    <cellStyle name="Normal 85" xfId="152"/>
    <cellStyle name="Normal 9" xfId="153"/>
    <cellStyle name="Normal 9 2" xfId="154"/>
    <cellStyle name="Normal_Bieu mau (CV )" xfId="155"/>
    <cellStyle name="Normal_Sheet1" xfId="156"/>
    <cellStyle name="Normal_Sheet1_DTH2017moi" xfId="157"/>
  </cellStyles>
  <dxfs count="21">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1114425</xdr:colOff>
      <xdr:row>2</xdr:row>
      <xdr:rowOff>19050</xdr:rowOff>
    </xdr:from>
    <xdr:to>
      <xdr:col>3</xdr:col>
      <xdr:colOff>95250</xdr:colOff>
      <xdr:row>2</xdr:row>
      <xdr:rowOff>19050</xdr:rowOff>
    </xdr:to>
    <xdr:sp macro="" textlink="">
      <xdr:nvSpPr>
        <xdr:cNvPr id="105500" name="Line 1"/>
        <xdr:cNvSpPr>
          <a:spLocks noChangeShapeType="1"/>
        </xdr:cNvSpPr>
      </xdr:nvSpPr>
      <xdr:spPr bwMode="auto">
        <a:xfrm flipV="1">
          <a:off x="1457325" y="419100"/>
          <a:ext cx="704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514350</xdr:colOff>
      <xdr:row>2</xdr:row>
      <xdr:rowOff>28575</xdr:rowOff>
    </xdr:from>
    <xdr:to>
      <xdr:col>11</xdr:col>
      <xdr:colOff>219075</xdr:colOff>
      <xdr:row>2</xdr:row>
      <xdr:rowOff>28575</xdr:rowOff>
    </xdr:to>
    <xdr:sp macro="" textlink="">
      <xdr:nvSpPr>
        <xdr:cNvPr id="105501" name="Line 1"/>
        <xdr:cNvSpPr>
          <a:spLocks noChangeShapeType="1"/>
        </xdr:cNvSpPr>
      </xdr:nvSpPr>
      <xdr:spPr bwMode="auto">
        <a:xfrm>
          <a:off x="5838825" y="428625"/>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0679" name="Line 1"/>
        <xdr:cNvSpPr>
          <a:spLocks noChangeShapeType="1"/>
        </xdr:cNvSpPr>
      </xdr:nvSpPr>
      <xdr:spPr bwMode="auto">
        <a:xfrm flipV="1">
          <a:off x="1485900" y="4286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xdr:row>
      <xdr:rowOff>28575</xdr:rowOff>
    </xdr:from>
    <xdr:to>
      <xdr:col>13</xdr:col>
      <xdr:colOff>152400</xdr:colOff>
      <xdr:row>2</xdr:row>
      <xdr:rowOff>28575</xdr:rowOff>
    </xdr:to>
    <xdr:sp macro="" textlink="">
      <xdr:nvSpPr>
        <xdr:cNvPr id="100680" name="Line 1"/>
        <xdr:cNvSpPr>
          <a:spLocks noChangeShapeType="1"/>
        </xdr:cNvSpPr>
      </xdr:nvSpPr>
      <xdr:spPr bwMode="auto">
        <a:xfrm>
          <a:off x="6686550" y="428625"/>
          <a:ext cx="1666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99670" name="Line 1"/>
        <xdr:cNvSpPr>
          <a:spLocks noChangeShapeType="1"/>
        </xdr:cNvSpPr>
      </xdr:nvSpPr>
      <xdr:spPr bwMode="auto">
        <a:xfrm flipV="1">
          <a:off x="14859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438150</xdr:colOff>
      <xdr:row>2</xdr:row>
      <xdr:rowOff>28575</xdr:rowOff>
    </xdr:from>
    <xdr:to>
      <xdr:col>13</xdr:col>
      <xdr:colOff>266700</xdr:colOff>
      <xdr:row>2</xdr:row>
      <xdr:rowOff>28575</xdr:rowOff>
    </xdr:to>
    <xdr:sp macro="" textlink="">
      <xdr:nvSpPr>
        <xdr:cNvPr id="99671" name="Line 1"/>
        <xdr:cNvSpPr>
          <a:spLocks noChangeShapeType="1"/>
        </xdr:cNvSpPr>
      </xdr:nvSpPr>
      <xdr:spPr bwMode="auto">
        <a:xfrm>
          <a:off x="6276975" y="428625"/>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962025</xdr:colOff>
      <xdr:row>2</xdr:row>
      <xdr:rowOff>28575</xdr:rowOff>
    </xdr:from>
    <xdr:to>
      <xdr:col>1</xdr:col>
      <xdr:colOff>1581150</xdr:colOff>
      <xdr:row>2</xdr:row>
      <xdr:rowOff>28575</xdr:rowOff>
    </xdr:to>
    <xdr:sp macro="" textlink="">
      <xdr:nvSpPr>
        <xdr:cNvPr id="101697" name="Line 1"/>
        <xdr:cNvSpPr>
          <a:spLocks noChangeShapeType="1"/>
        </xdr:cNvSpPr>
      </xdr:nvSpPr>
      <xdr:spPr bwMode="auto">
        <a:xfrm flipV="1">
          <a:off x="12954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2</xdr:row>
      <xdr:rowOff>28575</xdr:rowOff>
    </xdr:from>
    <xdr:to>
      <xdr:col>14</xdr:col>
      <xdr:colOff>238125</xdr:colOff>
      <xdr:row>2</xdr:row>
      <xdr:rowOff>28575</xdr:rowOff>
    </xdr:to>
    <xdr:sp macro="" textlink="">
      <xdr:nvSpPr>
        <xdr:cNvPr id="101698" name="Line 1"/>
        <xdr:cNvSpPr>
          <a:spLocks noChangeShapeType="1"/>
        </xdr:cNvSpPr>
      </xdr:nvSpPr>
      <xdr:spPr bwMode="auto">
        <a:xfrm>
          <a:off x="6210300" y="428625"/>
          <a:ext cx="1466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04619" name="Line 1"/>
        <xdr:cNvSpPr>
          <a:spLocks noChangeShapeType="1"/>
        </xdr:cNvSpPr>
      </xdr:nvSpPr>
      <xdr:spPr bwMode="auto">
        <a:xfrm flipV="1">
          <a:off x="1409700" y="42862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2</xdr:row>
      <xdr:rowOff>28575</xdr:rowOff>
    </xdr:from>
    <xdr:to>
      <xdr:col>14</xdr:col>
      <xdr:colOff>57150</xdr:colOff>
      <xdr:row>2</xdr:row>
      <xdr:rowOff>28575</xdr:rowOff>
    </xdr:to>
    <xdr:sp macro="" textlink="">
      <xdr:nvSpPr>
        <xdr:cNvPr id="104620" name="Line 1"/>
        <xdr:cNvSpPr>
          <a:spLocks noChangeShapeType="1"/>
        </xdr:cNvSpPr>
      </xdr:nvSpPr>
      <xdr:spPr bwMode="auto">
        <a:xfrm>
          <a:off x="6238875" y="428625"/>
          <a:ext cx="1533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14703" name="Line 1"/>
        <xdr:cNvSpPr>
          <a:spLocks noChangeShapeType="1"/>
        </xdr:cNvSpPr>
      </xdr:nvSpPr>
      <xdr:spPr bwMode="auto">
        <a:xfrm flipV="1">
          <a:off x="1409700" y="42862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2</xdr:row>
      <xdr:rowOff>28575</xdr:rowOff>
    </xdr:from>
    <xdr:to>
      <xdr:col>13</xdr:col>
      <xdr:colOff>238125</xdr:colOff>
      <xdr:row>2</xdr:row>
      <xdr:rowOff>28575</xdr:rowOff>
    </xdr:to>
    <xdr:sp macro="" textlink="">
      <xdr:nvSpPr>
        <xdr:cNvPr id="114704" name="Line 1"/>
        <xdr:cNvSpPr>
          <a:spLocks noChangeShapeType="1"/>
        </xdr:cNvSpPr>
      </xdr:nvSpPr>
      <xdr:spPr bwMode="auto">
        <a:xfrm>
          <a:off x="6362700" y="42862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06524" name="Line 1"/>
        <xdr:cNvSpPr>
          <a:spLocks noChangeShapeType="1"/>
        </xdr:cNvSpPr>
      </xdr:nvSpPr>
      <xdr:spPr bwMode="auto">
        <a:xfrm flipV="1">
          <a:off x="1485900" y="4286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342900</xdr:colOff>
      <xdr:row>2</xdr:row>
      <xdr:rowOff>28575</xdr:rowOff>
    </xdr:from>
    <xdr:to>
      <xdr:col>13</xdr:col>
      <xdr:colOff>219075</xdr:colOff>
      <xdr:row>2</xdr:row>
      <xdr:rowOff>28575</xdr:rowOff>
    </xdr:to>
    <xdr:sp macro="" textlink="">
      <xdr:nvSpPr>
        <xdr:cNvPr id="106525" name="Line 1"/>
        <xdr:cNvSpPr>
          <a:spLocks noChangeShapeType="1"/>
        </xdr:cNvSpPr>
      </xdr:nvSpPr>
      <xdr:spPr bwMode="auto">
        <a:xfrm>
          <a:off x="5591175" y="42862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7548" name="Line 1"/>
        <xdr:cNvSpPr>
          <a:spLocks noChangeShapeType="1"/>
        </xdr:cNvSpPr>
      </xdr:nvSpPr>
      <xdr:spPr bwMode="auto">
        <a:xfrm flipV="1">
          <a:off x="1485900" y="428625"/>
          <a:ext cx="447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352425</xdr:colOff>
      <xdr:row>2</xdr:row>
      <xdr:rowOff>28575</xdr:rowOff>
    </xdr:from>
    <xdr:to>
      <xdr:col>14</xdr:col>
      <xdr:colOff>152400</xdr:colOff>
      <xdr:row>2</xdr:row>
      <xdr:rowOff>28575</xdr:rowOff>
    </xdr:to>
    <xdr:sp macro="" textlink="">
      <xdr:nvSpPr>
        <xdr:cNvPr id="107549" name="Line 1"/>
        <xdr:cNvSpPr>
          <a:spLocks noChangeShapeType="1"/>
        </xdr:cNvSpPr>
      </xdr:nvSpPr>
      <xdr:spPr bwMode="auto">
        <a:xfrm flipV="1">
          <a:off x="5800725" y="428625"/>
          <a:ext cx="1876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8572" name="Line 1"/>
        <xdr:cNvSpPr>
          <a:spLocks noChangeShapeType="1"/>
        </xdr:cNvSpPr>
      </xdr:nvSpPr>
      <xdr:spPr bwMode="auto">
        <a:xfrm flipV="1">
          <a:off x="14859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xdr:row>
      <xdr:rowOff>28575</xdr:rowOff>
    </xdr:from>
    <xdr:to>
      <xdr:col>12</xdr:col>
      <xdr:colOff>295275</xdr:colOff>
      <xdr:row>2</xdr:row>
      <xdr:rowOff>28575</xdr:rowOff>
    </xdr:to>
    <xdr:sp macro="" textlink="">
      <xdr:nvSpPr>
        <xdr:cNvPr id="108573" name="Line 1"/>
        <xdr:cNvSpPr>
          <a:spLocks noChangeShapeType="1"/>
        </xdr:cNvSpPr>
      </xdr:nvSpPr>
      <xdr:spPr bwMode="auto">
        <a:xfrm>
          <a:off x="5772150" y="428625"/>
          <a:ext cx="1590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9596" name="Line 1"/>
        <xdr:cNvSpPr>
          <a:spLocks noChangeShapeType="1"/>
        </xdr:cNvSpPr>
      </xdr:nvSpPr>
      <xdr:spPr bwMode="auto">
        <a:xfrm flipV="1">
          <a:off x="1485900" y="4286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xdr:row>
      <xdr:rowOff>28575</xdr:rowOff>
    </xdr:from>
    <xdr:to>
      <xdr:col>13</xdr:col>
      <xdr:colOff>152400</xdr:colOff>
      <xdr:row>2</xdr:row>
      <xdr:rowOff>28575</xdr:rowOff>
    </xdr:to>
    <xdr:sp macro="" textlink="">
      <xdr:nvSpPr>
        <xdr:cNvPr id="109597" name="Line 1"/>
        <xdr:cNvSpPr>
          <a:spLocks noChangeShapeType="1"/>
        </xdr:cNvSpPr>
      </xdr:nvSpPr>
      <xdr:spPr bwMode="auto">
        <a:xfrm>
          <a:off x="6029325" y="42862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10620" name="Line 1"/>
        <xdr:cNvSpPr>
          <a:spLocks noChangeShapeType="1"/>
        </xdr:cNvSpPr>
      </xdr:nvSpPr>
      <xdr:spPr bwMode="auto">
        <a:xfrm flipV="1">
          <a:off x="1485900" y="428625"/>
          <a:ext cx="390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2</xdr:row>
      <xdr:rowOff>28575</xdr:rowOff>
    </xdr:from>
    <xdr:to>
      <xdr:col>11</xdr:col>
      <xdr:colOff>466725</xdr:colOff>
      <xdr:row>2</xdr:row>
      <xdr:rowOff>28575</xdr:rowOff>
    </xdr:to>
    <xdr:sp macro="" textlink="">
      <xdr:nvSpPr>
        <xdr:cNvPr id="110621" name="Line 1"/>
        <xdr:cNvSpPr>
          <a:spLocks noChangeShapeType="1"/>
        </xdr:cNvSpPr>
      </xdr:nvSpPr>
      <xdr:spPr bwMode="auto">
        <a:xfrm>
          <a:off x="4867275" y="4286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11644" name="Line 1"/>
        <xdr:cNvSpPr>
          <a:spLocks noChangeShapeType="1"/>
        </xdr:cNvSpPr>
      </xdr:nvSpPr>
      <xdr:spPr bwMode="auto">
        <a:xfrm flipV="1">
          <a:off x="14859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xdr:row>
      <xdr:rowOff>28575</xdr:rowOff>
    </xdr:from>
    <xdr:to>
      <xdr:col>13</xdr:col>
      <xdr:colOff>47625</xdr:colOff>
      <xdr:row>2</xdr:row>
      <xdr:rowOff>28575</xdr:rowOff>
    </xdr:to>
    <xdr:sp macro="" textlink="">
      <xdr:nvSpPr>
        <xdr:cNvPr id="111645" name="Line 1"/>
        <xdr:cNvSpPr>
          <a:spLocks noChangeShapeType="1"/>
        </xdr:cNvSpPr>
      </xdr:nvSpPr>
      <xdr:spPr bwMode="auto">
        <a:xfrm>
          <a:off x="6000750" y="428625"/>
          <a:ext cx="170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12668" name="Line 1"/>
        <xdr:cNvSpPr>
          <a:spLocks noChangeShapeType="1"/>
        </xdr:cNvSpPr>
      </xdr:nvSpPr>
      <xdr:spPr bwMode="auto">
        <a:xfrm flipV="1">
          <a:off x="1485900" y="42862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133350</xdr:colOff>
      <xdr:row>2</xdr:row>
      <xdr:rowOff>28575</xdr:rowOff>
    </xdr:from>
    <xdr:to>
      <xdr:col>12</xdr:col>
      <xdr:colOff>419100</xdr:colOff>
      <xdr:row>2</xdr:row>
      <xdr:rowOff>28575</xdr:rowOff>
    </xdr:to>
    <xdr:sp macro="" textlink="">
      <xdr:nvSpPr>
        <xdr:cNvPr id="112669" name="Line 1"/>
        <xdr:cNvSpPr>
          <a:spLocks noChangeShapeType="1"/>
        </xdr:cNvSpPr>
      </xdr:nvSpPr>
      <xdr:spPr bwMode="auto">
        <a:xfrm>
          <a:off x="6019800" y="42862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13692" name="Line 1"/>
        <xdr:cNvSpPr>
          <a:spLocks noChangeShapeType="1"/>
        </xdr:cNvSpPr>
      </xdr:nvSpPr>
      <xdr:spPr bwMode="auto">
        <a:xfrm flipV="1">
          <a:off x="1485900" y="428625"/>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2</xdr:row>
      <xdr:rowOff>28575</xdr:rowOff>
    </xdr:from>
    <xdr:to>
      <xdr:col>13</xdr:col>
      <xdr:colOff>371475</xdr:colOff>
      <xdr:row>2</xdr:row>
      <xdr:rowOff>28575</xdr:rowOff>
    </xdr:to>
    <xdr:sp macro="" textlink="">
      <xdr:nvSpPr>
        <xdr:cNvPr id="113693" name="Line 1"/>
        <xdr:cNvSpPr>
          <a:spLocks noChangeShapeType="1"/>
        </xdr:cNvSpPr>
      </xdr:nvSpPr>
      <xdr:spPr bwMode="auto">
        <a:xfrm>
          <a:off x="6029325" y="428625"/>
          <a:ext cx="170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5.75" x14ac:dyDescent="0.25"/>
  <sheetData/>
  <pageMargins left="0.7" right="0.7" top="0.75" bottom="0.75" header="0.3" footer="0.3"/>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2"/>
  <sheetViews>
    <sheetView showZeros="0" topLeftCell="A22" zoomScaleNormal="100" zoomScaleSheetLayoutView="70" workbookViewId="0">
      <selection activeCell="K22" sqref="K22:P22"/>
    </sheetView>
  </sheetViews>
  <sheetFormatPr defaultColWidth="6.875" defaultRowHeight="12.75" x14ac:dyDescent="0.25"/>
  <cols>
    <col min="1" max="1" width="4.375" style="18" customWidth="1"/>
    <col min="2" max="2" width="17.75" style="19" customWidth="1"/>
    <col min="3" max="3" width="8.125" style="18" customWidth="1"/>
    <col min="4" max="4" width="6" style="20" customWidth="1"/>
    <col min="5" max="5" width="5" style="20" customWidth="1"/>
    <col min="6" max="6" width="4.875" style="20" customWidth="1"/>
    <col min="7" max="7" width="7" style="20" bestFit="1" customWidth="1"/>
    <col min="8" max="8" width="10.25" style="18" customWidth="1"/>
    <col min="9" max="9" width="8.625" style="18" customWidth="1"/>
    <col min="10" max="10" width="6.25" style="18" customWidth="1"/>
    <col min="11" max="11" width="6.125" style="18" customWidth="1"/>
    <col min="12" max="12" width="6.625" style="18" customWidth="1"/>
    <col min="13" max="13" width="5.625" style="18" customWidth="1"/>
    <col min="14" max="14" width="6" style="18" customWidth="1"/>
    <col min="15" max="15" width="28.5" style="18" customWidth="1"/>
    <col min="16" max="16" width="6.125" style="18" bestFit="1" customWidth="1"/>
    <col min="17" max="17" width="9.875" style="18" customWidth="1"/>
    <col min="18" max="16384" width="6.875" style="18"/>
  </cols>
  <sheetData>
    <row r="1" spans="1:17" s="22" customFormat="1" ht="15.75" customHeight="1" x14ac:dyDescent="0.25">
      <c r="A1" s="736" t="str">
        <f>'1.THD.T'!A1:E1</f>
        <v>ỦY BAN NHÂN DÂN</v>
      </c>
      <c r="B1" s="736"/>
      <c r="C1" s="736"/>
      <c r="D1" s="736"/>
      <c r="E1" s="736"/>
      <c r="F1" s="771" t="s">
        <v>21</v>
      </c>
      <c r="G1" s="771"/>
      <c r="H1" s="771"/>
      <c r="I1" s="771"/>
      <c r="J1" s="771"/>
      <c r="K1" s="771"/>
      <c r="L1" s="771"/>
      <c r="M1" s="771"/>
      <c r="N1" s="771"/>
      <c r="O1" s="771"/>
      <c r="P1" s="771"/>
    </row>
    <row r="2" spans="1:17" s="22" customFormat="1" ht="15.75" customHeight="1" x14ac:dyDescent="0.25">
      <c r="A2" s="771" t="str">
        <f>'1.THD.T'!A2:E2</f>
        <v>TỈNH HÀ TĨNH</v>
      </c>
      <c r="B2" s="771"/>
      <c r="C2" s="771"/>
      <c r="D2" s="771"/>
      <c r="E2" s="771"/>
      <c r="F2" s="771" t="s">
        <v>22</v>
      </c>
      <c r="G2" s="771"/>
      <c r="H2" s="771"/>
      <c r="I2" s="771"/>
      <c r="J2" s="771"/>
      <c r="K2" s="771"/>
      <c r="L2" s="771"/>
      <c r="M2" s="771"/>
      <c r="N2" s="771"/>
      <c r="O2" s="771"/>
      <c r="P2" s="771"/>
    </row>
    <row r="3" spans="1:17" s="22" customFormat="1" ht="15.75" x14ac:dyDescent="0.25">
      <c r="A3" s="770"/>
      <c r="B3" s="770"/>
      <c r="C3" s="770"/>
      <c r="D3" s="770"/>
      <c r="E3" s="770"/>
      <c r="F3" s="770"/>
      <c r="G3" s="770"/>
      <c r="H3" s="770"/>
      <c r="I3" s="770"/>
      <c r="J3" s="770"/>
      <c r="K3" s="770"/>
      <c r="L3" s="770"/>
      <c r="M3" s="770"/>
      <c r="N3" s="770"/>
      <c r="O3" s="770"/>
      <c r="P3" s="770"/>
    </row>
    <row r="4" spans="1:17" s="23" customFormat="1" ht="15.75" x14ac:dyDescent="0.25">
      <c r="A4" s="780" t="s">
        <v>563</v>
      </c>
      <c r="B4" s="780"/>
      <c r="C4" s="780"/>
      <c r="D4" s="780"/>
      <c r="E4" s="780"/>
      <c r="F4" s="780"/>
      <c r="G4" s="780"/>
      <c r="H4" s="780"/>
      <c r="I4" s="780"/>
      <c r="J4" s="780"/>
      <c r="K4" s="780"/>
      <c r="L4" s="780"/>
      <c r="M4" s="780"/>
      <c r="N4" s="780"/>
      <c r="O4" s="780"/>
      <c r="P4" s="780"/>
    </row>
    <row r="5" spans="1:17" s="23" customFormat="1" ht="20.25" customHeight="1" x14ac:dyDescent="0.25">
      <c r="A5" s="780" t="s">
        <v>616</v>
      </c>
      <c r="B5" s="780"/>
      <c r="C5" s="780"/>
      <c r="D5" s="780"/>
      <c r="E5" s="780"/>
      <c r="F5" s="780"/>
      <c r="G5" s="780"/>
      <c r="H5" s="780"/>
      <c r="I5" s="780"/>
      <c r="J5" s="780"/>
      <c r="K5" s="780"/>
      <c r="L5" s="780"/>
      <c r="M5" s="780"/>
      <c r="N5" s="780"/>
      <c r="O5" s="780"/>
      <c r="P5" s="780"/>
    </row>
    <row r="6" spans="1:17" s="22" customFormat="1" ht="24"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c r="P6" s="769"/>
    </row>
    <row r="7" spans="1:17" s="22" customFormat="1" ht="15.75" customHeight="1" x14ac:dyDescent="0.25">
      <c r="A7" s="772"/>
      <c r="B7" s="772"/>
      <c r="C7" s="772"/>
      <c r="D7" s="772"/>
      <c r="E7" s="772"/>
      <c r="F7" s="772"/>
      <c r="G7" s="772"/>
      <c r="H7" s="772"/>
      <c r="I7" s="772"/>
      <c r="J7" s="772"/>
      <c r="K7" s="772"/>
      <c r="L7" s="772"/>
      <c r="M7" s="772"/>
      <c r="N7" s="772"/>
      <c r="O7" s="772"/>
      <c r="P7" s="772"/>
    </row>
    <row r="8" spans="1:17" s="22" customFormat="1" ht="25.5" customHeight="1" x14ac:dyDescent="0.25">
      <c r="A8" s="779" t="s">
        <v>19</v>
      </c>
      <c r="B8" s="778" t="s">
        <v>38</v>
      </c>
      <c r="C8" s="778" t="s">
        <v>39</v>
      </c>
      <c r="D8" s="778" t="s">
        <v>40</v>
      </c>
      <c r="E8" s="778"/>
      <c r="F8" s="778"/>
      <c r="G8" s="778"/>
      <c r="H8" s="778" t="s">
        <v>524</v>
      </c>
      <c r="I8" s="778" t="s">
        <v>15</v>
      </c>
      <c r="J8" s="778" t="s">
        <v>14</v>
      </c>
      <c r="K8" s="778"/>
      <c r="L8" s="778"/>
      <c r="M8" s="778"/>
      <c r="N8" s="778"/>
      <c r="O8" s="778" t="s">
        <v>42</v>
      </c>
      <c r="P8" s="778" t="s">
        <v>13</v>
      </c>
    </row>
    <row r="9" spans="1:17" s="22" customFormat="1" ht="64.5" customHeight="1" x14ac:dyDescent="0.25">
      <c r="A9" s="779"/>
      <c r="B9" s="778"/>
      <c r="C9" s="778"/>
      <c r="D9" s="253" t="s">
        <v>12</v>
      </c>
      <c r="E9" s="253" t="s">
        <v>11</v>
      </c>
      <c r="F9" s="253" t="s">
        <v>43</v>
      </c>
      <c r="G9" s="253" t="s">
        <v>20</v>
      </c>
      <c r="H9" s="778"/>
      <c r="I9" s="778"/>
      <c r="J9" s="253" t="s">
        <v>9</v>
      </c>
      <c r="K9" s="253" t="s">
        <v>8</v>
      </c>
      <c r="L9" s="253" t="s">
        <v>44</v>
      </c>
      <c r="M9" s="253" t="s">
        <v>45</v>
      </c>
      <c r="N9" s="253" t="s">
        <v>5</v>
      </c>
      <c r="O9" s="778"/>
      <c r="P9" s="778"/>
    </row>
    <row r="10" spans="1:17" s="22" customFormat="1" ht="24" x14ac:dyDescent="0.25">
      <c r="A10" s="254">
        <v>-1</v>
      </c>
      <c r="B10" s="254">
        <v>-2</v>
      </c>
      <c r="C10" s="255" t="s">
        <v>51</v>
      </c>
      <c r="D10" s="255">
        <v>-4</v>
      </c>
      <c r="E10" s="255">
        <v>-5</v>
      </c>
      <c r="F10" s="255">
        <v>-6</v>
      </c>
      <c r="G10" s="255">
        <v>-7</v>
      </c>
      <c r="H10" s="254">
        <v>-8</v>
      </c>
      <c r="I10" s="254" t="s">
        <v>52</v>
      </c>
      <c r="J10" s="255">
        <v>-10</v>
      </c>
      <c r="K10" s="255">
        <v>-11</v>
      </c>
      <c r="L10" s="255">
        <v>-12</v>
      </c>
      <c r="M10" s="255">
        <v>-13</v>
      </c>
      <c r="N10" s="255">
        <v>-14</v>
      </c>
      <c r="O10" s="254">
        <v>-15</v>
      </c>
      <c r="P10" s="254">
        <v>-16</v>
      </c>
    </row>
    <row r="11" spans="1:17" s="105" customFormat="1" ht="21" customHeight="1" x14ac:dyDescent="0.2">
      <c r="A11" s="433" t="s">
        <v>46</v>
      </c>
      <c r="B11" s="434" t="s">
        <v>81</v>
      </c>
      <c r="C11" s="435">
        <f>C12+C14</f>
        <v>1.3800000000000001</v>
      </c>
      <c r="D11" s="435">
        <f>D12+D14</f>
        <v>1.26</v>
      </c>
      <c r="E11" s="435">
        <f t="shared" ref="E11:N11" si="0">E12+E14</f>
        <v>0</v>
      </c>
      <c r="F11" s="435">
        <f t="shared" si="0"/>
        <v>0</v>
      </c>
      <c r="G11" s="435">
        <f>G12+G14</f>
        <v>0.12</v>
      </c>
      <c r="H11" s="435">
        <f t="shared" si="0"/>
        <v>0</v>
      </c>
      <c r="I11" s="435">
        <f>I12+I14</f>
        <v>1.72</v>
      </c>
      <c r="J11" s="435">
        <f t="shared" si="0"/>
        <v>0</v>
      </c>
      <c r="K11" s="435">
        <f t="shared" si="0"/>
        <v>0</v>
      </c>
      <c r="L11" s="435">
        <f t="shared" si="0"/>
        <v>0.5</v>
      </c>
      <c r="M11" s="435">
        <f t="shared" si="0"/>
        <v>0.02</v>
      </c>
      <c r="N11" s="435">
        <f t="shared" si="0"/>
        <v>1.2</v>
      </c>
      <c r="O11" s="436"/>
      <c r="P11" s="437"/>
      <c r="Q11" s="142"/>
    </row>
    <row r="12" spans="1:17" s="105" customFormat="1" ht="17.25" customHeight="1" x14ac:dyDescent="0.2">
      <c r="A12" s="438" t="s">
        <v>82</v>
      </c>
      <c r="B12" s="434" t="s">
        <v>48</v>
      </c>
      <c r="C12" s="439">
        <f>SUM(C13:C13)</f>
        <v>0.08</v>
      </c>
      <c r="D12" s="439">
        <f>SUM(D13:D13)</f>
        <v>0.08</v>
      </c>
      <c r="E12" s="439">
        <f>SUM(E13:E13)</f>
        <v>0</v>
      </c>
      <c r="F12" s="439">
        <f>SUM(F13:F13)</f>
        <v>0</v>
      </c>
      <c r="G12" s="439">
        <f>SUM(G13:G13)</f>
        <v>0</v>
      </c>
      <c r="H12" s="440"/>
      <c r="I12" s="435">
        <f t="shared" ref="I12:I19" si="1">SUM(J12:N12)</f>
        <v>0.02</v>
      </c>
      <c r="J12" s="439">
        <f>SUM(J13:J13)</f>
        <v>0</v>
      </c>
      <c r="K12" s="439">
        <f>SUM(K13:K13)</f>
        <v>0</v>
      </c>
      <c r="L12" s="439">
        <f>SUM(L13:L13)</f>
        <v>0</v>
      </c>
      <c r="M12" s="439">
        <f>SUM(M13:M13)</f>
        <v>0.02</v>
      </c>
      <c r="N12" s="439">
        <f>SUM(N13:N13)</f>
        <v>0</v>
      </c>
      <c r="O12" s="436"/>
      <c r="P12" s="437"/>
      <c r="Q12" s="142"/>
    </row>
    <row r="13" spans="1:17" s="142" customFormat="1" ht="60" x14ac:dyDescent="0.2">
      <c r="A13" s="441">
        <v>1</v>
      </c>
      <c r="B13" s="442" t="s">
        <v>717</v>
      </c>
      <c r="C13" s="443">
        <v>0.08</v>
      </c>
      <c r="D13" s="443">
        <v>0.08</v>
      </c>
      <c r="E13" s="443"/>
      <c r="F13" s="443"/>
      <c r="G13" s="443"/>
      <c r="H13" s="444" t="s">
        <v>718</v>
      </c>
      <c r="I13" s="445">
        <f t="shared" si="1"/>
        <v>0.02</v>
      </c>
      <c r="J13" s="446"/>
      <c r="K13" s="446"/>
      <c r="L13" s="446"/>
      <c r="M13" s="446">
        <f>D13*0.25</f>
        <v>0.02</v>
      </c>
      <c r="N13" s="446"/>
      <c r="O13" s="436" t="s">
        <v>525</v>
      </c>
      <c r="P13" s="436"/>
    </row>
    <row r="14" spans="1:17" s="143" customFormat="1" ht="24" x14ac:dyDescent="0.2">
      <c r="A14" s="438" t="s">
        <v>100</v>
      </c>
      <c r="B14" s="434" t="s">
        <v>50</v>
      </c>
      <c r="C14" s="439">
        <f t="shared" ref="C14:H14" si="2">SUM(C15:C19)</f>
        <v>1.3</v>
      </c>
      <c r="D14" s="439">
        <f t="shared" si="2"/>
        <v>1.18</v>
      </c>
      <c r="E14" s="439">
        <f t="shared" si="2"/>
        <v>0</v>
      </c>
      <c r="F14" s="439">
        <f t="shared" si="2"/>
        <v>0</v>
      </c>
      <c r="G14" s="439">
        <f t="shared" si="2"/>
        <v>0.12</v>
      </c>
      <c r="H14" s="439">
        <f t="shared" si="2"/>
        <v>0</v>
      </c>
      <c r="I14" s="435">
        <f>SUM(J14:N14)</f>
        <v>1.7</v>
      </c>
      <c r="J14" s="439">
        <f>SUM(J15:J19)</f>
        <v>0</v>
      </c>
      <c r="K14" s="439">
        <f>SUM(K15:K19)</f>
        <v>0</v>
      </c>
      <c r="L14" s="439">
        <f>SUM(L15:L19)</f>
        <v>0.5</v>
      </c>
      <c r="M14" s="439">
        <f>SUM(M15:M19)</f>
        <v>0</v>
      </c>
      <c r="N14" s="439">
        <f>SUM(N15:N19)</f>
        <v>1.2</v>
      </c>
      <c r="O14" s="447"/>
      <c r="P14" s="447"/>
    </row>
    <row r="15" spans="1:17" s="142" customFormat="1" ht="96" x14ac:dyDescent="0.2">
      <c r="A15" s="441">
        <v>1</v>
      </c>
      <c r="B15" s="442" t="s">
        <v>526</v>
      </c>
      <c r="C15" s="443">
        <f>SUM(D15:G15)</f>
        <v>0.3</v>
      </c>
      <c r="D15" s="443">
        <v>0.3</v>
      </c>
      <c r="E15" s="443"/>
      <c r="F15" s="443"/>
      <c r="G15" s="443"/>
      <c r="H15" s="444" t="s">
        <v>527</v>
      </c>
      <c r="I15" s="445">
        <f t="shared" si="1"/>
        <v>0.3</v>
      </c>
      <c r="J15" s="446"/>
      <c r="K15" s="446"/>
      <c r="L15" s="446"/>
      <c r="M15" s="446"/>
      <c r="N15" s="446">
        <v>0.3</v>
      </c>
      <c r="O15" s="448" t="s">
        <v>528</v>
      </c>
      <c r="P15" s="436"/>
    </row>
    <row r="16" spans="1:17" s="142" customFormat="1" ht="96" x14ac:dyDescent="0.2">
      <c r="A16" s="441">
        <v>2</v>
      </c>
      <c r="B16" s="442" t="s">
        <v>529</v>
      </c>
      <c r="C16" s="443">
        <f>SUM(D16:G16)</f>
        <v>0.11</v>
      </c>
      <c r="D16" s="443">
        <v>0.11</v>
      </c>
      <c r="E16" s="443"/>
      <c r="F16" s="443"/>
      <c r="G16" s="443"/>
      <c r="H16" s="444" t="s">
        <v>530</v>
      </c>
      <c r="I16" s="445">
        <f t="shared" si="1"/>
        <v>0.2</v>
      </c>
      <c r="J16" s="446"/>
      <c r="K16" s="446"/>
      <c r="L16" s="446"/>
      <c r="M16" s="446"/>
      <c r="N16" s="446">
        <v>0.2</v>
      </c>
      <c r="O16" s="448" t="s">
        <v>528</v>
      </c>
      <c r="P16" s="436"/>
    </row>
    <row r="17" spans="1:16" s="142" customFormat="1" ht="89.25" x14ac:dyDescent="0.2">
      <c r="A17" s="441">
        <v>3</v>
      </c>
      <c r="B17" s="442" t="s">
        <v>531</v>
      </c>
      <c r="C17" s="443">
        <f>SUM(D17:G17)</f>
        <v>0.12</v>
      </c>
      <c r="D17" s="443"/>
      <c r="E17" s="443"/>
      <c r="F17" s="443"/>
      <c r="G17" s="443">
        <v>0.12</v>
      </c>
      <c r="H17" s="444" t="s">
        <v>532</v>
      </c>
      <c r="I17" s="445">
        <f t="shared" si="1"/>
        <v>0.5</v>
      </c>
      <c r="J17" s="446"/>
      <c r="K17" s="446"/>
      <c r="L17" s="446">
        <v>0.5</v>
      </c>
      <c r="M17" s="446"/>
      <c r="N17" s="446"/>
      <c r="O17" s="448" t="s">
        <v>533</v>
      </c>
      <c r="P17" s="436"/>
    </row>
    <row r="18" spans="1:16" s="142" customFormat="1" ht="63.75" x14ac:dyDescent="0.2">
      <c r="A18" s="441">
        <v>4</v>
      </c>
      <c r="B18" s="449" t="s">
        <v>534</v>
      </c>
      <c r="C18" s="443">
        <f>SUM(D18:G18)</f>
        <v>7.0000000000000007E-2</v>
      </c>
      <c r="D18" s="443">
        <v>7.0000000000000007E-2</v>
      </c>
      <c r="E18" s="443"/>
      <c r="F18" s="443"/>
      <c r="G18" s="443"/>
      <c r="H18" s="450" t="s">
        <v>535</v>
      </c>
      <c r="I18" s="445">
        <f t="shared" si="1"/>
        <v>0.2</v>
      </c>
      <c r="J18" s="446"/>
      <c r="K18" s="446"/>
      <c r="L18" s="446"/>
      <c r="M18" s="446"/>
      <c r="N18" s="446">
        <v>0.2</v>
      </c>
      <c r="O18" s="448" t="s">
        <v>528</v>
      </c>
      <c r="P18" s="436"/>
    </row>
    <row r="19" spans="1:16" s="142" customFormat="1" ht="108" x14ac:dyDescent="0.2">
      <c r="A19" s="441">
        <v>5</v>
      </c>
      <c r="B19" s="442" t="s">
        <v>536</v>
      </c>
      <c r="C19" s="443">
        <f>SUM(D19:G19)</f>
        <v>0.7</v>
      </c>
      <c r="D19" s="443">
        <v>0.7</v>
      </c>
      <c r="E19" s="443"/>
      <c r="F19" s="443"/>
      <c r="G19" s="443"/>
      <c r="H19" s="444" t="s">
        <v>537</v>
      </c>
      <c r="I19" s="445">
        <f t="shared" si="1"/>
        <v>0.5</v>
      </c>
      <c r="J19" s="446"/>
      <c r="K19" s="446"/>
      <c r="L19" s="446"/>
      <c r="M19" s="446"/>
      <c r="N19" s="446">
        <v>0.5</v>
      </c>
      <c r="O19" s="448" t="s">
        <v>528</v>
      </c>
      <c r="P19" s="436"/>
    </row>
    <row r="20" spans="1:16" s="26" customFormat="1" ht="15" x14ac:dyDescent="0.25">
      <c r="A20" s="56">
        <f>+A19+A13</f>
        <v>6</v>
      </c>
      <c r="B20" s="57" t="s">
        <v>719</v>
      </c>
      <c r="C20" s="58">
        <f>+C11</f>
        <v>1.3800000000000001</v>
      </c>
      <c r="D20" s="58">
        <f t="shared" ref="D20:N20" si="3">+D11</f>
        <v>1.26</v>
      </c>
      <c r="E20" s="58">
        <f t="shared" si="3"/>
        <v>0</v>
      </c>
      <c r="F20" s="58">
        <f t="shared" si="3"/>
        <v>0</v>
      </c>
      <c r="G20" s="58">
        <f t="shared" si="3"/>
        <v>0.12</v>
      </c>
      <c r="H20" s="58">
        <f t="shared" si="3"/>
        <v>0</v>
      </c>
      <c r="I20" s="58">
        <f t="shared" si="3"/>
        <v>1.72</v>
      </c>
      <c r="J20" s="58">
        <f t="shared" si="3"/>
        <v>0</v>
      </c>
      <c r="K20" s="58">
        <f t="shared" si="3"/>
        <v>0</v>
      </c>
      <c r="L20" s="58">
        <f t="shared" si="3"/>
        <v>0.5</v>
      </c>
      <c r="M20" s="58">
        <f t="shared" si="3"/>
        <v>0.02</v>
      </c>
      <c r="N20" s="58">
        <f t="shared" si="3"/>
        <v>1.2</v>
      </c>
      <c r="O20" s="59"/>
      <c r="P20" s="59"/>
    </row>
    <row r="22" spans="1:16" ht="18.75" customHeight="1" x14ac:dyDescent="0.25">
      <c r="K22" s="734" t="s">
        <v>1044</v>
      </c>
      <c r="L22" s="734"/>
      <c r="M22" s="734"/>
      <c r="N22" s="734"/>
      <c r="O22" s="734"/>
      <c r="P22" s="734"/>
    </row>
  </sheetData>
  <mergeCells count="20">
    <mergeCell ref="F3:P3"/>
    <mergeCell ref="K22:P22"/>
    <mergeCell ref="A5:P5"/>
    <mergeCell ref="A6:P6"/>
    <mergeCell ref="A4:P4"/>
    <mergeCell ref="A7:P7"/>
    <mergeCell ref="C8:C9"/>
    <mergeCell ref="D8:G8"/>
    <mergeCell ref="H8:H9"/>
    <mergeCell ref="I8:I9"/>
    <mergeCell ref="A1:E1"/>
    <mergeCell ref="F1:P1"/>
    <mergeCell ref="A2:E2"/>
    <mergeCell ref="F2:P2"/>
    <mergeCell ref="A3:E3"/>
    <mergeCell ref="J8:N8"/>
    <mergeCell ref="O8:O9"/>
    <mergeCell ref="P8:P9"/>
    <mergeCell ref="A8:A9"/>
    <mergeCell ref="B8:B9"/>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7"/>
  <sheetViews>
    <sheetView showZeros="0" zoomScaleNormal="100" zoomScaleSheetLayoutView="70" workbookViewId="0">
      <selection activeCell="A6" sqref="A6:P6"/>
    </sheetView>
  </sheetViews>
  <sheetFormatPr defaultColWidth="6.875" defaultRowHeight="12.75" x14ac:dyDescent="0.25"/>
  <cols>
    <col min="1" max="1" width="4.375" style="5" customWidth="1"/>
    <col min="2" max="2" width="28.5" style="13" customWidth="1"/>
    <col min="3" max="3" width="7.25" style="5" customWidth="1"/>
    <col min="4" max="4" width="6.5" style="9" customWidth="1"/>
    <col min="5" max="5" width="5.625" style="9" customWidth="1"/>
    <col min="6" max="6" width="5.5" style="9" customWidth="1"/>
    <col min="7" max="7" width="7.375" style="9" customWidth="1"/>
    <col min="8" max="8" width="12.25" style="5" customWidth="1"/>
    <col min="9" max="9" width="8.125" style="5" customWidth="1"/>
    <col min="10" max="10" width="4.375" style="5" customWidth="1"/>
    <col min="11" max="11" width="5.625" style="5" customWidth="1"/>
    <col min="12" max="12" width="6.25" style="5" customWidth="1"/>
    <col min="13" max="13" width="5.875" style="5" customWidth="1"/>
    <col min="14" max="14" width="6.375" style="5" customWidth="1"/>
    <col min="15" max="15" width="23.875" style="5" customWidth="1"/>
    <col min="16" max="16" width="7.375" style="5" customWidth="1"/>
    <col min="17" max="16384" width="6.875" style="5"/>
  </cols>
  <sheetData>
    <row r="1" spans="1:16" s="11" customFormat="1" ht="15.75" customHeight="1" x14ac:dyDescent="0.25">
      <c r="A1" s="736" t="str">
        <f>'1.THD.T'!A1:E1</f>
        <v>ỦY BAN NHÂN DÂN</v>
      </c>
      <c r="B1" s="736"/>
      <c r="C1" s="736"/>
      <c r="D1" s="736"/>
      <c r="E1" s="736"/>
      <c r="F1" s="737" t="s">
        <v>21</v>
      </c>
      <c r="G1" s="737"/>
      <c r="H1" s="737"/>
      <c r="I1" s="737"/>
      <c r="J1" s="737"/>
      <c r="K1" s="737"/>
      <c r="L1" s="737"/>
      <c r="M1" s="737"/>
      <c r="N1" s="737"/>
      <c r="O1" s="737"/>
      <c r="P1" s="737"/>
    </row>
    <row r="2" spans="1:16" s="11" customFormat="1" ht="15.75" customHeight="1" x14ac:dyDescent="0.25">
      <c r="A2" s="737" t="str">
        <f>'1.THD.T'!A2:E2</f>
        <v>TỈNH HÀ TĨNH</v>
      </c>
      <c r="B2" s="737"/>
      <c r="C2" s="737"/>
      <c r="D2" s="737"/>
      <c r="E2" s="737"/>
      <c r="F2" s="737" t="s">
        <v>22</v>
      </c>
      <c r="G2" s="737"/>
      <c r="H2" s="737"/>
      <c r="I2" s="737"/>
      <c r="J2" s="737"/>
      <c r="K2" s="737"/>
      <c r="L2" s="737"/>
      <c r="M2" s="737"/>
      <c r="N2" s="737"/>
      <c r="O2" s="737"/>
      <c r="P2" s="737"/>
    </row>
    <row r="3" spans="1:16" s="11" customFormat="1" ht="15.75" x14ac:dyDescent="0.25">
      <c r="A3" s="748"/>
      <c r="B3" s="748"/>
      <c r="C3" s="748"/>
      <c r="D3" s="748"/>
      <c r="E3" s="748"/>
      <c r="F3" s="748"/>
      <c r="G3" s="748"/>
      <c r="H3" s="748"/>
      <c r="I3" s="748"/>
      <c r="J3" s="748"/>
      <c r="K3" s="748"/>
      <c r="L3" s="748"/>
      <c r="M3" s="748"/>
      <c r="N3" s="748"/>
      <c r="O3" s="748"/>
      <c r="P3" s="748"/>
    </row>
    <row r="4" spans="1:16" s="17" customFormat="1" ht="15.75" x14ac:dyDescent="0.25">
      <c r="A4" s="764" t="s">
        <v>564</v>
      </c>
      <c r="B4" s="764"/>
      <c r="C4" s="764"/>
      <c r="D4" s="764"/>
      <c r="E4" s="764"/>
      <c r="F4" s="764"/>
      <c r="G4" s="764"/>
      <c r="H4" s="764"/>
      <c r="I4" s="764"/>
      <c r="J4" s="764"/>
      <c r="K4" s="764"/>
      <c r="L4" s="764"/>
      <c r="M4" s="764"/>
      <c r="N4" s="764"/>
      <c r="O4" s="764"/>
      <c r="P4" s="764"/>
    </row>
    <row r="5" spans="1:16" s="17" customFormat="1" ht="16.5" customHeight="1" x14ac:dyDescent="0.25">
      <c r="A5" s="764" t="s">
        <v>617</v>
      </c>
      <c r="B5" s="764"/>
      <c r="C5" s="764"/>
      <c r="D5" s="764"/>
      <c r="E5" s="764"/>
      <c r="F5" s="764"/>
      <c r="G5" s="764"/>
      <c r="H5" s="764"/>
      <c r="I5" s="764"/>
      <c r="J5" s="764"/>
      <c r="K5" s="764"/>
      <c r="L5" s="764"/>
      <c r="M5" s="764"/>
      <c r="N5" s="764"/>
      <c r="O5" s="764"/>
      <c r="P5" s="764"/>
    </row>
    <row r="6" spans="1:16" s="11" customFormat="1" ht="20.25" customHeight="1"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c r="P6" s="749"/>
    </row>
    <row r="7" spans="1:16" s="11" customFormat="1" ht="15.75" x14ac:dyDescent="0.25">
      <c r="A7" s="747"/>
      <c r="B7" s="747"/>
      <c r="C7" s="747"/>
      <c r="D7" s="747"/>
      <c r="E7" s="747"/>
      <c r="F7" s="747"/>
      <c r="G7" s="747"/>
      <c r="H7" s="747"/>
      <c r="I7" s="747"/>
      <c r="J7" s="747"/>
      <c r="K7" s="747"/>
      <c r="L7" s="747"/>
      <c r="M7" s="747"/>
      <c r="N7" s="747"/>
      <c r="O7" s="747"/>
      <c r="P7" s="747"/>
    </row>
    <row r="8" spans="1:16" s="11" customFormat="1" ht="15.75" x14ac:dyDescent="0.25">
      <c r="A8" s="782" t="s">
        <v>19</v>
      </c>
      <c r="B8" s="781" t="s">
        <v>38</v>
      </c>
      <c r="C8" s="781" t="s">
        <v>39</v>
      </c>
      <c r="D8" s="781" t="s">
        <v>40</v>
      </c>
      <c r="E8" s="781"/>
      <c r="F8" s="781"/>
      <c r="G8" s="781"/>
      <c r="H8" s="781" t="s">
        <v>41</v>
      </c>
      <c r="I8" s="781" t="s">
        <v>15</v>
      </c>
      <c r="J8" s="781" t="s">
        <v>14</v>
      </c>
      <c r="K8" s="781"/>
      <c r="L8" s="781"/>
      <c r="M8" s="781"/>
      <c r="N8" s="781"/>
      <c r="O8" s="781" t="s">
        <v>42</v>
      </c>
      <c r="P8" s="781" t="s">
        <v>13</v>
      </c>
    </row>
    <row r="9" spans="1:16" s="11" customFormat="1" ht="25.5" x14ac:dyDescent="0.25">
      <c r="A9" s="782"/>
      <c r="B9" s="781"/>
      <c r="C9" s="781"/>
      <c r="D9" s="257" t="s">
        <v>12</v>
      </c>
      <c r="E9" s="257" t="s">
        <v>11</v>
      </c>
      <c r="F9" s="257" t="s">
        <v>43</v>
      </c>
      <c r="G9" s="257" t="s">
        <v>20</v>
      </c>
      <c r="H9" s="781"/>
      <c r="I9" s="781"/>
      <c r="J9" s="257" t="s">
        <v>9</v>
      </c>
      <c r="K9" s="257" t="s">
        <v>8</v>
      </c>
      <c r="L9" s="257" t="s">
        <v>44</v>
      </c>
      <c r="M9" s="257" t="s">
        <v>45</v>
      </c>
      <c r="N9" s="257" t="s">
        <v>5</v>
      </c>
      <c r="O9" s="781"/>
      <c r="P9" s="781"/>
    </row>
    <row r="10" spans="1:16" s="11" customFormat="1" ht="15.75" x14ac:dyDescent="0.25">
      <c r="A10" s="256" t="s">
        <v>46</v>
      </c>
      <c r="B10" s="262" t="s">
        <v>48</v>
      </c>
      <c r="C10" s="617">
        <f>SUM(C11:C14)</f>
        <v>2.72</v>
      </c>
      <c r="D10" s="617">
        <f>SUM(D11:D14)</f>
        <v>2.02</v>
      </c>
      <c r="E10" s="617"/>
      <c r="F10" s="617"/>
      <c r="G10" s="617">
        <f>SUM(G11:G14)</f>
        <v>0.7</v>
      </c>
      <c r="H10" s="617"/>
      <c r="I10" s="617">
        <f>SUM(I11:I14)</f>
        <v>3.536</v>
      </c>
      <c r="J10" s="617"/>
      <c r="K10" s="617"/>
      <c r="L10" s="617"/>
      <c r="M10" s="617">
        <f>SUM(M11:M14)</f>
        <v>3.536</v>
      </c>
      <c r="N10" s="263"/>
      <c r="O10" s="262"/>
      <c r="P10" s="260"/>
    </row>
    <row r="11" spans="1:16" s="11" customFormat="1" ht="102" x14ac:dyDescent="0.25">
      <c r="A11" s="260">
        <v>1</v>
      </c>
      <c r="B11" s="264" t="s">
        <v>538</v>
      </c>
      <c r="C11" s="83">
        <v>0.7</v>
      </c>
      <c r="D11" s="618"/>
      <c r="E11" s="618"/>
      <c r="F11" s="618"/>
      <c r="G11" s="619">
        <v>0.7</v>
      </c>
      <c r="H11" s="265" t="s">
        <v>539</v>
      </c>
      <c r="I11" s="620">
        <f t="shared" ref="I11:I50" si="0">SUM(J11:N11)</f>
        <v>0.90999999999999992</v>
      </c>
      <c r="J11" s="621"/>
      <c r="K11" s="621"/>
      <c r="L11" s="621"/>
      <c r="M11" s="622">
        <f>C11*1.3</f>
        <v>0.90999999999999992</v>
      </c>
      <c r="N11" s="623"/>
      <c r="O11" s="624" t="s">
        <v>827</v>
      </c>
      <c r="P11" s="108"/>
    </row>
    <row r="12" spans="1:16" s="11" customFormat="1" ht="51" x14ac:dyDescent="0.25">
      <c r="A12" s="260">
        <f>A11+1</f>
        <v>2</v>
      </c>
      <c r="B12" s="78" t="s">
        <v>828</v>
      </c>
      <c r="C12" s="625">
        <v>0.4</v>
      </c>
      <c r="D12" s="626">
        <v>0.4</v>
      </c>
      <c r="E12" s="352"/>
      <c r="F12" s="352"/>
      <c r="G12" s="352"/>
      <c r="H12" s="266" t="s">
        <v>540</v>
      </c>
      <c r="I12" s="620">
        <f t="shared" si="0"/>
        <v>0.52</v>
      </c>
      <c r="J12" s="620"/>
      <c r="K12" s="620"/>
      <c r="L12" s="620"/>
      <c r="M12" s="622">
        <f>C12*1.3</f>
        <v>0.52</v>
      </c>
      <c r="N12" s="620"/>
      <c r="O12" s="267" t="s">
        <v>829</v>
      </c>
      <c r="P12" s="260"/>
    </row>
    <row r="13" spans="1:16" s="11" customFormat="1" ht="76.5" x14ac:dyDescent="0.25">
      <c r="A13" s="260">
        <f>A12+1</f>
        <v>3</v>
      </c>
      <c r="B13" s="78" t="s">
        <v>830</v>
      </c>
      <c r="C13" s="626">
        <v>0.12</v>
      </c>
      <c r="D13" s="626">
        <v>0.12</v>
      </c>
      <c r="E13" s="352"/>
      <c r="F13" s="352"/>
      <c r="G13" s="352"/>
      <c r="H13" s="266" t="s">
        <v>541</v>
      </c>
      <c r="I13" s="620">
        <f t="shared" si="0"/>
        <v>0.156</v>
      </c>
      <c r="J13" s="620"/>
      <c r="K13" s="620"/>
      <c r="L13" s="620"/>
      <c r="M13" s="622">
        <f>C13*1.3</f>
        <v>0.156</v>
      </c>
      <c r="N13" s="620"/>
      <c r="O13" s="267" t="s">
        <v>831</v>
      </c>
      <c r="P13" s="260"/>
    </row>
    <row r="14" spans="1:16" s="11" customFormat="1" ht="63.75" x14ac:dyDescent="0.25">
      <c r="A14" s="260">
        <f>A13+1</f>
        <v>4</v>
      </c>
      <c r="B14" s="627" t="s">
        <v>832</v>
      </c>
      <c r="C14" s="625">
        <v>1.5</v>
      </c>
      <c r="D14" s="625">
        <v>1.5</v>
      </c>
      <c r="E14" s="352"/>
      <c r="F14" s="352"/>
      <c r="G14" s="352"/>
      <c r="H14" s="266" t="s">
        <v>542</v>
      </c>
      <c r="I14" s="620">
        <f t="shared" si="0"/>
        <v>1.9500000000000002</v>
      </c>
      <c r="J14" s="620"/>
      <c r="K14" s="620"/>
      <c r="L14" s="620"/>
      <c r="M14" s="622">
        <f>C14*1.3</f>
        <v>1.9500000000000002</v>
      </c>
      <c r="N14" s="620"/>
      <c r="O14" s="267" t="s">
        <v>833</v>
      </c>
      <c r="P14" s="260"/>
    </row>
    <row r="15" spans="1:16" s="11" customFormat="1" ht="15.75" x14ac:dyDescent="0.25">
      <c r="A15" s="258" t="s">
        <v>47</v>
      </c>
      <c r="B15" s="81" t="s">
        <v>59</v>
      </c>
      <c r="C15" s="628">
        <f>SUM(C16:C16)</f>
        <v>16.93</v>
      </c>
      <c r="D15" s="628">
        <f t="shared" ref="D15:M15" si="1">SUM(D16:D16)</f>
        <v>4.1399999999999997</v>
      </c>
      <c r="E15" s="628">
        <f t="shared" si="1"/>
        <v>0</v>
      </c>
      <c r="F15" s="628">
        <f t="shared" si="1"/>
        <v>0</v>
      </c>
      <c r="G15" s="628">
        <f t="shared" si="1"/>
        <v>12.79</v>
      </c>
      <c r="H15" s="628">
        <f t="shared" si="1"/>
        <v>0</v>
      </c>
      <c r="I15" s="628">
        <f t="shared" si="1"/>
        <v>22.009</v>
      </c>
      <c r="J15" s="628">
        <f t="shared" si="1"/>
        <v>0</v>
      </c>
      <c r="K15" s="628">
        <f t="shared" si="1"/>
        <v>22.009</v>
      </c>
      <c r="L15" s="628">
        <f t="shared" si="1"/>
        <v>0</v>
      </c>
      <c r="M15" s="628">
        <f t="shared" si="1"/>
        <v>0</v>
      </c>
      <c r="N15" s="629"/>
      <c r="O15" s="268"/>
      <c r="P15" s="258"/>
    </row>
    <row r="16" spans="1:16" s="11" customFormat="1" ht="76.5" x14ac:dyDescent="0.25">
      <c r="A16" s="260">
        <v>1</v>
      </c>
      <c r="B16" s="78" t="s">
        <v>543</v>
      </c>
      <c r="C16" s="626">
        <v>16.93</v>
      </c>
      <c r="D16" s="626">
        <v>4.1399999999999997</v>
      </c>
      <c r="E16" s="352"/>
      <c r="F16" s="352"/>
      <c r="G16" s="620">
        <v>12.79</v>
      </c>
      <c r="H16" s="266" t="s">
        <v>26</v>
      </c>
      <c r="I16" s="620">
        <f t="shared" si="0"/>
        <v>22.009</v>
      </c>
      <c r="J16" s="620"/>
      <c r="K16" s="620">
        <f>C16*1.3</f>
        <v>22.009</v>
      </c>
      <c r="L16" s="620"/>
      <c r="M16" s="620"/>
      <c r="N16" s="620"/>
      <c r="O16" s="267" t="s">
        <v>834</v>
      </c>
      <c r="P16" s="260"/>
    </row>
    <row r="17" spans="1:20" s="11" customFormat="1" ht="15.75" x14ac:dyDescent="0.25">
      <c r="A17" s="258" t="s">
        <v>49</v>
      </c>
      <c r="B17" s="269" t="s">
        <v>544</v>
      </c>
      <c r="C17" s="357">
        <f>C18+C19+C20</f>
        <v>0.6100000000000001</v>
      </c>
      <c r="D17" s="357">
        <f>D18+D19+D20</f>
        <v>0.6100000000000001</v>
      </c>
      <c r="E17" s="357">
        <f t="shared" ref="E17:M17" si="2">E18+E19</f>
        <v>0</v>
      </c>
      <c r="F17" s="357">
        <f t="shared" si="2"/>
        <v>0</v>
      </c>
      <c r="G17" s="357">
        <f t="shared" si="2"/>
        <v>0</v>
      </c>
      <c r="H17" s="357"/>
      <c r="I17" s="357">
        <f>I18+I19+I20</f>
        <v>0.98399999999999999</v>
      </c>
      <c r="J17" s="357">
        <f t="shared" si="2"/>
        <v>0</v>
      </c>
      <c r="K17" s="357">
        <f t="shared" si="2"/>
        <v>0</v>
      </c>
      <c r="L17" s="357">
        <f t="shared" si="2"/>
        <v>0</v>
      </c>
      <c r="M17" s="357">
        <f t="shared" si="2"/>
        <v>0</v>
      </c>
      <c r="N17" s="357">
        <f>N18+N19+N20</f>
        <v>0.98399999999999999</v>
      </c>
      <c r="O17" s="259"/>
      <c r="P17" s="212"/>
    </row>
    <row r="18" spans="1:20" s="11" customFormat="1" ht="114.75" x14ac:dyDescent="0.2">
      <c r="A18" s="260">
        <v>1</v>
      </c>
      <c r="B18" s="78" t="s">
        <v>545</v>
      </c>
      <c r="C18" s="93">
        <v>0.02</v>
      </c>
      <c r="D18" s="93">
        <v>0.02</v>
      </c>
      <c r="E18" s="630"/>
      <c r="F18" s="630"/>
      <c r="G18" s="626"/>
      <c r="H18" s="76" t="s">
        <v>546</v>
      </c>
      <c r="I18" s="620">
        <f t="shared" si="0"/>
        <v>2.4E-2</v>
      </c>
      <c r="J18" s="620"/>
      <c r="K18" s="620"/>
      <c r="L18" s="620"/>
      <c r="M18" s="620"/>
      <c r="N18" s="620">
        <f>C18*1.2</f>
        <v>2.4E-2</v>
      </c>
      <c r="O18" s="631" t="s">
        <v>835</v>
      </c>
      <c r="P18" s="214"/>
    </row>
    <row r="19" spans="1:20" s="11" customFormat="1" ht="76.5" x14ac:dyDescent="0.25">
      <c r="A19" s="260">
        <f>A18+1</f>
        <v>2</v>
      </c>
      <c r="B19" s="78" t="s">
        <v>547</v>
      </c>
      <c r="C19" s="93">
        <v>0.05</v>
      </c>
      <c r="D19" s="93">
        <v>0.05</v>
      </c>
      <c r="E19" s="630"/>
      <c r="F19" s="630"/>
      <c r="G19" s="626"/>
      <c r="H19" s="76" t="s">
        <v>548</v>
      </c>
      <c r="I19" s="620">
        <f t="shared" si="0"/>
        <v>0.06</v>
      </c>
      <c r="J19" s="620"/>
      <c r="K19" s="620"/>
      <c r="L19" s="620"/>
      <c r="M19" s="620"/>
      <c r="N19" s="620">
        <f>C19*1.2</f>
        <v>0.06</v>
      </c>
      <c r="O19" s="261" t="s">
        <v>836</v>
      </c>
      <c r="P19" s="214"/>
    </row>
    <row r="20" spans="1:20" s="11" customFormat="1" ht="63.75" x14ac:dyDescent="0.25">
      <c r="A20" s="260">
        <v>3</v>
      </c>
      <c r="B20" s="78" t="s">
        <v>1058</v>
      </c>
      <c r="C20" s="626">
        <f>+D20</f>
        <v>0.54</v>
      </c>
      <c r="D20" s="626">
        <v>0.54</v>
      </c>
      <c r="E20" s="352"/>
      <c r="F20" s="352"/>
      <c r="G20" s="620"/>
      <c r="H20" s="260" t="s">
        <v>1059</v>
      </c>
      <c r="I20" s="620">
        <v>0.9</v>
      </c>
      <c r="J20" s="620"/>
      <c r="K20" s="620"/>
      <c r="L20" s="620"/>
      <c r="M20" s="620"/>
      <c r="N20" s="620">
        <v>0.9</v>
      </c>
      <c r="O20" s="267" t="s">
        <v>1060</v>
      </c>
      <c r="P20" s="260"/>
      <c r="T20" s="731"/>
    </row>
    <row r="21" spans="1:20" s="11" customFormat="1" ht="15.75" x14ac:dyDescent="0.25">
      <c r="A21" s="270" t="s">
        <v>56</v>
      </c>
      <c r="B21" s="271" t="s">
        <v>69</v>
      </c>
      <c r="C21" s="629">
        <f>C22</f>
        <v>0.2</v>
      </c>
      <c r="D21" s="629">
        <f>D22</f>
        <v>0.2</v>
      </c>
      <c r="E21" s="632"/>
      <c r="F21" s="632"/>
      <c r="G21" s="632"/>
      <c r="H21" s="268"/>
      <c r="I21" s="629">
        <f t="shared" si="0"/>
        <v>0.22000000000000003</v>
      </c>
      <c r="J21" s="629"/>
      <c r="K21" s="629"/>
      <c r="L21" s="629"/>
      <c r="M21" s="629">
        <f>M22</f>
        <v>0.22000000000000003</v>
      </c>
      <c r="N21" s="629"/>
      <c r="O21" s="268"/>
      <c r="P21" s="258"/>
    </row>
    <row r="22" spans="1:20" s="11" customFormat="1" ht="89.25" x14ac:dyDescent="0.25">
      <c r="A22" s="260">
        <v>1</v>
      </c>
      <c r="B22" s="78" t="s">
        <v>837</v>
      </c>
      <c r="C22" s="633">
        <v>0.2</v>
      </c>
      <c r="D22" s="633">
        <v>0.2</v>
      </c>
      <c r="E22" s="352"/>
      <c r="F22" s="352"/>
      <c r="G22" s="352"/>
      <c r="H22" s="78" t="s">
        <v>838</v>
      </c>
      <c r="I22" s="620">
        <f t="shared" si="0"/>
        <v>0.22000000000000003</v>
      </c>
      <c r="J22" s="620"/>
      <c r="K22" s="620"/>
      <c r="L22" s="620"/>
      <c r="M22" s="620">
        <f>C22*1.1</f>
        <v>0.22000000000000003</v>
      </c>
      <c r="N22" s="620"/>
      <c r="O22" s="267" t="s">
        <v>839</v>
      </c>
      <c r="P22" s="260"/>
    </row>
    <row r="23" spans="1:20" s="11" customFormat="1" ht="15.75" x14ac:dyDescent="0.25">
      <c r="A23" s="258" t="s">
        <v>65</v>
      </c>
      <c r="B23" s="272" t="s">
        <v>549</v>
      </c>
      <c r="C23" s="400">
        <f>SUM(C24:C46)</f>
        <v>22.959999999999994</v>
      </c>
      <c r="D23" s="400">
        <f>SUM(D24:D46)</f>
        <v>18.339999999999996</v>
      </c>
      <c r="E23" s="400"/>
      <c r="F23" s="400"/>
      <c r="G23" s="400">
        <f>SUM(G24:G46)</f>
        <v>4.620000000000001</v>
      </c>
      <c r="H23" s="400"/>
      <c r="I23" s="400">
        <f>SUM(I24:I46)</f>
        <v>28.808000000000003</v>
      </c>
      <c r="J23" s="400"/>
      <c r="K23" s="400"/>
      <c r="L23" s="400"/>
      <c r="M23" s="400">
        <f>SUM(M24:M46)</f>
        <v>28.808000000000003</v>
      </c>
      <c r="N23" s="400"/>
      <c r="O23" s="262"/>
      <c r="P23" s="106"/>
    </row>
    <row r="24" spans="1:20" s="11" customFormat="1" ht="76.5" x14ac:dyDescent="0.25">
      <c r="A24" s="260">
        <v>1</v>
      </c>
      <c r="B24" s="274" t="s">
        <v>840</v>
      </c>
      <c r="C24" s="620">
        <v>0.38</v>
      </c>
      <c r="D24" s="352"/>
      <c r="E24" s="352"/>
      <c r="F24" s="352"/>
      <c r="G24" s="620">
        <v>0.38</v>
      </c>
      <c r="H24" s="267" t="s">
        <v>841</v>
      </c>
      <c r="I24" s="620">
        <f t="shared" si="0"/>
        <v>0.49400000000000005</v>
      </c>
      <c r="J24" s="620"/>
      <c r="K24" s="620"/>
      <c r="L24" s="620"/>
      <c r="M24" s="620">
        <f t="shared" ref="M24:M46" si="3">C24*1.3</f>
        <v>0.49400000000000005</v>
      </c>
      <c r="N24" s="620"/>
      <c r="O24" s="267" t="s">
        <v>842</v>
      </c>
      <c r="P24" s="260"/>
    </row>
    <row r="25" spans="1:20" s="11" customFormat="1" ht="89.25" x14ac:dyDescent="0.2">
      <c r="A25" s="260">
        <f t="shared" ref="A25:A46" si="4">A24+1</f>
        <v>2</v>
      </c>
      <c r="B25" s="158" t="s">
        <v>843</v>
      </c>
      <c r="C25" s="620">
        <v>0.98</v>
      </c>
      <c r="D25" s="620">
        <v>0.98</v>
      </c>
      <c r="E25" s="352"/>
      <c r="F25" s="352"/>
      <c r="G25" s="352"/>
      <c r="H25" s="267" t="s">
        <v>844</v>
      </c>
      <c r="I25" s="620">
        <f t="shared" si="0"/>
        <v>1.274</v>
      </c>
      <c r="J25" s="620"/>
      <c r="K25" s="620"/>
      <c r="L25" s="620"/>
      <c r="M25" s="620">
        <f t="shared" si="3"/>
        <v>1.274</v>
      </c>
      <c r="N25" s="620"/>
      <c r="O25" s="275" t="s">
        <v>550</v>
      </c>
      <c r="P25" s="260"/>
    </row>
    <row r="26" spans="1:20" s="11" customFormat="1" ht="89.25" x14ac:dyDescent="0.2">
      <c r="A26" s="260">
        <f t="shared" si="4"/>
        <v>3</v>
      </c>
      <c r="B26" s="158" t="s">
        <v>845</v>
      </c>
      <c r="C26" s="620">
        <v>0.95</v>
      </c>
      <c r="D26" s="620">
        <v>0.95</v>
      </c>
      <c r="E26" s="352"/>
      <c r="F26" s="352"/>
      <c r="G26" s="352"/>
      <c r="H26" s="267" t="s">
        <v>844</v>
      </c>
      <c r="I26" s="620">
        <f t="shared" si="0"/>
        <v>1.2349999999999999</v>
      </c>
      <c r="J26" s="620"/>
      <c r="K26" s="620"/>
      <c r="L26" s="620"/>
      <c r="M26" s="620">
        <f t="shared" si="3"/>
        <v>1.2349999999999999</v>
      </c>
      <c r="N26" s="620"/>
      <c r="O26" s="275" t="s">
        <v>551</v>
      </c>
      <c r="P26" s="260"/>
    </row>
    <row r="27" spans="1:20" s="11" customFormat="1" ht="89.25" x14ac:dyDescent="0.2">
      <c r="A27" s="260">
        <f t="shared" si="4"/>
        <v>4</v>
      </c>
      <c r="B27" s="158" t="s">
        <v>846</v>
      </c>
      <c r="C27" s="620">
        <v>0.9</v>
      </c>
      <c r="D27" s="620">
        <v>0.9</v>
      </c>
      <c r="E27" s="352"/>
      <c r="F27" s="352"/>
      <c r="G27" s="352"/>
      <c r="H27" s="267" t="s">
        <v>844</v>
      </c>
      <c r="I27" s="620">
        <f t="shared" si="0"/>
        <v>1.1700000000000002</v>
      </c>
      <c r="J27" s="620"/>
      <c r="K27" s="620"/>
      <c r="L27" s="620"/>
      <c r="M27" s="620">
        <f t="shared" si="3"/>
        <v>1.1700000000000002</v>
      </c>
      <c r="N27" s="620"/>
      <c r="O27" s="275" t="s">
        <v>552</v>
      </c>
      <c r="P27" s="260"/>
    </row>
    <row r="28" spans="1:20" s="11" customFormat="1" ht="76.5" x14ac:dyDescent="0.25">
      <c r="A28" s="260">
        <f t="shared" si="4"/>
        <v>5</v>
      </c>
      <c r="B28" s="79" t="s">
        <v>847</v>
      </c>
      <c r="C28" s="83">
        <v>1.02</v>
      </c>
      <c r="D28" s="83">
        <v>1.02</v>
      </c>
      <c r="E28" s="352"/>
      <c r="F28" s="352"/>
      <c r="G28" s="352"/>
      <c r="H28" s="267" t="s">
        <v>848</v>
      </c>
      <c r="I28" s="620">
        <f t="shared" si="0"/>
        <v>1.3260000000000001</v>
      </c>
      <c r="J28" s="620"/>
      <c r="K28" s="620"/>
      <c r="L28" s="620"/>
      <c r="M28" s="620">
        <f t="shared" si="3"/>
        <v>1.3260000000000001</v>
      </c>
      <c r="N28" s="620"/>
      <c r="O28" s="267" t="s">
        <v>849</v>
      </c>
      <c r="P28" s="260"/>
    </row>
    <row r="29" spans="1:20" s="11" customFormat="1" ht="63.75" x14ac:dyDescent="0.25">
      <c r="A29" s="260">
        <f t="shared" si="4"/>
        <v>6</v>
      </c>
      <c r="B29" s="79" t="s">
        <v>850</v>
      </c>
      <c r="C29" s="83">
        <v>0.92</v>
      </c>
      <c r="D29" s="83">
        <v>0.92</v>
      </c>
      <c r="E29" s="352"/>
      <c r="F29" s="352"/>
      <c r="G29" s="352"/>
      <c r="H29" s="267" t="s">
        <v>848</v>
      </c>
      <c r="I29" s="620">
        <f t="shared" si="0"/>
        <v>1.1960000000000002</v>
      </c>
      <c r="J29" s="620"/>
      <c r="K29" s="620"/>
      <c r="L29" s="620"/>
      <c r="M29" s="620">
        <f t="shared" si="3"/>
        <v>1.1960000000000002</v>
      </c>
      <c r="N29" s="620"/>
      <c r="O29" s="267" t="s">
        <v>851</v>
      </c>
      <c r="P29" s="260"/>
    </row>
    <row r="30" spans="1:20" s="11" customFormat="1" ht="63.75" x14ac:dyDescent="0.25">
      <c r="A30" s="260">
        <f t="shared" si="4"/>
        <v>7</v>
      </c>
      <c r="B30" s="79" t="s">
        <v>852</v>
      </c>
      <c r="C30" s="634">
        <v>0.8</v>
      </c>
      <c r="D30" s="83">
        <v>0.5</v>
      </c>
      <c r="E30" s="352"/>
      <c r="F30" s="352"/>
      <c r="G30" s="620">
        <v>0.3</v>
      </c>
      <c r="H30" s="267" t="s">
        <v>848</v>
      </c>
      <c r="I30" s="620"/>
      <c r="J30" s="620"/>
      <c r="K30" s="620"/>
      <c r="L30" s="620"/>
      <c r="M30" s="620"/>
      <c r="N30" s="620"/>
      <c r="O30" s="635" t="s">
        <v>851</v>
      </c>
      <c r="P30" s="260"/>
    </row>
    <row r="31" spans="1:20" s="11" customFormat="1" ht="102" x14ac:dyDescent="0.2">
      <c r="A31" s="260">
        <f t="shared" si="4"/>
        <v>8</v>
      </c>
      <c r="B31" s="78" t="s">
        <v>853</v>
      </c>
      <c r="C31" s="620">
        <v>1</v>
      </c>
      <c r="D31" s="620">
        <v>0.95</v>
      </c>
      <c r="E31" s="620"/>
      <c r="F31" s="620"/>
      <c r="G31" s="620">
        <v>0.05</v>
      </c>
      <c r="H31" s="267" t="s">
        <v>854</v>
      </c>
      <c r="I31" s="620">
        <f t="shared" si="0"/>
        <v>1.3</v>
      </c>
      <c r="J31" s="620"/>
      <c r="K31" s="620"/>
      <c r="L31" s="620"/>
      <c r="M31" s="620">
        <f t="shared" si="3"/>
        <v>1.3</v>
      </c>
      <c r="N31" s="620"/>
      <c r="O31" s="636" t="s">
        <v>855</v>
      </c>
      <c r="P31" s="260"/>
    </row>
    <row r="32" spans="1:20" s="11" customFormat="1" ht="89.25" x14ac:dyDescent="0.25">
      <c r="A32" s="260">
        <f t="shared" si="4"/>
        <v>9</v>
      </c>
      <c r="B32" s="276" t="s">
        <v>856</v>
      </c>
      <c r="C32" s="620">
        <v>1.5</v>
      </c>
      <c r="D32" s="620">
        <v>1.5</v>
      </c>
      <c r="E32" s="620"/>
      <c r="F32" s="620"/>
      <c r="G32" s="620"/>
      <c r="H32" s="267" t="s">
        <v>857</v>
      </c>
      <c r="I32" s="620">
        <f t="shared" si="0"/>
        <v>1.9500000000000002</v>
      </c>
      <c r="J32" s="620"/>
      <c r="K32" s="620"/>
      <c r="L32" s="620"/>
      <c r="M32" s="620">
        <f t="shared" si="3"/>
        <v>1.9500000000000002</v>
      </c>
      <c r="N32" s="620"/>
      <c r="O32" s="267" t="s">
        <v>858</v>
      </c>
      <c r="P32" s="260"/>
    </row>
    <row r="33" spans="1:16" s="11" customFormat="1" ht="89.25" x14ac:dyDescent="0.25">
      <c r="A33" s="260">
        <f t="shared" si="4"/>
        <v>10</v>
      </c>
      <c r="B33" s="274" t="s">
        <v>859</v>
      </c>
      <c r="C33" s="93">
        <v>2</v>
      </c>
      <c r="D33" s="93"/>
      <c r="E33" s="626"/>
      <c r="F33" s="630"/>
      <c r="G33" s="83">
        <v>2</v>
      </c>
      <c r="H33" s="273" t="s">
        <v>860</v>
      </c>
      <c r="I33" s="620">
        <f t="shared" si="0"/>
        <v>2.6</v>
      </c>
      <c r="J33" s="623"/>
      <c r="K33" s="620"/>
      <c r="L33" s="620"/>
      <c r="M33" s="620">
        <f t="shared" si="3"/>
        <v>2.6</v>
      </c>
      <c r="N33" s="620"/>
      <c r="O33" s="261" t="s">
        <v>861</v>
      </c>
      <c r="P33" s="260"/>
    </row>
    <row r="34" spans="1:16" s="11" customFormat="1" ht="76.5" x14ac:dyDescent="0.25">
      <c r="A34" s="260">
        <f t="shared" si="4"/>
        <v>11</v>
      </c>
      <c r="B34" s="158" t="s">
        <v>862</v>
      </c>
      <c r="C34" s="620">
        <v>2.5</v>
      </c>
      <c r="D34" s="620">
        <v>2.5</v>
      </c>
      <c r="E34" s="352"/>
      <c r="F34" s="352"/>
      <c r="G34" s="352"/>
      <c r="H34" s="266" t="s">
        <v>863</v>
      </c>
      <c r="I34" s="620">
        <f t="shared" si="0"/>
        <v>3.25</v>
      </c>
      <c r="J34" s="620"/>
      <c r="K34" s="620"/>
      <c r="L34" s="620"/>
      <c r="M34" s="620">
        <f t="shared" si="3"/>
        <v>3.25</v>
      </c>
      <c r="N34" s="620"/>
      <c r="O34" s="267" t="s">
        <v>864</v>
      </c>
      <c r="P34" s="260"/>
    </row>
    <row r="35" spans="1:16" s="11" customFormat="1" ht="76.5" x14ac:dyDescent="0.25">
      <c r="A35" s="260">
        <f t="shared" si="4"/>
        <v>12</v>
      </c>
      <c r="B35" s="158" t="s">
        <v>865</v>
      </c>
      <c r="C35" s="620">
        <v>2.5</v>
      </c>
      <c r="D35" s="620">
        <v>2.5</v>
      </c>
      <c r="E35" s="352"/>
      <c r="F35" s="352"/>
      <c r="G35" s="352"/>
      <c r="H35" s="266" t="s">
        <v>553</v>
      </c>
      <c r="I35" s="620">
        <f t="shared" si="0"/>
        <v>3.25</v>
      </c>
      <c r="J35" s="620"/>
      <c r="K35" s="620"/>
      <c r="L35" s="620"/>
      <c r="M35" s="620">
        <f t="shared" si="3"/>
        <v>3.25</v>
      </c>
      <c r="N35" s="620"/>
      <c r="O35" s="267" t="s">
        <v>866</v>
      </c>
      <c r="P35" s="260"/>
    </row>
    <row r="36" spans="1:16" s="11" customFormat="1" ht="76.5" x14ac:dyDescent="0.25">
      <c r="A36" s="260">
        <f t="shared" si="4"/>
        <v>13</v>
      </c>
      <c r="B36" s="277" t="s">
        <v>867</v>
      </c>
      <c r="C36" s="637">
        <v>0.18</v>
      </c>
      <c r="D36" s="637"/>
      <c r="E36" s="384"/>
      <c r="F36" s="633"/>
      <c r="G36" s="637">
        <v>0.18</v>
      </c>
      <c r="H36" s="278" t="s">
        <v>554</v>
      </c>
      <c r="I36" s="620">
        <f t="shared" si="0"/>
        <v>0.23399999999999999</v>
      </c>
      <c r="J36" s="620"/>
      <c r="K36" s="620"/>
      <c r="L36" s="620"/>
      <c r="M36" s="620">
        <f t="shared" si="3"/>
        <v>0.23399999999999999</v>
      </c>
      <c r="N36" s="620"/>
      <c r="O36" s="261" t="s">
        <v>868</v>
      </c>
      <c r="P36" s="260"/>
    </row>
    <row r="37" spans="1:16" s="11" customFormat="1" ht="76.5" x14ac:dyDescent="0.25">
      <c r="A37" s="260">
        <f t="shared" si="4"/>
        <v>14</v>
      </c>
      <c r="B37" s="277" t="s">
        <v>867</v>
      </c>
      <c r="C37" s="637">
        <v>0.64</v>
      </c>
      <c r="D37" s="637"/>
      <c r="E37" s="638"/>
      <c r="F37" s="638"/>
      <c r="G37" s="638">
        <v>0.64</v>
      </c>
      <c r="H37" s="278" t="s">
        <v>555</v>
      </c>
      <c r="I37" s="620">
        <f t="shared" si="0"/>
        <v>0.83200000000000007</v>
      </c>
      <c r="J37" s="620"/>
      <c r="K37" s="620"/>
      <c r="L37" s="620"/>
      <c r="M37" s="620">
        <f t="shared" si="3"/>
        <v>0.83200000000000007</v>
      </c>
      <c r="N37" s="620"/>
      <c r="O37" s="267" t="s">
        <v>869</v>
      </c>
      <c r="P37" s="260"/>
    </row>
    <row r="38" spans="1:16" s="11" customFormat="1" ht="76.5" x14ac:dyDescent="0.25">
      <c r="A38" s="260">
        <f t="shared" si="4"/>
        <v>15</v>
      </c>
      <c r="B38" s="276" t="s">
        <v>867</v>
      </c>
      <c r="C38" s="620">
        <v>1</v>
      </c>
      <c r="D38" s="620">
        <v>1</v>
      </c>
      <c r="E38" s="352"/>
      <c r="F38" s="352"/>
      <c r="G38" s="352"/>
      <c r="H38" s="279" t="s">
        <v>556</v>
      </c>
      <c r="I38" s="620">
        <f t="shared" si="0"/>
        <v>1.3</v>
      </c>
      <c r="J38" s="620"/>
      <c r="K38" s="620"/>
      <c r="L38" s="620"/>
      <c r="M38" s="620">
        <f t="shared" si="3"/>
        <v>1.3</v>
      </c>
      <c r="N38" s="620"/>
      <c r="O38" s="267" t="s">
        <v>870</v>
      </c>
      <c r="P38" s="260"/>
    </row>
    <row r="39" spans="1:16" s="11" customFormat="1" ht="102" x14ac:dyDescent="0.25">
      <c r="A39" s="260">
        <f t="shared" si="4"/>
        <v>16</v>
      </c>
      <c r="B39" s="78" t="s">
        <v>865</v>
      </c>
      <c r="C39" s="620">
        <v>1</v>
      </c>
      <c r="D39" s="620">
        <v>1</v>
      </c>
      <c r="E39" s="352"/>
      <c r="F39" s="352"/>
      <c r="G39" s="352"/>
      <c r="H39" s="78" t="s">
        <v>871</v>
      </c>
      <c r="I39" s="620">
        <f t="shared" si="0"/>
        <v>1.3</v>
      </c>
      <c r="J39" s="620"/>
      <c r="K39" s="620"/>
      <c r="L39" s="620"/>
      <c r="M39" s="620">
        <f t="shared" si="3"/>
        <v>1.3</v>
      </c>
      <c r="N39" s="620"/>
      <c r="O39" s="624" t="s">
        <v>872</v>
      </c>
      <c r="P39" s="260"/>
    </row>
    <row r="40" spans="1:16" s="11" customFormat="1" ht="76.5" x14ac:dyDescent="0.25">
      <c r="A40" s="260">
        <f t="shared" si="4"/>
        <v>17</v>
      </c>
      <c r="B40" s="78" t="s">
        <v>865</v>
      </c>
      <c r="C40" s="620">
        <v>0.9</v>
      </c>
      <c r="D40" s="620">
        <v>0.9</v>
      </c>
      <c r="E40" s="352"/>
      <c r="F40" s="352"/>
      <c r="G40" s="352"/>
      <c r="H40" s="279" t="s">
        <v>557</v>
      </c>
      <c r="I40" s="620">
        <f t="shared" si="0"/>
        <v>1.1700000000000002</v>
      </c>
      <c r="J40" s="620"/>
      <c r="K40" s="620"/>
      <c r="L40" s="620"/>
      <c r="M40" s="620">
        <f t="shared" si="3"/>
        <v>1.1700000000000002</v>
      </c>
      <c r="N40" s="620"/>
      <c r="O40" s="267" t="s">
        <v>873</v>
      </c>
      <c r="P40" s="260"/>
    </row>
    <row r="41" spans="1:16" s="11" customFormat="1" ht="89.25" x14ac:dyDescent="0.25">
      <c r="A41" s="260">
        <f t="shared" si="4"/>
        <v>18</v>
      </c>
      <c r="B41" s="79" t="s">
        <v>867</v>
      </c>
      <c r="C41" s="93">
        <v>0.5</v>
      </c>
      <c r="D41" s="625"/>
      <c r="E41" s="626"/>
      <c r="F41" s="630"/>
      <c r="G41" s="93">
        <v>0.5</v>
      </c>
      <c r="H41" s="278" t="s">
        <v>558</v>
      </c>
      <c r="I41" s="620">
        <f t="shared" si="0"/>
        <v>0.65</v>
      </c>
      <c r="J41" s="623"/>
      <c r="K41" s="623"/>
      <c r="L41" s="623"/>
      <c r="M41" s="620">
        <f t="shared" si="3"/>
        <v>0.65</v>
      </c>
      <c r="N41" s="623"/>
      <c r="O41" s="267" t="s">
        <v>874</v>
      </c>
      <c r="P41" s="260"/>
    </row>
    <row r="42" spans="1:16" s="11" customFormat="1" ht="102" x14ac:dyDescent="0.25">
      <c r="A42" s="260">
        <f t="shared" si="4"/>
        <v>19</v>
      </c>
      <c r="B42" s="78" t="s">
        <v>865</v>
      </c>
      <c r="C42" s="620">
        <v>0.4</v>
      </c>
      <c r="D42" s="620">
        <v>0.4</v>
      </c>
      <c r="E42" s="352"/>
      <c r="F42" s="352"/>
      <c r="G42" s="352"/>
      <c r="H42" s="267" t="s">
        <v>559</v>
      </c>
      <c r="I42" s="620">
        <f t="shared" si="0"/>
        <v>0.52</v>
      </c>
      <c r="J42" s="620"/>
      <c r="K42" s="620"/>
      <c r="L42" s="620"/>
      <c r="M42" s="620">
        <f t="shared" si="3"/>
        <v>0.52</v>
      </c>
      <c r="N42" s="620"/>
      <c r="O42" s="267" t="s">
        <v>875</v>
      </c>
      <c r="P42" s="260"/>
    </row>
    <row r="43" spans="1:16" s="11" customFormat="1" ht="102" x14ac:dyDescent="0.25">
      <c r="A43" s="260">
        <f t="shared" si="4"/>
        <v>20</v>
      </c>
      <c r="B43" s="78" t="s">
        <v>865</v>
      </c>
      <c r="C43" s="620">
        <v>0.4</v>
      </c>
      <c r="D43" s="620">
        <v>0.4</v>
      </c>
      <c r="E43" s="352"/>
      <c r="F43" s="352"/>
      <c r="G43" s="352"/>
      <c r="H43" s="267" t="s">
        <v>560</v>
      </c>
      <c r="I43" s="620">
        <f t="shared" si="0"/>
        <v>0.52</v>
      </c>
      <c r="J43" s="620"/>
      <c r="K43" s="620"/>
      <c r="L43" s="620"/>
      <c r="M43" s="620">
        <f t="shared" si="3"/>
        <v>0.52</v>
      </c>
      <c r="N43" s="620"/>
      <c r="O43" s="267" t="s">
        <v>875</v>
      </c>
      <c r="P43" s="260"/>
    </row>
    <row r="44" spans="1:16" s="11" customFormat="1" ht="89.25" x14ac:dyDescent="0.25">
      <c r="A44" s="260">
        <f t="shared" si="4"/>
        <v>21</v>
      </c>
      <c r="B44" s="78" t="s">
        <v>865</v>
      </c>
      <c r="C44" s="620">
        <v>0.95</v>
      </c>
      <c r="D44" s="620">
        <v>0.95</v>
      </c>
      <c r="E44" s="352"/>
      <c r="F44" s="352"/>
      <c r="G44" s="352"/>
      <c r="H44" s="267" t="s">
        <v>876</v>
      </c>
      <c r="I44" s="620">
        <f t="shared" si="0"/>
        <v>1.2349999999999999</v>
      </c>
      <c r="J44" s="620"/>
      <c r="K44" s="620"/>
      <c r="L44" s="620"/>
      <c r="M44" s="620">
        <f t="shared" si="3"/>
        <v>1.2349999999999999</v>
      </c>
      <c r="N44" s="620"/>
      <c r="O44" s="639" t="s">
        <v>877</v>
      </c>
      <c r="P44" s="260"/>
    </row>
    <row r="45" spans="1:16" s="11" customFormat="1" ht="76.5" x14ac:dyDescent="0.25">
      <c r="A45" s="260">
        <f t="shared" si="4"/>
        <v>22</v>
      </c>
      <c r="B45" s="78" t="s">
        <v>865</v>
      </c>
      <c r="C45" s="620">
        <v>0.97</v>
      </c>
      <c r="D45" s="620">
        <v>0.97</v>
      </c>
      <c r="E45" s="352"/>
      <c r="F45" s="352"/>
      <c r="G45" s="352"/>
      <c r="H45" s="267" t="s">
        <v>878</v>
      </c>
      <c r="I45" s="620">
        <f t="shared" si="0"/>
        <v>1.2609999999999999</v>
      </c>
      <c r="J45" s="620"/>
      <c r="K45" s="620"/>
      <c r="L45" s="620"/>
      <c r="M45" s="620">
        <f t="shared" si="3"/>
        <v>1.2609999999999999</v>
      </c>
      <c r="N45" s="620"/>
      <c r="O45" s="639" t="s">
        <v>879</v>
      </c>
      <c r="P45" s="260"/>
    </row>
    <row r="46" spans="1:16" s="11" customFormat="1" ht="89.25" x14ac:dyDescent="0.25">
      <c r="A46" s="260">
        <f t="shared" si="4"/>
        <v>23</v>
      </c>
      <c r="B46" s="78" t="s">
        <v>880</v>
      </c>
      <c r="C46" s="640">
        <v>0.56999999999999995</v>
      </c>
      <c r="D46" s="640"/>
      <c r="E46" s="640"/>
      <c r="F46" s="620"/>
      <c r="G46" s="620">
        <v>0.56999999999999995</v>
      </c>
      <c r="H46" s="267" t="s">
        <v>881</v>
      </c>
      <c r="I46" s="620">
        <f t="shared" si="0"/>
        <v>0.74099999999999999</v>
      </c>
      <c r="J46" s="620"/>
      <c r="K46" s="620"/>
      <c r="L46" s="620"/>
      <c r="M46" s="620">
        <f t="shared" si="3"/>
        <v>0.74099999999999999</v>
      </c>
      <c r="N46" s="620"/>
      <c r="O46" s="639" t="s">
        <v>882</v>
      </c>
      <c r="P46" s="260"/>
    </row>
    <row r="47" spans="1:16" s="11" customFormat="1" ht="15.75" x14ac:dyDescent="0.25">
      <c r="A47" s="258" t="s">
        <v>77</v>
      </c>
      <c r="B47" s="81" t="s">
        <v>276</v>
      </c>
      <c r="C47" s="629">
        <f>SUM(C48:C50)</f>
        <v>3.5</v>
      </c>
      <c r="D47" s="629">
        <f>SUM(D48:D50)</f>
        <v>3.5</v>
      </c>
      <c r="E47" s="629"/>
      <c r="F47" s="629"/>
      <c r="G47" s="629"/>
      <c r="H47" s="629"/>
      <c r="I47" s="629">
        <f>SUM(I48:I50)</f>
        <v>4.8999999999999995</v>
      </c>
      <c r="J47" s="629"/>
      <c r="K47" s="629"/>
      <c r="L47" s="629"/>
      <c r="M47" s="629">
        <f>SUM(M48:M50)</f>
        <v>4.8999999999999995</v>
      </c>
      <c r="N47" s="629"/>
      <c r="O47" s="268"/>
      <c r="P47" s="258"/>
    </row>
    <row r="48" spans="1:16" s="11" customFormat="1" ht="89.25" x14ac:dyDescent="0.25">
      <c r="A48" s="260">
        <v>1</v>
      </c>
      <c r="B48" s="78" t="s">
        <v>865</v>
      </c>
      <c r="C48" s="641">
        <v>0.5</v>
      </c>
      <c r="D48" s="641">
        <v>0.5</v>
      </c>
      <c r="E48" s="630"/>
      <c r="F48" s="630"/>
      <c r="G48" s="83"/>
      <c r="H48" s="280" t="s">
        <v>561</v>
      </c>
      <c r="I48" s="620">
        <f t="shared" si="0"/>
        <v>0.7</v>
      </c>
      <c r="J48" s="620"/>
      <c r="K48" s="620"/>
      <c r="L48" s="620"/>
      <c r="M48" s="620">
        <f>C48*1.4</f>
        <v>0.7</v>
      </c>
      <c r="N48" s="620"/>
      <c r="O48" s="639" t="s">
        <v>883</v>
      </c>
      <c r="P48" s="214"/>
    </row>
    <row r="49" spans="1:20" s="11" customFormat="1" ht="89.25" x14ac:dyDescent="0.25">
      <c r="A49" s="260">
        <f>A48+1</f>
        <v>2</v>
      </c>
      <c r="B49" s="78" t="s">
        <v>865</v>
      </c>
      <c r="C49" s="93">
        <v>1</v>
      </c>
      <c r="D49" s="93">
        <v>1</v>
      </c>
      <c r="E49" s="630"/>
      <c r="F49" s="630"/>
      <c r="G49" s="83"/>
      <c r="H49" s="280" t="s">
        <v>562</v>
      </c>
      <c r="I49" s="620">
        <f t="shared" si="0"/>
        <v>1.4</v>
      </c>
      <c r="J49" s="620"/>
      <c r="K49" s="620"/>
      <c r="L49" s="620"/>
      <c r="M49" s="620">
        <f>C49*1.4</f>
        <v>1.4</v>
      </c>
      <c r="N49" s="620"/>
      <c r="O49" s="639" t="s">
        <v>884</v>
      </c>
      <c r="P49" s="214"/>
    </row>
    <row r="50" spans="1:20" s="11" customFormat="1" ht="89.25" x14ac:dyDescent="0.25">
      <c r="A50" s="260">
        <f>A49+1</f>
        <v>3</v>
      </c>
      <c r="B50" s="78" t="s">
        <v>865</v>
      </c>
      <c r="C50" s="93">
        <v>2</v>
      </c>
      <c r="D50" s="93">
        <v>2</v>
      </c>
      <c r="E50" s="630"/>
      <c r="F50" s="630"/>
      <c r="G50" s="83"/>
      <c r="H50" s="280" t="s">
        <v>885</v>
      </c>
      <c r="I50" s="620">
        <f t="shared" si="0"/>
        <v>2.8</v>
      </c>
      <c r="J50" s="620"/>
      <c r="K50" s="620"/>
      <c r="L50" s="620"/>
      <c r="M50" s="620">
        <f>C50*1.4</f>
        <v>2.8</v>
      </c>
      <c r="N50" s="620"/>
      <c r="O50" s="639" t="s">
        <v>886</v>
      </c>
      <c r="P50" s="214"/>
    </row>
    <row r="51" spans="1:20" s="310" customFormat="1" ht="15.75" x14ac:dyDescent="0.25">
      <c r="A51" s="258" t="s">
        <v>78</v>
      </c>
      <c r="B51" s="102" t="s">
        <v>1050</v>
      </c>
      <c r="C51" s="732">
        <f>+SUM(C52:C54)</f>
        <v>0.43000000000000005</v>
      </c>
      <c r="D51" s="732">
        <f t="shared" ref="D51:N51" si="5">+SUM(D52:D54)</f>
        <v>0.43000000000000005</v>
      </c>
      <c r="E51" s="732">
        <f t="shared" si="5"/>
        <v>0</v>
      </c>
      <c r="F51" s="732">
        <f t="shared" si="5"/>
        <v>0</v>
      </c>
      <c r="G51" s="732">
        <f t="shared" si="5"/>
        <v>0</v>
      </c>
      <c r="H51" s="732">
        <f t="shared" si="5"/>
        <v>0</v>
      </c>
      <c r="I51" s="732">
        <f t="shared" si="5"/>
        <v>0.65</v>
      </c>
      <c r="J51" s="732">
        <f t="shared" si="5"/>
        <v>0</v>
      </c>
      <c r="K51" s="732">
        <f t="shared" si="5"/>
        <v>0</v>
      </c>
      <c r="L51" s="732">
        <f t="shared" si="5"/>
        <v>0</v>
      </c>
      <c r="M51" s="732">
        <f t="shared" si="5"/>
        <v>0.65</v>
      </c>
      <c r="N51" s="732">
        <f t="shared" si="5"/>
        <v>0</v>
      </c>
      <c r="O51" s="268"/>
      <c r="P51" s="258"/>
      <c r="T51" s="733"/>
    </row>
    <row r="52" spans="1:20" s="11" customFormat="1" ht="25.5" x14ac:dyDescent="0.25">
      <c r="A52" s="260">
        <v>1</v>
      </c>
      <c r="B52" s="627" t="s">
        <v>1051</v>
      </c>
      <c r="C52" s="625">
        <v>0.08</v>
      </c>
      <c r="D52" s="625">
        <v>0.08</v>
      </c>
      <c r="E52" s="352"/>
      <c r="F52" s="352"/>
      <c r="G52" s="352"/>
      <c r="H52" s="260" t="s">
        <v>1052</v>
      </c>
      <c r="I52" s="620">
        <v>0.1</v>
      </c>
      <c r="J52" s="620"/>
      <c r="K52" s="620"/>
      <c r="L52" s="620"/>
      <c r="M52" s="622">
        <v>0.1</v>
      </c>
      <c r="N52" s="620"/>
      <c r="O52" s="267" t="s">
        <v>1053</v>
      </c>
      <c r="P52" s="260"/>
      <c r="T52" s="731"/>
    </row>
    <row r="53" spans="1:20" s="11" customFormat="1" ht="25.5" x14ac:dyDescent="0.25">
      <c r="A53" s="260">
        <f>+A52+1</f>
        <v>2</v>
      </c>
      <c r="B53" s="627" t="s">
        <v>1054</v>
      </c>
      <c r="C53" s="625">
        <v>0.32</v>
      </c>
      <c r="D53" s="625">
        <v>0.32</v>
      </c>
      <c r="E53" s="352"/>
      <c r="F53" s="352"/>
      <c r="G53" s="352"/>
      <c r="H53" s="260" t="s">
        <v>1055</v>
      </c>
      <c r="I53" s="620">
        <v>0.5</v>
      </c>
      <c r="J53" s="620"/>
      <c r="K53" s="620"/>
      <c r="L53" s="620"/>
      <c r="M53" s="622">
        <v>0.5</v>
      </c>
      <c r="N53" s="620"/>
      <c r="O53" s="267" t="s">
        <v>1053</v>
      </c>
      <c r="P53" s="260"/>
      <c r="T53" s="731"/>
    </row>
    <row r="54" spans="1:20" s="11" customFormat="1" ht="25.5" x14ac:dyDescent="0.25">
      <c r="A54" s="260">
        <f>+A53+1</f>
        <v>3</v>
      </c>
      <c r="B54" s="627" t="s">
        <v>1056</v>
      </c>
      <c r="C54" s="625">
        <v>0.03</v>
      </c>
      <c r="D54" s="625">
        <v>0.03</v>
      </c>
      <c r="E54" s="352"/>
      <c r="F54" s="352"/>
      <c r="G54" s="352"/>
      <c r="H54" s="260" t="s">
        <v>1055</v>
      </c>
      <c r="I54" s="620">
        <v>0.05</v>
      </c>
      <c r="J54" s="620"/>
      <c r="K54" s="620"/>
      <c r="L54" s="620"/>
      <c r="M54" s="622">
        <v>0.05</v>
      </c>
      <c r="N54" s="620"/>
      <c r="O54" s="267" t="s">
        <v>1053</v>
      </c>
      <c r="P54" s="260"/>
      <c r="T54" s="731"/>
    </row>
    <row r="55" spans="1:20" ht="15" x14ac:dyDescent="0.25">
      <c r="A55" s="52">
        <f>+A54+A50+A46+A22+A20+A16+A14</f>
        <v>38</v>
      </c>
      <c r="B55" s="53" t="s">
        <v>1057</v>
      </c>
      <c r="C55" s="54">
        <f>+C47+C23+C21+C17+C15+C10+C51</f>
        <v>47.349999999999987</v>
      </c>
      <c r="D55" s="54">
        <f t="shared" ref="D55:N55" si="6">+D47+D23+D21+D17+D15+D10+D51</f>
        <v>29.239999999999995</v>
      </c>
      <c r="E55" s="54">
        <f t="shared" si="6"/>
        <v>0</v>
      </c>
      <c r="F55" s="54">
        <f t="shared" si="6"/>
        <v>0</v>
      </c>
      <c r="G55" s="54">
        <f t="shared" si="6"/>
        <v>18.11</v>
      </c>
      <c r="H55" s="54">
        <f t="shared" si="6"/>
        <v>0</v>
      </c>
      <c r="I55" s="54">
        <f t="shared" si="6"/>
        <v>61.107000000000006</v>
      </c>
      <c r="J55" s="54">
        <f t="shared" si="6"/>
        <v>0</v>
      </c>
      <c r="K55" s="54">
        <f t="shared" si="6"/>
        <v>22.009</v>
      </c>
      <c r="L55" s="54">
        <f t="shared" si="6"/>
        <v>0</v>
      </c>
      <c r="M55" s="54">
        <f t="shared" si="6"/>
        <v>38.114000000000004</v>
      </c>
      <c r="N55" s="54">
        <f t="shared" si="6"/>
        <v>0.98399999999999999</v>
      </c>
      <c r="O55" s="55"/>
      <c r="P55" s="65"/>
    </row>
    <row r="57" spans="1:20" ht="15" customHeight="1" x14ac:dyDescent="0.25">
      <c r="K57" s="734" t="s">
        <v>1044</v>
      </c>
      <c r="L57" s="734"/>
      <c r="M57" s="734"/>
      <c r="N57" s="734"/>
      <c r="O57" s="734"/>
      <c r="P57" s="734"/>
    </row>
  </sheetData>
  <mergeCells count="20">
    <mergeCell ref="P8:P9"/>
    <mergeCell ref="A8:A9"/>
    <mergeCell ref="B8:B9"/>
    <mergeCell ref="C8:C9"/>
    <mergeCell ref="A1:E1"/>
    <mergeCell ref="F1:P1"/>
    <mergeCell ref="A2:E2"/>
    <mergeCell ref="F2:P2"/>
    <mergeCell ref="A3:E3"/>
    <mergeCell ref="F3:P3"/>
    <mergeCell ref="D8:G8"/>
    <mergeCell ref="H8:H9"/>
    <mergeCell ref="I8:I9"/>
    <mergeCell ref="J8:N8"/>
    <mergeCell ref="K57:P57"/>
    <mergeCell ref="A4:P4"/>
    <mergeCell ref="A5:P5"/>
    <mergeCell ref="A6:P6"/>
    <mergeCell ref="A7:P7"/>
    <mergeCell ref="O8:O9"/>
  </mergeCells>
  <conditionalFormatting sqref="C17:N17">
    <cfRule type="cellIs" dxfId="17" priority="13" stopIfTrue="1" operator="equal">
      <formula>0</formula>
    </cfRule>
    <cfRule type="cellIs" dxfId="16" priority="14" stopIfTrue="1" operator="equal">
      <formula>0</formula>
    </cfRule>
    <cfRule type="cellIs" dxfId="15" priority="15" stopIfTrue="1" operator="equal">
      <formula>0</formula>
    </cfRule>
  </conditionalFormatting>
  <conditionalFormatting sqref="M21">
    <cfRule type="cellIs" dxfId="14" priority="7" stopIfTrue="1" operator="equal">
      <formula>0</formula>
    </cfRule>
    <cfRule type="cellIs" dxfId="13" priority="8" stopIfTrue="1" operator="equal">
      <formula>0</formula>
    </cfRule>
    <cfRule type="cellIs" dxfId="12" priority="9" stopIfTrue="1" operator="equal">
      <formula>0</formula>
    </cfRule>
  </conditionalFormatting>
  <conditionalFormatting sqref="C18:C19 C12:C16 D15:M15 C21:C22">
    <cfRule type="cellIs" dxfId="11" priority="10" stopIfTrue="1" operator="equal">
      <formula>0</formula>
    </cfRule>
    <cfRule type="cellIs" dxfId="10" priority="11" stopIfTrue="1" operator="equal">
      <formula>0</formula>
    </cfRule>
    <cfRule type="cellIs" dxfId="9" priority="12" stopIfTrue="1" operator="equal">
      <formula>0</formula>
    </cfRule>
  </conditionalFormatting>
  <conditionalFormatting sqref="C51:C54 D51:N51">
    <cfRule type="cellIs" dxfId="8" priority="4" stopIfTrue="1" operator="equal">
      <formula>0</formula>
    </cfRule>
    <cfRule type="cellIs" dxfId="7" priority="5" stopIfTrue="1" operator="equal">
      <formula>0</formula>
    </cfRule>
    <cfRule type="cellIs" dxfId="6" priority="6" stopIfTrue="1" operator="equal">
      <formula>0</formula>
    </cfRule>
  </conditionalFormatting>
  <conditionalFormatting sqref="C20">
    <cfRule type="cellIs" dxfId="5" priority="1" stopIfTrue="1" operator="equal">
      <formula>0</formula>
    </cfRule>
    <cfRule type="cellIs" dxfId="4" priority="2" stopIfTrue="1" operator="equal">
      <formula>0</formula>
    </cfRule>
    <cfRule type="cellIs" dxfId="3" priority="3" stopIfTrue="1" operator="equal">
      <formula>0</formula>
    </cfRule>
  </conditionalFormatting>
  <printOptions horizontalCentered="1"/>
  <pageMargins left="0.17" right="0.2" top="0.68" bottom="0.64" header="0.118110236220472" footer="0.27559055118110198"/>
  <pageSetup paperSize="9" fitToHeight="100" orientation="landscape" r:id="rId1"/>
  <headerFooter>
    <oddFooter>&amp;L&amp;9Phụ lục &amp;A&amp;R&amp;10&amp;P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4"/>
  <sheetViews>
    <sheetView showZeros="0" topLeftCell="A16" zoomScaleNormal="100" zoomScaleSheetLayoutView="70" workbookViewId="0">
      <selection activeCell="K27" sqref="K27"/>
    </sheetView>
  </sheetViews>
  <sheetFormatPr defaultColWidth="6.875" defaultRowHeight="12.75" x14ac:dyDescent="0.25"/>
  <cols>
    <col min="1" max="1" width="4.375" style="18" customWidth="1"/>
    <col min="2" max="2" width="21.5" style="19" customWidth="1"/>
    <col min="3" max="3" width="8.125" style="18" customWidth="1"/>
    <col min="4" max="4" width="6.625" style="20" bestFit="1" customWidth="1"/>
    <col min="5" max="5" width="5.625" style="20" customWidth="1"/>
    <col min="6" max="6" width="5.25" style="20" customWidth="1"/>
    <col min="7" max="7" width="5.625" style="20" customWidth="1"/>
    <col min="8" max="8" width="10.875" style="18" bestFit="1" customWidth="1"/>
    <col min="9" max="9" width="8.625" style="18" customWidth="1"/>
    <col min="10" max="10" width="5.875" style="18" customWidth="1"/>
    <col min="11" max="11" width="5.625" style="18" customWidth="1"/>
    <col min="12" max="12" width="6.625" style="18" customWidth="1"/>
    <col min="13" max="13" width="5.625" style="18" customWidth="1"/>
    <col min="14" max="14" width="6.25" style="18" customWidth="1"/>
    <col min="15" max="15" width="30.125" style="18" customWidth="1"/>
    <col min="16" max="16" width="5" style="18" customWidth="1"/>
    <col min="17" max="17" width="9.875" style="18" customWidth="1"/>
    <col min="18" max="21" width="6.875" style="18"/>
    <col min="22" max="22" width="10.25" style="18" bestFit="1" customWidth="1"/>
    <col min="23" max="16384" width="6.875" style="18"/>
  </cols>
  <sheetData>
    <row r="1" spans="1:20" s="22" customFormat="1" ht="15.75" customHeight="1" x14ac:dyDescent="0.25">
      <c r="A1" s="736" t="str">
        <f>'1.THD.T'!A1:E1</f>
        <v>ỦY BAN NHÂN DÂN</v>
      </c>
      <c r="B1" s="736"/>
      <c r="C1" s="736"/>
      <c r="D1" s="736"/>
      <c r="E1" s="736"/>
      <c r="F1" s="771" t="s">
        <v>21</v>
      </c>
      <c r="G1" s="771"/>
      <c r="H1" s="771"/>
      <c r="I1" s="771"/>
      <c r="J1" s="771"/>
      <c r="K1" s="771"/>
      <c r="L1" s="771"/>
      <c r="M1" s="771"/>
      <c r="N1" s="771"/>
      <c r="O1" s="771"/>
      <c r="P1" s="771"/>
    </row>
    <row r="2" spans="1:20" s="22" customFormat="1" ht="15.75" customHeight="1" x14ac:dyDescent="0.25">
      <c r="A2" s="771" t="str">
        <f>'1.THD.T'!A2:E2</f>
        <v>TỈNH HÀ TĨNH</v>
      </c>
      <c r="B2" s="771"/>
      <c r="C2" s="771"/>
      <c r="D2" s="771"/>
      <c r="E2" s="771"/>
      <c r="F2" s="771" t="s">
        <v>22</v>
      </c>
      <c r="G2" s="771"/>
      <c r="H2" s="771"/>
      <c r="I2" s="771"/>
      <c r="J2" s="771"/>
      <c r="K2" s="771"/>
      <c r="L2" s="771"/>
      <c r="M2" s="771"/>
      <c r="N2" s="771"/>
      <c r="O2" s="771"/>
      <c r="P2" s="771"/>
    </row>
    <row r="3" spans="1:20" s="22" customFormat="1" ht="15.75" x14ac:dyDescent="0.25">
      <c r="A3" s="770"/>
      <c r="B3" s="770"/>
      <c r="C3" s="770"/>
      <c r="D3" s="770"/>
      <c r="E3" s="770"/>
      <c r="F3" s="770"/>
      <c r="G3" s="770"/>
      <c r="H3" s="770"/>
      <c r="I3" s="770"/>
      <c r="J3" s="770"/>
      <c r="K3" s="770"/>
      <c r="L3" s="770"/>
      <c r="M3" s="770"/>
      <c r="N3" s="770"/>
      <c r="O3" s="770"/>
      <c r="P3" s="770"/>
    </row>
    <row r="4" spans="1:20" s="23" customFormat="1" ht="15.75" x14ac:dyDescent="0.25">
      <c r="A4" s="780" t="s">
        <v>766</v>
      </c>
      <c r="B4" s="780"/>
      <c r="C4" s="780"/>
      <c r="D4" s="780"/>
      <c r="E4" s="780"/>
      <c r="F4" s="780"/>
      <c r="G4" s="780"/>
      <c r="H4" s="780"/>
      <c r="I4" s="780"/>
      <c r="J4" s="780"/>
      <c r="K4" s="780"/>
      <c r="L4" s="780"/>
      <c r="M4" s="780"/>
      <c r="N4" s="780"/>
      <c r="O4" s="780"/>
      <c r="P4" s="780"/>
    </row>
    <row r="5" spans="1:20" s="23" customFormat="1" ht="20.25" customHeight="1" x14ac:dyDescent="0.25">
      <c r="A5" s="780" t="s">
        <v>618</v>
      </c>
      <c r="B5" s="780"/>
      <c r="C5" s="780"/>
      <c r="D5" s="780"/>
      <c r="E5" s="780"/>
      <c r="F5" s="780"/>
      <c r="G5" s="780"/>
      <c r="H5" s="780"/>
      <c r="I5" s="780"/>
      <c r="J5" s="780"/>
      <c r="K5" s="780"/>
      <c r="L5" s="780"/>
      <c r="M5" s="780"/>
      <c r="N5" s="780"/>
      <c r="O5" s="780"/>
      <c r="P5" s="780"/>
    </row>
    <row r="6" spans="1:20" s="22" customFormat="1" ht="24"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c r="P6" s="769"/>
    </row>
    <row r="7" spans="1:20" s="22" customFormat="1" ht="15.75" x14ac:dyDescent="0.25">
      <c r="A7" s="772"/>
      <c r="B7" s="772"/>
      <c r="C7" s="772"/>
      <c r="D7" s="772"/>
      <c r="E7" s="772"/>
      <c r="F7" s="772"/>
      <c r="G7" s="772"/>
      <c r="H7" s="772"/>
      <c r="I7" s="772"/>
      <c r="J7" s="772"/>
      <c r="K7" s="772"/>
      <c r="L7" s="772"/>
      <c r="M7" s="772"/>
      <c r="N7" s="772"/>
      <c r="O7" s="772"/>
      <c r="P7" s="772"/>
    </row>
    <row r="8" spans="1:20" s="10" customFormat="1" ht="21" customHeight="1" x14ac:dyDescent="0.25">
      <c r="A8" s="784" t="s">
        <v>19</v>
      </c>
      <c r="B8" s="783" t="s">
        <v>38</v>
      </c>
      <c r="C8" s="783" t="s">
        <v>39</v>
      </c>
      <c r="D8" s="783" t="s">
        <v>40</v>
      </c>
      <c r="E8" s="783"/>
      <c r="F8" s="783"/>
      <c r="G8" s="783"/>
      <c r="H8" s="783" t="s">
        <v>41</v>
      </c>
      <c r="I8" s="783" t="s">
        <v>15</v>
      </c>
      <c r="J8" s="783" t="s">
        <v>14</v>
      </c>
      <c r="K8" s="783"/>
      <c r="L8" s="783"/>
      <c r="M8" s="783"/>
      <c r="N8" s="783"/>
      <c r="O8" s="783" t="s">
        <v>42</v>
      </c>
      <c r="P8" s="783" t="s">
        <v>13</v>
      </c>
      <c r="Q8" s="282"/>
    </row>
    <row r="9" spans="1:20" s="10" customFormat="1" ht="62.25" customHeight="1" x14ac:dyDescent="0.25">
      <c r="A9" s="784"/>
      <c r="B9" s="783"/>
      <c r="C9" s="783"/>
      <c r="D9" s="281" t="s">
        <v>12</v>
      </c>
      <c r="E9" s="281" t="s">
        <v>11</v>
      </c>
      <c r="F9" s="281" t="s">
        <v>43</v>
      </c>
      <c r="G9" s="281" t="s">
        <v>20</v>
      </c>
      <c r="H9" s="783"/>
      <c r="I9" s="783"/>
      <c r="J9" s="281" t="s">
        <v>9</v>
      </c>
      <c r="K9" s="281" t="s">
        <v>8</v>
      </c>
      <c r="L9" s="281" t="s">
        <v>44</v>
      </c>
      <c r="M9" s="281" t="s">
        <v>45</v>
      </c>
      <c r="N9" s="281" t="s">
        <v>5</v>
      </c>
      <c r="O9" s="783"/>
      <c r="P9" s="783"/>
      <c r="Q9" s="282"/>
    </row>
    <row r="10" spans="1:20" s="285" customFormat="1" ht="29.25" customHeight="1" x14ac:dyDescent="0.25">
      <c r="A10" s="283">
        <v>-1</v>
      </c>
      <c r="B10" s="283">
        <v>-2</v>
      </c>
      <c r="C10" s="283" t="s">
        <v>51</v>
      </c>
      <c r="D10" s="283">
        <v>-4</v>
      </c>
      <c r="E10" s="283">
        <v>-5</v>
      </c>
      <c r="F10" s="283">
        <v>-6</v>
      </c>
      <c r="G10" s="283">
        <v>-7</v>
      </c>
      <c r="H10" s="283">
        <v>-8</v>
      </c>
      <c r="I10" s="283" t="s">
        <v>565</v>
      </c>
      <c r="J10" s="283">
        <v>-10</v>
      </c>
      <c r="K10" s="283">
        <v>-11</v>
      </c>
      <c r="L10" s="283">
        <v>-12</v>
      </c>
      <c r="M10" s="283">
        <v>-13</v>
      </c>
      <c r="N10" s="283">
        <v>-14</v>
      </c>
      <c r="O10" s="283">
        <v>-15</v>
      </c>
      <c r="P10" s="283">
        <v>-16</v>
      </c>
      <c r="Q10" s="284"/>
    </row>
    <row r="11" spans="1:20" s="289" customFormat="1" ht="21" customHeight="1" x14ac:dyDescent="0.2">
      <c r="A11" s="241" t="s">
        <v>46</v>
      </c>
      <c r="B11" s="246" t="s">
        <v>566</v>
      </c>
      <c r="C11" s="499">
        <f>C12</f>
        <v>6.09</v>
      </c>
      <c r="D11" s="499">
        <f t="shared" ref="D11:N11" si="0">D12</f>
        <v>0.5</v>
      </c>
      <c r="E11" s="499">
        <f t="shared" si="0"/>
        <v>0</v>
      </c>
      <c r="F11" s="499">
        <f t="shared" si="0"/>
        <v>0</v>
      </c>
      <c r="G11" s="499">
        <f t="shared" si="0"/>
        <v>5.59</v>
      </c>
      <c r="H11" s="286"/>
      <c r="I11" s="499">
        <f t="shared" si="0"/>
        <v>9.5</v>
      </c>
      <c r="J11" s="499">
        <f t="shared" si="0"/>
        <v>0</v>
      </c>
      <c r="K11" s="499">
        <f t="shared" si="0"/>
        <v>0</v>
      </c>
      <c r="L11" s="499">
        <f t="shared" si="0"/>
        <v>9.5</v>
      </c>
      <c r="M11" s="499">
        <f t="shared" si="0"/>
        <v>0</v>
      </c>
      <c r="N11" s="499">
        <f t="shared" si="0"/>
        <v>0</v>
      </c>
      <c r="O11" s="241"/>
      <c r="P11" s="241"/>
      <c r="Q11" s="287"/>
      <c r="R11" s="288"/>
      <c r="S11" s="288"/>
      <c r="T11" s="288"/>
    </row>
    <row r="12" spans="1:20" s="289" customFormat="1" ht="63.75" x14ac:dyDescent="0.2">
      <c r="A12" s="77">
        <v>1</v>
      </c>
      <c r="B12" s="290" t="s">
        <v>567</v>
      </c>
      <c r="C12" s="500">
        <v>6.09</v>
      </c>
      <c r="D12" s="500">
        <v>0.5</v>
      </c>
      <c r="E12" s="500"/>
      <c r="F12" s="500"/>
      <c r="G12" s="500">
        <f>C12-D12</f>
        <v>5.59</v>
      </c>
      <c r="H12" s="77" t="s">
        <v>568</v>
      </c>
      <c r="I12" s="500">
        <v>9.5</v>
      </c>
      <c r="J12" s="500"/>
      <c r="K12" s="500"/>
      <c r="L12" s="500">
        <v>9.5</v>
      </c>
      <c r="M12" s="500"/>
      <c r="N12" s="500"/>
      <c r="O12" s="252" t="s">
        <v>569</v>
      </c>
      <c r="P12" s="241"/>
      <c r="Q12" s="287"/>
      <c r="R12" s="288"/>
      <c r="S12" s="288"/>
      <c r="T12" s="288"/>
    </row>
    <row r="13" spans="1:20" s="297" customFormat="1" ht="23.25" customHeight="1" x14ac:dyDescent="0.2">
      <c r="A13" s="292" t="s">
        <v>47</v>
      </c>
      <c r="B13" s="293" t="s">
        <v>48</v>
      </c>
      <c r="C13" s="501">
        <f>C14</f>
        <v>1.81</v>
      </c>
      <c r="D13" s="501">
        <f t="shared" ref="D13:N13" si="1">D14</f>
        <v>0.21</v>
      </c>
      <c r="E13" s="501">
        <f t="shared" si="1"/>
        <v>1.35</v>
      </c>
      <c r="F13" s="501">
        <f t="shared" si="1"/>
        <v>0</v>
      </c>
      <c r="G13" s="501">
        <f t="shared" si="1"/>
        <v>0.25</v>
      </c>
      <c r="H13" s="294"/>
      <c r="I13" s="501">
        <f t="shared" si="1"/>
        <v>1</v>
      </c>
      <c r="J13" s="501">
        <f t="shared" si="1"/>
        <v>0</v>
      </c>
      <c r="K13" s="501">
        <f t="shared" si="1"/>
        <v>0</v>
      </c>
      <c r="L13" s="501">
        <f t="shared" si="1"/>
        <v>1</v>
      </c>
      <c r="M13" s="501">
        <f t="shared" si="1"/>
        <v>0</v>
      </c>
      <c r="N13" s="501">
        <f t="shared" si="1"/>
        <v>0</v>
      </c>
      <c r="O13" s="294"/>
      <c r="P13" s="292"/>
      <c r="Q13" s="295"/>
      <c r="R13" s="296"/>
      <c r="S13" s="296"/>
      <c r="T13" s="296"/>
    </row>
    <row r="14" spans="1:20" s="289" customFormat="1" ht="63.75" x14ac:dyDescent="0.2">
      <c r="A14" s="77">
        <v>1</v>
      </c>
      <c r="B14" s="290" t="s">
        <v>570</v>
      </c>
      <c r="C14" s="500">
        <v>1.81</v>
      </c>
      <c r="D14" s="500">
        <v>0.21</v>
      </c>
      <c r="E14" s="500">
        <v>1.35</v>
      </c>
      <c r="F14" s="500"/>
      <c r="G14" s="500">
        <v>0.25</v>
      </c>
      <c r="H14" s="77" t="s">
        <v>571</v>
      </c>
      <c r="I14" s="503">
        <f>L14</f>
        <v>1</v>
      </c>
      <c r="J14" s="504"/>
      <c r="K14" s="504"/>
      <c r="L14" s="503">
        <v>1</v>
      </c>
      <c r="M14" s="504"/>
      <c r="N14" s="504"/>
      <c r="O14" s="252" t="s">
        <v>572</v>
      </c>
      <c r="P14" s="241"/>
      <c r="Q14" s="287"/>
      <c r="R14" s="288"/>
      <c r="S14" s="288"/>
      <c r="T14" s="288"/>
    </row>
    <row r="15" spans="1:20" s="297" customFormat="1" ht="22.5" customHeight="1" x14ac:dyDescent="0.2">
      <c r="A15" s="292" t="s">
        <v>573</v>
      </c>
      <c r="B15" s="293" t="s">
        <v>549</v>
      </c>
      <c r="C15" s="501">
        <f>SUM(C16:C17)</f>
        <v>1.25</v>
      </c>
      <c r="D15" s="501">
        <f t="shared" ref="D15:N15" si="2">SUM(D16:D17)</f>
        <v>1</v>
      </c>
      <c r="E15" s="501">
        <f t="shared" si="2"/>
        <v>0</v>
      </c>
      <c r="F15" s="501">
        <f t="shared" si="2"/>
        <v>0</v>
      </c>
      <c r="G15" s="501">
        <f t="shared" si="2"/>
        <v>0.25</v>
      </c>
      <c r="H15" s="294">
        <f t="shared" si="2"/>
        <v>0</v>
      </c>
      <c r="I15" s="501">
        <f t="shared" si="2"/>
        <v>0.7</v>
      </c>
      <c r="J15" s="501">
        <f t="shared" si="2"/>
        <v>0</v>
      </c>
      <c r="K15" s="501">
        <f t="shared" si="2"/>
        <v>0</v>
      </c>
      <c r="L15" s="501">
        <f t="shared" si="2"/>
        <v>0</v>
      </c>
      <c r="M15" s="501">
        <f t="shared" si="2"/>
        <v>0.7</v>
      </c>
      <c r="N15" s="501">
        <f t="shared" si="2"/>
        <v>0</v>
      </c>
      <c r="O15" s="298"/>
      <c r="P15" s="292"/>
      <c r="Q15" s="295"/>
      <c r="R15" s="296"/>
      <c r="S15" s="296"/>
      <c r="T15" s="296"/>
    </row>
    <row r="16" spans="1:20" s="300" customFormat="1" ht="25.5" x14ac:dyDescent="0.25">
      <c r="A16" s="77">
        <v>1</v>
      </c>
      <c r="B16" s="299" t="s">
        <v>761</v>
      </c>
      <c r="C16" s="500">
        <v>0.25</v>
      </c>
      <c r="D16" s="500"/>
      <c r="E16" s="500"/>
      <c r="F16" s="500"/>
      <c r="G16" s="500">
        <v>0.25</v>
      </c>
      <c r="H16" s="77" t="s">
        <v>568</v>
      </c>
      <c r="I16" s="503">
        <v>0.2</v>
      </c>
      <c r="J16" s="504"/>
      <c r="K16" s="504"/>
      <c r="L16" s="503"/>
      <c r="M16" s="503">
        <v>0.2</v>
      </c>
      <c r="N16" s="504"/>
      <c r="O16" s="252" t="s">
        <v>762</v>
      </c>
      <c r="P16" s="241"/>
      <c r="Q16" s="287"/>
      <c r="R16" s="288"/>
      <c r="S16" s="288"/>
      <c r="T16" s="288"/>
    </row>
    <row r="17" spans="1:20" s="289" customFormat="1" ht="25.5" x14ac:dyDescent="0.2">
      <c r="A17" s="77">
        <v>2</v>
      </c>
      <c r="B17" s="299" t="s">
        <v>763</v>
      </c>
      <c r="C17" s="500">
        <v>1</v>
      </c>
      <c r="D17" s="500">
        <v>1</v>
      </c>
      <c r="E17" s="500"/>
      <c r="F17" s="500"/>
      <c r="G17" s="500"/>
      <c r="H17" s="77" t="s">
        <v>568</v>
      </c>
      <c r="I17" s="503">
        <v>0.5</v>
      </c>
      <c r="J17" s="504"/>
      <c r="K17" s="504"/>
      <c r="L17" s="503"/>
      <c r="M17" s="503">
        <v>0.5</v>
      </c>
      <c r="N17" s="504"/>
      <c r="O17" s="252" t="s">
        <v>762</v>
      </c>
      <c r="P17" s="241"/>
      <c r="Q17" s="287"/>
      <c r="R17" s="288"/>
      <c r="S17" s="288"/>
      <c r="T17" s="288"/>
    </row>
    <row r="18" spans="1:20" s="297" customFormat="1" ht="22.5" customHeight="1" x14ac:dyDescent="0.2">
      <c r="A18" s="292" t="s">
        <v>56</v>
      </c>
      <c r="B18" s="213" t="s">
        <v>50</v>
      </c>
      <c r="C18" s="501">
        <f>+C19</f>
        <v>0.1</v>
      </c>
      <c r="D18" s="501">
        <f t="shared" ref="D18:N18" si="3">+D19</f>
        <v>0.09</v>
      </c>
      <c r="E18" s="501">
        <f t="shared" si="3"/>
        <v>0</v>
      </c>
      <c r="F18" s="501">
        <f t="shared" si="3"/>
        <v>0</v>
      </c>
      <c r="G18" s="501">
        <f t="shared" si="3"/>
        <v>0.01</v>
      </c>
      <c r="H18" s="294"/>
      <c r="I18" s="501">
        <f t="shared" si="3"/>
        <v>0.3</v>
      </c>
      <c r="J18" s="501">
        <f t="shared" si="3"/>
        <v>0</v>
      </c>
      <c r="K18" s="501">
        <f t="shared" si="3"/>
        <v>0</v>
      </c>
      <c r="L18" s="501">
        <f t="shared" si="3"/>
        <v>0</v>
      </c>
      <c r="M18" s="501">
        <f t="shared" si="3"/>
        <v>0</v>
      </c>
      <c r="N18" s="501">
        <f t="shared" si="3"/>
        <v>0.3</v>
      </c>
      <c r="O18" s="298"/>
      <c r="P18" s="292"/>
      <c r="Q18" s="295"/>
      <c r="R18" s="296"/>
      <c r="S18" s="296"/>
      <c r="T18" s="296"/>
    </row>
    <row r="19" spans="1:20" s="289" customFormat="1" ht="63.75" x14ac:dyDescent="0.2">
      <c r="A19" s="77">
        <v>1</v>
      </c>
      <c r="B19" s="79" t="s">
        <v>767</v>
      </c>
      <c r="C19" s="500">
        <v>0.1</v>
      </c>
      <c r="D19" s="500">
        <v>0.09</v>
      </c>
      <c r="E19" s="500"/>
      <c r="F19" s="500"/>
      <c r="G19" s="500">
        <v>0.01</v>
      </c>
      <c r="H19" s="77" t="s">
        <v>764</v>
      </c>
      <c r="I19" s="503">
        <v>0.3</v>
      </c>
      <c r="J19" s="504"/>
      <c r="K19" s="504"/>
      <c r="L19" s="503"/>
      <c r="M19" s="503"/>
      <c r="N19" s="503">
        <v>0.3</v>
      </c>
      <c r="O19" s="252" t="s">
        <v>765</v>
      </c>
      <c r="P19" s="241"/>
      <c r="Q19" s="287"/>
      <c r="R19" s="288"/>
      <c r="S19" s="288"/>
      <c r="T19" s="288"/>
    </row>
    <row r="20" spans="1:20" s="289" customFormat="1" ht="21" customHeight="1" x14ac:dyDescent="0.2">
      <c r="A20" s="241" t="s">
        <v>65</v>
      </c>
      <c r="B20" s="246" t="s">
        <v>1046</v>
      </c>
      <c r="C20" s="730">
        <f>C21</f>
        <v>6</v>
      </c>
      <c r="D20" s="730">
        <f t="shared" ref="D20:N20" si="4">D21</f>
        <v>0</v>
      </c>
      <c r="E20" s="730">
        <f t="shared" si="4"/>
        <v>0</v>
      </c>
      <c r="F20" s="730">
        <f t="shared" si="4"/>
        <v>0</v>
      </c>
      <c r="G20" s="730">
        <f t="shared" si="4"/>
        <v>6</v>
      </c>
      <c r="H20" s="730"/>
      <c r="I20" s="730">
        <f t="shared" si="4"/>
        <v>3</v>
      </c>
      <c r="J20" s="730">
        <f t="shared" si="4"/>
        <v>0</v>
      </c>
      <c r="K20" s="730">
        <f t="shared" si="4"/>
        <v>0</v>
      </c>
      <c r="L20" s="730">
        <f t="shared" si="4"/>
        <v>0</v>
      </c>
      <c r="M20" s="730">
        <f t="shared" si="4"/>
        <v>0</v>
      </c>
      <c r="N20" s="730">
        <f t="shared" si="4"/>
        <v>3</v>
      </c>
      <c r="O20" s="246"/>
      <c r="P20" s="246"/>
      <c r="Q20" s="287"/>
      <c r="R20" s="288"/>
      <c r="S20" s="288"/>
      <c r="T20" s="288"/>
    </row>
    <row r="21" spans="1:20" s="289" customFormat="1" ht="63.75" x14ac:dyDescent="0.2">
      <c r="A21" s="77">
        <v>1</v>
      </c>
      <c r="B21" s="290" t="s">
        <v>1047</v>
      </c>
      <c r="C21" s="397">
        <v>6</v>
      </c>
      <c r="D21" s="397"/>
      <c r="E21" s="397"/>
      <c r="F21" s="397"/>
      <c r="G21" s="397">
        <f>C21-D21</f>
        <v>6</v>
      </c>
      <c r="H21" s="77" t="s">
        <v>1048</v>
      </c>
      <c r="I21" s="397">
        <v>3</v>
      </c>
      <c r="J21" s="397"/>
      <c r="K21" s="397"/>
      <c r="L21" s="397"/>
      <c r="M21" s="397"/>
      <c r="N21" s="397">
        <v>3</v>
      </c>
      <c r="O21" s="252" t="s">
        <v>1049</v>
      </c>
      <c r="P21" s="246"/>
      <c r="Q21" s="287"/>
      <c r="R21" s="288"/>
      <c r="S21" s="288"/>
      <c r="T21" s="288"/>
    </row>
    <row r="22" spans="1:20" s="26" customFormat="1" ht="18.75" customHeight="1" x14ac:dyDescent="0.25">
      <c r="A22" s="56">
        <f>+A19+A17+A14+A12+A21</f>
        <v>6</v>
      </c>
      <c r="B22" s="57" t="s">
        <v>719</v>
      </c>
      <c r="C22" s="502">
        <f>+C18+C15+C13+C11+C20</f>
        <v>15.25</v>
      </c>
      <c r="D22" s="502">
        <f t="shared" ref="D22:N22" si="5">+D18+D15+D13+D11+D20</f>
        <v>1.8</v>
      </c>
      <c r="E22" s="502">
        <f t="shared" si="5"/>
        <v>1.35</v>
      </c>
      <c r="F22" s="502">
        <f t="shared" si="5"/>
        <v>0</v>
      </c>
      <c r="G22" s="502">
        <f t="shared" si="5"/>
        <v>12.1</v>
      </c>
      <c r="H22" s="502">
        <f t="shared" si="5"/>
        <v>0</v>
      </c>
      <c r="I22" s="502">
        <f t="shared" si="5"/>
        <v>14.5</v>
      </c>
      <c r="J22" s="502">
        <f t="shared" si="5"/>
        <v>0</v>
      </c>
      <c r="K22" s="502">
        <f t="shared" si="5"/>
        <v>0</v>
      </c>
      <c r="L22" s="502">
        <f t="shared" si="5"/>
        <v>10.5</v>
      </c>
      <c r="M22" s="502">
        <f t="shared" si="5"/>
        <v>0.7</v>
      </c>
      <c r="N22" s="502">
        <f t="shared" si="5"/>
        <v>3.3</v>
      </c>
      <c r="O22" s="59"/>
      <c r="P22" s="59"/>
    </row>
    <row r="24" spans="1:20" ht="18.75" customHeight="1" x14ac:dyDescent="0.25">
      <c r="K24" s="734" t="s">
        <v>1044</v>
      </c>
      <c r="L24" s="734"/>
      <c r="M24" s="734"/>
      <c r="N24" s="734"/>
      <c r="O24" s="734"/>
      <c r="P24" s="734"/>
    </row>
  </sheetData>
  <mergeCells count="20">
    <mergeCell ref="J8:N8"/>
    <mergeCell ref="O8:O9"/>
    <mergeCell ref="P8:P9"/>
    <mergeCell ref="K24:P24"/>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showZeros="0" topLeftCell="A31" zoomScaleNormal="100" zoomScaleSheetLayoutView="70" workbookViewId="0">
      <selection activeCell="K37" sqref="K37:P37"/>
    </sheetView>
  </sheetViews>
  <sheetFormatPr defaultColWidth="6.875" defaultRowHeight="12.75" x14ac:dyDescent="0.25"/>
  <cols>
    <col min="1" max="1" width="4.375" style="18" customWidth="1"/>
    <col min="2" max="2" width="21.5" style="19" customWidth="1"/>
    <col min="3" max="3" width="8.125" style="18" customWidth="1"/>
    <col min="4" max="4" width="4.375" style="20" bestFit="1" customWidth="1"/>
    <col min="5" max="5" width="4.25" style="20" customWidth="1"/>
    <col min="6" max="6" width="4.125" style="20" customWidth="1"/>
    <col min="7" max="7" width="5.25" style="20" customWidth="1"/>
    <col min="8" max="8" width="9.75" style="18" customWidth="1"/>
    <col min="9" max="9" width="8.625" style="18" customWidth="1"/>
    <col min="10" max="10" width="5.75" style="18" customWidth="1"/>
    <col min="11" max="11" width="4.625" style="18" customWidth="1"/>
    <col min="12" max="12" width="5.875" style="18" customWidth="1"/>
    <col min="13" max="13" width="5.25" style="18" customWidth="1"/>
    <col min="14" max="14" width="5.75" style="18" customWidth="1"/>
    <col min="15" max="15" width="25.375" style="18" customWidth="1"/>
    <col min="16" max="16" width="18.375" style="18" customWidth="1"/>
    <col min="17" max="16384" width="6.875" style="18"/>
  </cols>
  <sheetData>
    <row r="1" spans="1:16" s="22" customFormat="1" ht="15.75" customHeight="1" x14ac:dyDescent="0.25">
      <c r="A1" s="736" t="str">
        <f>'1.THD.T'!A1:E1</f>
        <v>ỦY BAN NHÂN DÂN</v>
      </c>
      <c r="B1" s="736"/>
      <c r="C1" s="736"/>
      <c r="D1" s="736"/>
      <c r="E1" s="736"/>
      <c r="F1" s="771" t="s">
        <v>21</v>
      </c>
      <c r="G1" s="771"/>
      <c r="H1" s="771"/>
      <c r="I1" s="771"/>
      <c r="J1" s="771"/>
      <c r="K1" s="771"/>
      <c r="L1" s="771"/>
      <c r="M1" s="771"/>
      <c r="N1" s="771"/>
      <c r="O1" s="771"/>
      <c r="P1" s="771"/>
    </row>
    <row r="2" spans="1:16" s="22" customFormat="1" ht="15.75" customHeight="1" x14ac:dyDescent="0.25">
      <c r="A2" s="771" t="str">
        <f>'1.THD.T'!A2:E2</f>
        <v>TỈNH HÀ TĨNH</v>
      </c>
      <c r="B2" s="771"/>
      <c r="C2" s="771"/>
      <c r="D2" s="771"/>
      <c r="E2" s="771"/>
      <c r="F2" s="771" t="s">
        <v>22</v>
      </c>
      <c r="G2" s="771"/>
      <c r="H2" s="771"/>
      <c r="I2" s="771"/>
      <c r="J2" s="771"/>
      <c r="K2" s="771"/>
      <c r="L2" s="771"/>
      <c r="M2" s="771"/>
      <c r="N2" s="771"/>
      <c r="O2" s="771"/>
      <c r="P2" s="771"/>
    </row>
    <row r="3" spans="1:16" s="22" customFormat="1" ht="15.75" x14ac:dyDescent="0.25">
      <c r="A3" s="770"/>
      <c r="B3" s="770"/>
      <c r="C3" s="770"/>
      <c r="D3" s="770"/>
      <c r="E3" s="770"/>
      <c r="F3" s="770"/>
      <c r="G3" s="770"/>
      <c r="H3" s="770"/>
      <c r="I3" s="770"/>
      <c r="J3" s="770"/>
      <c r="K3" s="770"/>
      <c r="L3" s="770"/>
      <c r="M3" s="770"/>
      <c r="N3" s="770"/>
      <c r="O3" s="770"/>
      <c r="P3" s="770"/>
    </row>
    <row r="4" spans="1:16" s="23" customFormat="1" ht="15.75" x14ac:dyDescent="0.25">
      <c r="A4" s="780" t="s">
        <v>607</v>
      </c>
      <c r="B4" s="780"/>
      <c r="C4" s="780"/>
      <c r="D4" s="780"/>
      <c r="E4" s="780"/>
      <c r="F4" s="780"/>
      <c r="G4" s="780"/>
      <c r="H4" s="780"/>
      <c r="I4" s="780"/>
      <c r="J4" s="780"/>
      <c r="K4" s="780"/>
      <c r="L4" s="780"/>
      <c r="M4" s="780"/>
      <c r="N4" s="780"/>
      <c r="O4" s="780"/>
      <c r="P4" s="780"/>
    </row>
    <row r="5" spans="1:16" s="23" customFormat="1" ht="20.25" customHeight="1" x14ac:dyDescent="0.25">
      <c r="A5" s="780" t="s">
        <v>619</v>
      </c>
      <c r="B5" s="780"/>
      <c r="C5" s="780"/>
      <c r="D5" s="780"/>
      <c r="E5" s="780"/>
      <c r="F5" s="780"/>
      <c r="G5" s="780"/>
      <c r="H5" s="780"/>
      <c r="I5" s="780"/>
      <c r="J5" s="780"/>
      <c r="K5" s="780"/>
      <c r="L5" s="780"/>
      <c r="M5" s="780"/>
      <c r="N5" s="780"/>
      <c r="O5" s="780"/>
      <c r="P5" s="780"/>
    </row>
    <row r="6" spans="1:16" s="22" customFormat="1" ht="24"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c r="P6" s="769"/>
    </row>
    <row r="7" spans="1:16" s="22" customFormat="1" ht="15.75" x14ac:dyDescent="0.25">
      <c r="A7" s="772"/>
      <c r="B7" s="772"/>
      <c r="C7" s="772"/>
      <c r="D7" s="772"/>
      <c r="E7" s="772"/>
      <c r="F7" s="772"/>
      <c r="G7" s="772"/>
      <c r="H7" s="772"/>
      <c r="I7" s="772"/>
      <c r="J7" s="772"/>
      <c r="K7" s="772"/>
      <c r="L7" s="772"/>
      <c r="M7" s="772"/>
      <c r="N7" s="772"/>
      <c r="O7" s="772"/>
      <c r="P7" s="772"/>
    </row>
    <row r="8" spans="1:16" s="301" customFormat="1" ht="21" customHeight="1" x14ac:dyDescent="0.25">
      <c r="A8" s="752" t="s">
        <v>19</v>
      </c>
      <c r="B8" s="751" t="s">
        <v>38</v>
      </c>
      <c r="C8" s="751" t="s">
        <v>39</v>
      </c>
      <c r="D8" s="751" t="s">
        <v>40</v>
      </c>
      <c r="E8" s="751"/>
      <c r="F8" s="751"/>
      <c r="G8" s="751"/>
      <c r="H8" s="751" t="s">
        <v>172</v>
      </c>
      <c r="I8" s="751" t="s">
        <v>15</v>
      </c>
      <c r="J8" s="751" t="s">
        <v>14</v>
      </c>
      <c r="K8" s="751"/>
      <c r="L8" s="751"/>
      <c r="M8" s="751"/>
      <c r="N8" s="751"/>
      <c r="O8" s="751" t="s">
        <v>42</v>
      </c>
      <c r="P8" s="751" t="s">
        <v>13</v>
      </c>
    </row>
    <row r="9" spans="1:16" s="301" customFormat="1" ht="63.75" customHeight="1" x14ac:dyDescent="0.25">
      <c r="A9" s="752"/>
      <c r="B9" s="751"/>
      <c r="C9" s="751"/>
      <c r="D9" s="452" t="s">
        <v>12</v>
      </c>
      <c r="E9" s="452" t="s">
        <v>11</v>
      </c>
      <c r="F9" s="452" t="s">
        <v>43</v>
      </c>
      <c r="G9" s="452" t="s">
        <v>20</v>
      </c>
      <c r="H9" s="751"/>
      <c r="I9" s="751"/>
      <c r="J9" s="452" t="s">
        <v>9</v>
      </c>
      <c r="K9" s="452" t="s">
        <v>8</v>
      </c>
      <c r="L9" s="452" t="s">
        <v>44</v>
      </c>
      <c r="M9" s="452" t="s">
        <v>45</v>
      </c>
      <c r="N9" s="452" t="s">
        <v>5</v>
      </c>
      <c r="O9" s="751"/>
      <c r="P9" s="751"/>
    </row>
    <row r="10" spans="1:16" s="302" customFormat="1" ht="25.5" x14ac:dyDescent="0.25">
      <c r="A10" s="99">
        <v>-1</v>
      </c>
      <c r="B10" s="99">
        <v>-2</v>
      </c>
      <c r="C10" s="99" t="s">
        <v>51</v>
      </c>
      <c r="D10" s="99">
        <v>-4</v>
      </c>
      <c r="E10" s="99">
        <v>-5</v>
      </c>
      <c r="F10" s="99">
        <v>-6</v>
      </c>
      <c r="G10" s="99">
        <v>-7</v>
      </c>
      <c r="H10" s="99">
        <v>-8</v>
      </c>
      <c r="I10" s="99" t="s">
        <v>52</v>
      </c>
      <c r="J10" s="99">
        <v>-10</v>
      </c>
      <c r="K10" s="99">
        <v>-11</v>
      </c>
      <c r="L10" s="99">
        <v>-12</v>
      </c>
      <c r="M10" s="99">
        <v>-13</v>
      </c>
      <c r="N10" s="99">
        <v>-14</v>
      </c>
      <c r="O10" s="99">
        <v>-15</v>
      </c>
      <c r="P10" s="99">
        <v>-16</v>
      </c>
    </row>
    <row r="11" spans="1:16" s="305" customFormat="1" ht="20.25" customHeight="1" x14ac:dyDescent="0.25">
      <c r="A11" s="536" t="s">
        <v>46</v>
      </c>
      <c r="B11" s="537" t="s">
        <v>48</v>
      </c>
      <c r="C11" s="540">
        <f>C12+C13+C14+C15+C17</f>
        <v>24.57</v>
      </c>
      <c r="D11" s="540">
        <f>SUM(D12:D17)</f>
        <v>5.1999999999999993</v>
      </c>
      <c r="E11" s="540">
        <f>SUM(E12:E17)</f>
        <v>0</v>
      </c>
      <c r="F11" s="540">
        <f>SUM(F12:F17)</f>
        <v>0</v>
      </c>
      <c r="G11" s="540">
        <f>SUM(G12:G17)</f>
        <v>19.970000000000002</v>
      </c>
      <c r="H11" s="539"/>
      <c r="I11" s="538">
        <f t="shared" ref="I11:N11" si="0">SUM(I12:I17)</f>
        <v>29.8</v>
      </c>
      <c r="J11" s="538">
        <f t="shared" si="0"/>
        <v>20</v>
      </c>
      <c r="K11" s="538">
        <f t="shared" si="0"/>
        <v>0</v>
      </c>
      <c r="L11" s="538">
        <f t="shared" si="0"/>
        <v>9.8000000000000007</v>
      </c>
      <c r="M11" s="538">
        <f t="shared" si="0"/>
        <v>0</v>
      </c>
      <c r="N11" s="538">
        <f t="shared" si="0"/>
        <v>0</v>
      </c>
      <c r="O11" s="540"/>
      <c r="P11" s="539"/>
    </row>
    <row r="12" spans="1:16" s="306" customFormat="1" ht="90" x14ac:dyDescent="0.25">
      <c r="A12" s="541">
        <v>1</v>
      </c>
      <c r="B12" s="542" t="s">
        <v>786</v>
      </c>
      <c r="C12" s="582">
        <v>1.5</v>
      </c>
      <c r="D12" s="583"/>
      <c r="E12" s="584"/>
      <c r="F12" s="584"/>
      <c r="G12" s="584">
        <v>1.5</v>
      </c>
      <c r="H12" s="545" t="s">
        <v>575</v>
      </c>
      <c r="I12" s="544">
        <f>SUM(J12:N12)</f>
        <v>1</v>
      </c>
      <c r="J12" s="575"/>
      <c r="K12" s="544"/>
      <c r="L12" s="544">
        <v>1</v>
      </c>
      <c r="M12" s="544"/>
      <c r="N12" s="576"/>
      <c r="O12" s="541" t="s">
        <v>787</v>
      </c>
      <c r="P12" s="536"/>
    </row>
    <row r="13" spans="1:16" s="306" customFormat="1" ht="90" x14ac:dyDescent="0.25">
      <c r="A13" s="541">
        <v>2</v>
      </c>
      <c r="B13" s="546" t="s">
        <v>576</v>
      </c>
      <c r="C13" s="585" t="s">
        <v>577</v>
      </c>
      <c r="D13" s="584"/>
      <c r="E13" s="584"/>
      <c r="F13" s="584"/>
      <c r="G13" s="584">
        <v>0.95</v>
      </c>
      <c r="H13" s="545" t="s">
        <v>578</v>
      </c>
      <c r="I13" s="544">
        <f>SUM(J13:N13)</f>
        <v>0.5</v>
      </c>
      <c r="J13" s="575"/>
      <c r="K13" s="544"/>
      <c r="L13" s="544">
        <v>0.5</v>
      </c>
      <c r="M13" s="544"/>
      <c r="N13" s="576"/>
      <c r="O13" s="541" t="s">
        <v>804</v>
      </c>
      <c r="P13" s="536"/>
    </row>
    <row r="14" spans="1:16" s="306" customFormat="1" ht="126" customHeight="1" x14ac:dyDescent="0.25">
      <c r="A14" s="541">
        <v>3</v>
      </c>
      <c r="B14" s="547" t="s">
        <v>579</v>
      </c>
      <c r="C14" s="584">
        <v>0.5</v>
      </c>
      <c r="D14" s="584"/>
      <c r="E14" s="584"/>
      <c r="F14" s="584"/>
      <c r="G14" s="584">
        <v>0.5</v>
      </c>
      <c r="H14" s="545" t="s">
        <v>580</v>
      </c>
      <c r="I14" s="544">
        <f>SUM(J14:L14)</f>
        <v>4.3</v>
      </c>
      <c r="J14" s="577"/>
      <c r="K14" s="544"/>
      <c r="L14" s="544">
        <v>4.3</v>
      </c>
      <c r="M14" s="544"/>
      <c r="N14" s="576"/>
      <c r="O14" s="548" t="s">
        <v>788</v>
      </c>
      <c r="P14" s="549" t="s">
        <v>803</v>
      </c>
    </row>
    <row r="15" spans="1:16" s="306" customFormat="1" ht="45" x14ac:dyDescent="0.25">
      <c r="A15" s="541">
        <v>4</v>
      </c>
      <c r="B15" s="547" t="s">
        <v>582</v>
      </c>
      <c r="C15" s="584">
        <v>1</v>
      </c>
      <c r="D15" s="584">
        <v>0.68</v>
      </c>
      <c r="E15" s="584"/>
      <c r="F15" s="584"/>
      <c r="G15" s="584">
        <v>0.32</v>
      </c>
      <c r="H15" s="545" t="s">
        <v>574</v>
      </c>
      <c r="I15" s="544">
        <f>SUM(J15:L15)</f>
        <v>2</v>
      </c>
      <c r="J15" s="577"/>
      <c r="K15" s="544"/>
      <c r="L15" s="544">
        <v>2</v>
      </c>
      <c r="M15" s="544"/>
      <c r="N15" s="576"/>
      <c r="O15" s="548" t="s">
        <v>583</v>
      </c>
      <c r="P15" s="536"/>
    </row>
    <row r="16" spans="1:16" s="306" customFormat="1" ht="135" x14ac:dyDescent="0.25">
      <c r="A16" s="541">
        <v>5</v>
      </c>
      <c r="B16" s="547" t="s">
        <v>789</v>
      </c>
      <c r="C16" s="584">
        <v>0.6</v>
      </c>
      <c r="D16" s="584">
        <v>0.3</v>
      </c>
      <c r="E16" s="584"/>
      <c r="F16" s="584"/>
      <c r="G16" s="584">
        <v>0.3</v>
      </c>
      <c r="H16" s="545" t="s">
        <v>574</v>
      </c>
      <c r="I16" s="544">
        <f>SUM(J16:L16)</f>
        <v>2</v>
      </c>
      <c r="J16" s="577"/>
      <c r="K16" s="544"/>
      <c r="L16" s="544">
        <v>2</v>
      </c>
      <c r="M16" s="544"/>
      <c r="N16" s="576"/>
      <c r="O16" s="548" t="s">
        <v>788</v>
      </c>
      <c r="P16" s="536"/>
    </row>
    <row r="17" spans="1:16" s="306" customFormat="1" ht="75" x14ac:dyDescent="0.25">
      <c r="A17" s="541">
        <v>6</v>
      </c>
      <c r="B17" s="547" t="s">
        <v>800</v>
      </c>
      <c r="C17" s="584">
        <f>+D17+G17</f>
        <v>20.62</v>
      </c>
      <c r="D17" s="584">
        <v>4.22</v>
      </c>
      <c r="E17" s="584"/>
      <c r="F17" s="584"/>
      <c r="G17" s="584">
        <f>20.62-D17</f>
        <v>16.400000000000002</v>
      </c>
      <c r="H17" s="545" t="s">
        <v>801</v>
      </c>
      <c r="I17" s="544">
        <f>SUM(J17:L17)</f>
        <v>20</v>
      </c>
      <c r="J17" s="588">
        <v>20</v>
      </c>
      <c r="K17" s="544"/>
      <c r="L17" s="544"/>
      <c r="M17" s="544"/>
      <c r="N17" s="576"/>
      <c r="O17" s="548" t="s">
        <v>697</v>
      </c>
      <c r="P17" s="549" t="s">
        <v>803</v>
      </c>
    </row>
    <row r="18" spans="1:16" s="307" customFormat="1" ht="15" x14ac:dyDescent="0.25">
      <c r="A18" s="550" t="s">
        <v>47</v>
      </c>
      <c r="B18" s="537" t="s">
        <v>59</v>
      </c>
      <c r="C18" s="540">
        <v>0.56000000000000005</v>
      </c>
      <c r="D18" s="540">
        <f>D19</f>
        <v>0</v>
      </c>
      <c r="E18" s="540">
        <f>E19</f>
        <v>0</v>
      </c>
      <c r="F18" s="540">
        <f>F19</f>
        <v>0</v>
      </c>
      <c r="G18" s="540">
        <f>G19</f>
        <v>0.56000000000000005</v>
      </c>
      <c r="H18" s="545">
        <f>SUM(H20:H24)</f>
        <v>0</v>
      </c>
      <c r="I18" s="538">
        <f t="shared" ref="I18:N18" si="1">I19</f>
        <v>1</v>
      </c>
      <c r="J18" s="538">
        <f t="shared" si="1"/>
        <v>0</v>
      </c>
      <c r="K18" s="538">
        <f t="shared" si="1"/>
        <v>0</v>
      </c>
      <c r="L18" s="538">
        <f t="shared" si="1"/>
        <v>1</v>
      </c>
      <c r="M18" s="538">
        <f t="shared" si="1"/>
        <v>0</v>
      </c>
      <c r="N18" s="538">
        <f t="shared" si="1"/>
        <v>0</v>
      </c>
      <c r="O18" s="540">
        <f>SUM(O20:O24)</f>
        <v>0</v>
      </c>
      <c r="P18" s="539">
        <f>SUM(P20:P24)</f>
        <v>0</v>
      </c>
    </row>
    <row r="19" spans="1:16" s="306" customFormat="1" ht="45" x14ac:dyDescent="0.25">
      <c r="A19" s="541">
        <v>1</v>
      </c>
      <c r="B19" s="551" t="s">
        <v>584</v>
      </c>
      <c r="C19" s="585" t="s">
        <v>585</v>
      </c>
      <c r="D19" s="584"/>
      <c r="E19" s="584"/>
      <c r="F19" s="584"/>
      <c r="G19" s="584">
        <v>0.56000000000000005</v>
      </c>
      <c r="H19" s="545" t="s">
        <v>586</v>
      </c>
      <c r="I19" s="544">
        <f>L19</f>
        <v>1</v>
      </c>
      <c r="J19" s="577"/>
      <c r="K19" s="544"/>
      <c r="L19" s="544">
        <v>1</v>
      </c>
      <c r="M19" s="544"/>
      <c r="N19" s="555"/>
      <c r="O19" s="552" t="s">
        <v>587</v>
      </c>
      <c r="P19" s="536"/>
    </row>
    <row r="20" spans="1:16" s="307" customFormat="1" ht="28.5" x14ac:dyDescent="0.25">
      <c r="A20" s="536" t="s">
        <v>49</v>
      </c>
      <c r="B20" s="537" t="s">
        <v>50</v>
      </c>
      <c r="C20" s="540">
        <f t="shared" ref="C20:N20" si="2">SUM(C21:C26)</f>
        <v>0.92</v>
      </c>
      <c r="D20" s="540">
        <f t="shared" si="2"/>
        <v>0.37000000000000005</v>
      </c>
      <c r="E20" s="540">
        <f t="shared" si="2"/>
        <v>0</v>
      </c>
      <c r="F20" s="540">
        <f t="shared" si="2"/>
        <v>0</v>
      </c>
      <c r="G20" s="540">
        <f t="shared" si="2"/>
        <v>0.55000000000000004</v>
      </c>
      <c r="H20" s="553">
        <f t="shared" si="2"/>
        <v>0</v>
      </c>
      <c r="I20" s="578">
        <f t="shared" si="2"/>
        <v>0.67</v>
      </c>
      <c r="J20" s="578">
        <f t="shared" si="2"/>
        <v>0</v>
      </c>
      <c r="K20" s="578">
        <f t="shared" si="2"/>
        <v>0</v>
      </c>
      <c r="L20" s="578">
        <f t="shared" si="2"/>
        <v>0</v>
      </c>
      <c r="M20" s="578">
        <f t="shared" si="2"/>
        <v>0</v>
      </c>
      <c r="N20" s="578">
        <f t="shared" si="2"/>
        <v>0.67</v>
      </c>
      <c r="O20" s="540">
        <f>SUM(O22:O26)</f>
        <v>0</v>
      </c>
      <c r="P20" s="539">
        <f>SUM(P22:P26)</f>
        <v>0</v>
      </c>
    </row>
    <row r="21" spans="1:16" s="307" customFormat="1" ht="90" x14ac:dyDescent="0.25">
      <c r="A21" s="541">
        <v>1</v>
      </c>
      <c r="B21" s="554" t="s">
        <v>588</v>
      </c>
      <c r="C21" s="584">
        <f>+D21+G21</f>
        <v>0.25</v>
      </c>
      <c r="D21" s="586">
        <v>0.09</v>
      </c>
      <c r="E21" s="540"/>
      <c r="F21" s="540"/>
      <c r="G21" s="584">
        <v>0.16</v>
      </c>
      <c r="H21" s="545" t="s">
        <v>795</v>
      </c>
      <c r="I21" s="555">
        <f>+N21</f>
        <v>0.14000000000000001</v>
      </c>
      <c r="J21" s="577"/>
      <c r="K21" s="555"/>
      <c r="L21" s="555"/>
      <c r="M21" s="555"/>
      <c r="N21" s="555">
        <v>0.14000000000000001</v>
      </c>
      <c r="O21" s="556" t="s">
        <v>589</v>
      </c>
      <c r="P21" s="539"/>
    </row>
    <row r="22" spans="1:16" s="306" customFormat="1" ht="105" x14ac:dyDescent="0.25">
      <c r="A22" s="541">
        <v>2</v>
      </c>
      <c r="B22" s="554" t="s">
        <v>591</v>
      </c>
      <c r="C22" s="584">
        <f>+D22+G22</f>
        <v>0.25</v>
      </c>
      <c r="D22" s="584">
        <v>0.09</v>
      </c>
      <c r="E22" s="584"/>
      <c r="F22" s="584"/>
      <c r="G22" s="587">
        <v>0.16</v>
      </c>
      <c r="H22" s="545" t="s">
        <v>796</v>
      </c>
      <c r="I22" s="544">
        <f>+N22</f>
        <v>0.12</v>
      </c>
      <c r="J22" s="575"/>
      <c r="K22" s="544"/>
      <c r="L22" s="544"/>
      <c r="M22" s="544"/>
      <c r="N22" s="544">
        <v>0.12</v>
      </c>
      <c r="O22" s="556" t="s">
        <v>589</v>
      </c>
      <c r="P22" s="536"/>
    </row>
    <row r="23" spans="1:16" s="306" customFormat="1" ht="90" x14ac:dyDescent="0.25">
      <c r="A23" s="557">
        <v>3</v>
      </c>
      <c r="B23" s="558" t="s">
        <v>592</v>
      </c>
      <c r="C23" s="584">
        <f>+D23+G23</f>
        <v>0.15</v>
      </c>
      <c r="D23" s="584">
        <v>0.09</v>
      </c>
      <c r="E23" s="584"/>
      <c r="F23" s="584"/>
      <c r="G23" s="587">
        <v>0.06</v>
      </c>
      <c r="H23" s="545" t="s">
        <v>797</v>
      </c>
      <c r="I23" s="544">
        <f>+N23</f>
        <v>0.06</v>
      </c>
      <c r="J23" s="575"/>
      <c r="K23" s="544"/>
      <c r="L23" s="544"/>
      <c r="M23" s="544"/>
      <c r="N23" s="579">
        <v>0.06</v>
      </c>
      <c r="O23" s="559" t="s">
        <v>589</v>
      </c>
      <c r="P23" s="560"/>
    </row>
    <row r="24" spans="1:16" s="306" customFormat="1" ht="126.75" customHeight="1" x14ac:dyDescent="0.25">
      <c r="A24" s="541">
        <v>4</v>
      </c>
      <c r="B24" s="554" t="s">
        <v>593</v>
      </c>
      <c r="C24" s="584">
        <f>+D24+G24</f>
        <v>0.15000000000000002</v>
      </c>
      <c r="D24" s="584">
        <v>0.08</v>
      </c>
      <c r="E24" s="584"/>
      <c r="F24" s="584"/>
      <c r="G24" s="587">
        <v>7.0000000000000007E-2</v>
      </c>
      <c r="H24" s="545" t="s">
        <v>798</v>
      </c>
      <c r="I24" s="544">
        <f>+N24</f>
        <v>0.12</v>
      </c>
      <c r="J24" s="575"/>
      <c r="K24" s="544"/>
      <c r="L24" s="544"/>
      <c r="M24" s="544"/>
      <c r="N24" s="544">
        <v>0.12</v>
      </c>
      <c r="O24" s="556" t="s">
        <v>594</v>
      </c>
      <c r="P24" s="536"/>
    </row>
    <row r="25" spans="1:16" s="306" customFormat="1" ht="108.75" customHeight="1" x14ac:dyDescent="0.25">
      <c r="A25" s="541">
        <v>5</v>
      </c>
      <c r="B25" s="554" t="s">
        <v>596</v>
      </c>
      <c r="C25" s="584">
        <v>0.03</v>
      </c>
      <c r="D25" s="584"/>
      <c r="E25" s="584"/>
      <c r="F25" s="584"/>
      <c r="G25" s="584">
        <v>0.03</v>
      </c>
      <c r="H25" s="545" t="s">
        <v>590</v>
      </c>
      <c r="I25" s="544">
        <v>7.0000000000000007E-2</v>
      </c>
      <c r="J25" s="575"/>
      <c r="K25" s="544"/>
      <c r="L25" s="544"/>
      <c r="M25" s="544"/>
      <c r="N25" s="544">
        <v>7.0000000000000007E-2</v>
      </c>
      <c r="O25" s="556" t="s">
        <v>597</v>
      </c>
      <c r="P25" s="536"/>
    </row>
    <row r="26" spans="1:16" s="306" customFormat="1" ht="75" x14ac:dyDescent="0.25">
      <c r="A26" s="541">
        <v>6</v>
      </c>
      <c r="B26" s="554" t="s">
        <v>598</v>
      </c>
      <c r="C26" s="584">
        <f>+D26+G26</f>
        <v>9.0000000000000011E-2</v>
      </c>
      <c r="D26" s="584">
        <v>0.02</v>
      </c>
      <c r="E26" s="584"/>
      <c r="F26" s="584"/>
      <c r="G26" s="584">
        <v>7.0000000000000007E-2</v>
      </c>
      <c r="H26" s="545" t="s">
        <v>799</v>
      </c>
      <c r="I26" s="544">
        <f>+N26</f>
        <v>0.16</v>
      </c>
      <c r="J26" s="575"/>
      <c r="K26" s="544"/>
      <c r="L26" s="544"/>
      <c r="M26" s="544"/>
      <c r="N26" s="544">
        <v>0.16</v>
      </c>
      <c r="O26" s="556" t="s">
        <v>599</v>
      </c>
      <c r="P26" s="536"/>
    </row>
    <row r="27" spans="1:16" s="303" customFormat="1" ht="14.25" x14ac:dyDescent="0.2">
      <c r="A27" s="536" t="s">
        <v>56</v>
      </c>
      <c r="B27" s="561" t="s">
        <v>53</v>
      </c>
      <c r="C27" s="564">
        <f>SUM(C28:C28)</f>
        <v>0.45</v>
      </c>
      <c r="D27" s="564">
        <f t="shared" ref="D27:N27" si="3">SUM(D28:D28)</f>
        <v>0.45</v>
      </c>
      <c r="E27" s="564">
        <f t="shared" si="3"/>
        <v>0</v>
      </c>
      <c r="F27" s="564">
        <f t="shared" si="3"/>
        <v>0</v>
      </c>
      <c r="G27" s="564">
        <f t="shared" si="3"/>
        <v>0</v>
      </c>
      <c r="H27" s="563">
        <f t="shared" si="3"/>
        <v>0</v>
      </c>
      <c r="I27" s="562">
        <f t="shared" si="3"/>
        <v>0.5</v>
      </c>
      <c r="J27" s="562">
        <f t="shared" si="3"/>
        <v>0</v>
      </c>
      <c r="K27" s="562">
        <f t="shared" si="3"/>
        <v>0</v>
      </c>
      <c r="L27" s="562">
        <f t="shared" si="3"/>
        <v>0</v>
      </c>
      <c r="M27" s="562">
        <f t="shared" si="3"/>
        <v>0.5</v>
      </c>
      <c r="N27" s="562">
        <f t="shared" si="3"/>
        <v>0</v>
      </c>
      <c r="O27" s="564"/>
      <c r="P27" s="563"/>
    </row>
    <row r="28" spans="1:16" s="304" customFormat="1" ht="146.25" customHeight="1" x14ac:dyDescent="0.2">
      <c r="A28" s="541">
        <v>1</v>
      </c>
      <c r="B28" s="565" t="s">
        <v>790</v>
      </c>
      <c r="C28" s="585">
        <v>0.45</v>
      </c>
      <c r="D28" s="585">
        <v>0.45</v>
      </c>
      <c r="E28" s="584"/>
      <c r="F28" s="584"/>
      <c r="G28" s="584"/>
      <c r="H28" s="545" t="s">
        <v>791</v>
      </c>
      <c r="I28" s="544">
        <v>0.5</v>
      </c>
      <c r="J28" s="575"/>
      <c r="K28" s="580"/>
      <c r="L28" s="580"/>
      <c r="M28" s="580">
        <v>0.5</v>
      </c>
      <c r="N28" s="580"/>
      <c r="O28" s="541" t="s">
        <v>792</v>
      </c>
      <c r="P28" s="536"/>
    </row>
    <row r="29" spans="1:16" s="304" customFormat="1" ht="28.5" x14ac:dyDescent="0.2">
      <c r="A29" s="536" t="s">
        <v>65</v>
      </c>
      <c r="B29" s="566" t="s">
        <v>58</v>
      </c>
      <c r="C29" s="564">
        <f>SUM(C30:C32)</f>
        <v>2.2999999999999998</v>
      </c>
      <c r="D29" s="564">
        <f t="shared" ref="D29:P29" si="4">SUM(D30:D31)</f>
        <v>0</v>
      </c>
      <c r="E29" s="564">
        <f t="shared" si="4"/>
        <v>0</v>
      </c>
      <c r="F29" s="564">
        <f t="shared" si="4"/>
        <v>0</v>
      </c>
      <c r="G29" s="564">
        <f>SUM(G30:G32)</f>
        <v>2.2999999999999998</v>
      </c>
      <c r="H29" s="545">
        <f t="shared" si="4"/>
        <v>0</v>
      </c>
      <c r="I29" s="562">
        <f t="shared" ref="I29:N29" si="5">SUM(I30:I32)</f>
        <v>2.2000000000000002</v>
      </c>
      <c r="J29" s="562">
        <f t="shared" si="5"/>
        <v>0</v>
      </c>
      <c r="K29" s="562">
        <f t="shared" si="5"/>
        <v>2.2000000000000002</v>
      </c>
      <c r="L29" s="562">
        <f t="shared" si="5"/>
        <v>0</v>
      </c>
      <c r="M29" s="562">
        <f t="shared" si="5"/>
        <v>0</v>
      </c>
      <c r="N29" s="562">
        <f t="shared" si="5"/>
        <v>0</v>
      </c>
      <c r="O29" s="563">
        <f t="shared" si="4"/>
        <v>0</v>
      </c>
      <c r="P29" s="563">
        <f t="shared" si="4"/>
        <v>0</v>
      </c>
    </row>
    <row r="30" spans="1:16" s="308" customFormat="1" ht="60" x14ac:dyDescent="0.25">
      <c r="A30" s="567">
        <v>1</v>
      </c>
      <c r="B30" s="565" t="s">
        <v>601</v>
      </c>
      <c r="C30" s="587">
        <v>1.3</v>
      </c>
      <c r="D30" s="584"/>
      <c r="E30" s="584"/>
      <c r="F30" s="584"/>
      <c r="G30" s="587">
        <v>1.3</v>
      </c>
      <c r="H30" s="545" t="s">
        <v>602</v>
      </c>
      <c r="I30" s="544">
        <f>SUM(J30:N30)</f>
        <v>1</v>
      </c>
      <c r="J30" s="575"/>
      <c r="K30" s="580">
        <v>1</v>
      </c>
      <c r="L30" s="580"/>
      <c r="M30" s="580"/>
      <c r="N30" s="580"/>
      <c r="O30" s="541" t="s">
        <v>603</v>
      </c>
      <c r="P30" s="549" t="s">
        <v>803</v>
      </c>
    </row>
    <row r="31" spans="1:16" s="308" customFormat="1" ht="45" x14ac:dyDescent="0.25">
      <c r="A31" s="567">
        <v>2</v>
      </c>
      <c r="B31" s="565" t="s">
        <v>604</v>
      </c>
      <c r="C31" s="587">
        <v>0.5</v>
      </c>
      <c r="D31" s="584"/>
      <c r="E31" s="584"/>
      <c r="F31" s="584"/>
      <c r="G31" s="587">
        <v>0.5</v>
      </c>
      <c r="H31" s="545" t="s">
        <v>595</v>
      </c>
      <c r="I31" s="544">
        <f>SUM(J31:N31)</f>
        <v>0.5</v>
      </c>
      <c r="J31" s="575"/>
      <c r="K31" s="580">
        <v>0.5</v>
      </c>
      <c r="L31" s="580"/>
      <c r="M31" s="580"/>
      <c r="N31" s="580"/>
      <c r="O31" s="541" t="s">
        <v>605</v>
      </c>
      <c r="P31" s="568"/>
    </row>
    <row r="32" spans="1:16" s="308" customFormat="1" ht="60" x14ac:dyDescent="0.25">
      <c r="A32" s="567">
        <v>3</v>
      </c>
      <c r="B32" s="565" t="s">
        <v>601</v>
      </c>
      <c r="C32" s="587">
        <v>0.5</v>
      </c>
      <c r="D32" s="584"/>
      <c r="E32" s="584"/>
      <c r="F32" s="584"/>
      <c r="G32" s="587">
        <v>0.5</v>
      </c>
      <c r="H32" s="545" t="s">
        <v>606</v>
      </c>
      <c r="I32" s="544">
        <f>SUM(J32:N32)</f>
        <v>0.7</v>
      </c>
      <c r="J32" s="575"/>
      <c r="K32" s="580">
        <v>0.7</v>
      </c>
      <c r="L32" s="580"/>
      <c r="M32" s="580"/>
      <c r="N32" s="580"/>
      <c r="O32" s="541" t="s">
        <v>603</v>
      </c>
      <c r="P32" s="549" t="s">
        <v>803</v>
      </c>
    </row>
    <row r="33" spans="1:16" s="303" customFormat="1" ht="28.5" x14ac:dyDescent="0.2">
      <c r="A33" s="536" t="s">
        <v>77</v>
      </c>
      <c r="B33" s="569" t="s">
        <v>793</v>
      </c>
      <c r="C33" s="583">
        <f>C34</f>
        <v>0.23</v>
      </c>
      <c r="D33" s="583">
        <f t="shared" ref="D33:M33" si="6">D34</f>
        <v>0</v>
      </c>
      <c r="E33" s="583">
        <f t="shared" si="6"/>
        <v>0</v>
      </c>
      <c r="F33" s="583">
        <f t="shared" si="6"/>
        <v>0</v>
      </c>
      <c r="G33" s="583">
        <f t="shared" si="6"/>
        <v>0.23</v>
      </c>
      <c r="H33" s="570"/>
      <c r="I33" s="543">
        <f t="shared" si="6"/>
        <v>0.2</v>
      </c>
      <c r="J33" s="543">
        <f t="shared" si="6"/>
        <v>0</v>
      </c>
      <c r="K33" s="543">
        <f t="shared" si="6"/>
        <v>0</v>
      </c>
      <c r="L33" s="543">
        <f t="shared" si="6"/>
        <v>0.2</v>
      </c>
      <c r="M33" s="543">
        <f t="shared" si="6"/>
        <v>0</v>
      </c>
      <c r="N33" s="581"/>
      <c r="O33" s="536"/>
      <c r="P33" s="536"/>
    </row>
    <row r="34" spans="1:16" s="304" customFormat="1" ht="60" x14ac:dyDescent="0.2">
      <c r="A34" s="541">
        <v>1</v>
      </c>
      <c r="B34" s="565" t="s">
        <v>794</v>
      </c>
      <c r="C34" s="585">
        <v>0.23</v>
      </c>
      <c r="D34" s="584"/>
      <c r="E34" s="584"/>
      <c r="F34" s="584"/>
      <c r="G34" s="584">
        <v>0.23</v>
      </c>
      <c r="H34" s="545" t="s">
        <v>600</v>
      </c>
      <c r="I34" s="544">
        <v>0.2</v>
      </c>
      <c r="J34" s="575"/>
      <c r="K34" s="580"/>
      <c r="L34" s="580">
        <v>0.2</v>
      </c>
      <c r="M34" s="580"/>
      <c r="N34" s="580"/>
      <c r="O34" s="548" t="s">
        <v>581</v>
      </c>
      <c r="P34" s="549" t="s">
        <v>803</v>
      </c>
    </row>
    <row r="35" spans="1:16" s="26" customFormat="1" ht="15" x14ac:dyDescent="0.25">
      <c r="A35" s="571">
        <f>+A34+A32+A28+A26+A19+A17</f>
        <v>18</v>
      </c>
      <c r="B35" s="572" t="s">
        <v>802</v>
      </c>
      <c r="C35" s="573">
        <f>+C33+C29+C27+C20+C18+C11</f>
        <v>29.03</v>
      </c>
      <c r="D35" s="573">
        <f t="shared" ref="D35:N35" si="7">+D33+D29+D27+D20+D18+D11</f>
        <v>6.02</v>
      </c>
      <c r="E35" s="573">
        <f t="shared" si="7"/>
        <v>0</v>
      </c>
      <c r="F35" s="573">
        <f t="shared" si="7"/>
        <v>0</v>
      </c>
      <c r="G35" s="573">
        <f t="shared" si="7"/>
        <v>23.610000000000003</v>
      </c>
      <c r="H35" s="573">
        <f t="shared" si="7"/>
        <v>0</v>
      </c>
      <c r="I35" s="573">
        <f t="shared" si="7"/>
        <v>34.370000000000005</v>
      </c>
      <c r="J35" s="573">
        <f t="shared" si="7"/>
        <v>20</v>
      </c>
      <c r="K35" s="573">
        <f t="shared" si="7"/>
        <v>2.2000000000000002</v>
      </c>
      <c r="L35" s="573">
        <f t="shared" si="7"/>
        <v>11</v>
      </c>
      <c r="M35" s="573">
        <f t="shared" si="7"/>
        <v>0.5</v>
      </c>
      <c r="N35" s="573">
        <f t="shared" si="7"/>
        <v>0.67</v>
      </c>
      <c r="O35" s="574"/>
      <c r="P35" s="574"/>
    </row>
    <row r="37" spans="1:16" ht="18.75" customHeight="1" x14ac:dyDescent="0.25">
      <c r="K37" s="734" t="s">
        <v>1044</v>
      </c>
      <c r="L37" s="734"/>
      <c r="M37" s="734"/>
      <c r="N37" s="734"/>
      <c r="O37" s="734"/>
      <c r="P37" s="734"/>
    </row>
  </sheetData>
  <mergeCells count="20">
    <mergeCell ref="A8:A9"/>
    <mergeCell ref="A1:E1"/>
    <mergeCell ref="F1:P1"/>
    <mergeCell ref="A2:E2"/>
    <mergeCell ref="F2:P2"/>
    <mergeCell ref="A3:E3"/>
    <mergeCell ref="F3:P3"/>
    <mergeCell ref="D8:G8"/>
    <mergeCell ref="H8:H9"/>
    <mergeCell ref="I8:I9"/>
    <mergeCell ref="K37:P37"/>
    <mergeCell ref="A4:P4"/>
    <mergeCell ref="A5:P5"/>
    <mergeCell ref="A6:P6"/>
    <mergeCell ref="A7:P7"/>
    <mergeCell ref="J8:N8"/>
    <mergeCell ref="O8:O9"/>
    <mergeCell ref="P8:P9"/>
    <mergeCell ref="B8:B9"/>
    <mergeCell ref="C8:C9"/>
  </mergeCells>
  <printOptions horizontalCentered="1"/>
  <pageMargins left="0.19" right="0.2" top="0.43" bottom="0.39" header="0.118110236220472" footer="0.27559055118110198"/>
  <pageSetup paperSize="9" scale="95" fitToHeight="100" orientation="landscape" r:id="rId1"/>
  <headerFooter>
    <oddFooter>&amp;L&amp;9Phụ lục &amp;A&amp;R&amp;10&amp;P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Zeros="0" topLeftCell="A40" zoomScale="85" zoomScaleNormal="85" zoomScaleSheetLayoutView="70" workbookViewId="0">
      <selection activeCell="K44" sqref="K44:P44"/>
    </sheetView>
  </sheetViews>
  <sheetFormatPr defaultColWidth="6.875" defaultRowHeight="12.75" x14ac:dyDescent="0.25"/>
  <cols>
    <col min="1" max="1" width="4.375" style="18" customWidth="1"/>
    <col min="2" max="2" width="18.625" style="19" customWidth="1"/>
    <col min="3" max="3" width="8.125" style="18" customWidth="1"/>
    <col min="4" max="4" width="5.75" style="20" bestFit="1" customWidth="1"/>
    <col min="5" max="5" width="5.125" style="20" bestFit="1" customWidth="1"/>
    <col min="6" max="6" width="5.375" style="20" bestFit="1" customWidth="1"/>
    <col min="7" max="7" width="6.25" style="20" customWidth="1"/>
    <col min="8" max="8" width="9.375" style="18" customWidth="1"/>
    <col min="9" max="9" width="8.625" style="18" customWidth="1"/>
    <col min="10" max="10" width="5.5" style="18" customWidth="1"/>
    <col min="11" max="11" width="4.625" style="18" bestFit="1" customWidth="1"/>
    <col min="12" max="12" width="6.625" style="18" customWidth="1"/>
    <col min="13" max="13" width="5.625" style="18" customWidth="1"/>
    <col min="14" max="14" width="7.25" style="18" customWidth="1"/>
    <col min="15" max="15" width="27.875" style="18" customWidth="1"/>
    <col min="16" max="16" width="12.875" style="18" customWidth="1"/>
    <col min="17" max="19" width="6.875" style="18"/>
    <col min="20" max="20" width="13.875" style="18" customWidth="1"/>
    <col min="21" max="16384" width="6.875" style="18"/>
  </cols>
  <sheetData>
    <row r="1" spans="1:16" s="22" customFormat="1" ht="15.75" customHeight="1" x14ac:dyDescent="0.25">
      <c r="A1" s="736" t="str">
        <f>'1.THD.T'!A1:E1</f>
        <v>ỦY BAN NHÂN DÂN</v>
      </c>
      <c r="B1" s="736"/>
      <c r="C1" s="736"/>
      <c r="D1" s="736"/>
      <c r="E1" s="736"/>
      <c r="F1" s="771" t="s">
        <v>21</v>
      </c>
      <c r="G1" s="771"/>
      <c r="H1" s="771"/>
      <c r="I1" s="771"/>
      <c r="J1" s="771"/>
      <c r="K1" s="771"/>
      <c r="L1" s="771"/>
      <c r="M1" s="771"/>
      <c r="N1" s="771"/>
      <c r="O1" s="771"/>
      <c r="P1" s="771"/>
    </row>
    <row r="2" spans="1:16" s="22" customFormat="1" ht="15.75" customHeight="1" x14ac:dyDescent="0.25">
      <c r="A2" s="771" t="str">
        <f>'1.THD.T'!A2:E2</f>
        <v>TỈNH HÀ TĨNH</v>
      </c>
      <c r="B2" s="771"/>
      <c r="C2" s="771"/>
      <c r="D2" s="771"/>
      <c r="E2" s="771"/>
      <c r="F2" s="771" t="s">
        <v>22</v>
      </c>
      <c r="G2" s="771"/>
      <c r="H2" s="771"/>
      <c r="I2" s="771"/>
      <c r="J2" s="771"/>
      <c r="K2" s="771"/>
      <c r="L2" s="771"/>
      <c r="M2" s="771"/>
      <c r="N2" s="771"/>
      <c r="O2" s="771"/>
      <c r="P2" s="771"/>
    </row>
    <row r="3" spans="1:16" s="22" customFormat="1" ht="15.75" x14ac:dyDescent="0.25">
      <c r="A3" s="770"/>
      <c r="B3" s="770"/>
      <c r="C3" s="770"/>
      <c r="D3" s="770"/>
      <c r="E3" s="770"/>
      <c r="F3" s="770"/>
      <c r="G3" s="770"/>
      <c r="H3" s="770"/>
      <c r="I3" s="770"/>
      <c r="J3" s="770"/>
      <c r="K3" s="770"/>
      <c r="L3" s="770"/>
      <c r="M3" s="770"/>
      <c r="N3" s="770"/>
      <c r="O3" s="770"/>
      <c r="P3" s="770"/>
    </row>
    <row r="4" spans="1:16" s="22" customFormat="1" ht="15.75" x14ac:dyDescent="0.25">
      <c r="A4" s="768" t="s">
        <v>691</v>
      </c>
      <c r="B4" s="768"/>
      <c r="C4" s="768"/>
      <c r="D4" s="768"/>
      <c r="E4" s="768"/>
      <c r="F4" s="768"/>
      <c r="G4" s="768"/>
      <c r="H4" s="768"/>
      <c r="I4" s="768"/>
      <c r="J4" s="768"/>
      <c r="K4" s="768"/>
      <c r="L4" s="768"/>
      <c r="M4" s="768"/>
      <c r="N4" s="768"/>
      <c r="O4" s="768"/>
      <c r="P4" s="768"/>
    </row>
    <row r="5" spans="1:16" s="22" customFormat="1" ht="20.25" customHeight="1" x14ac:dyDescent="0.25">
      <c r="A5" s="768" t="s">
        <v>620</v>
      </c>
      <c r="B5" s="768"/>
      <c r="C5" s="768"/>
      <c r="D5" s="768"/>
      <c r="E5" s="768"/>
      <c r="F5" s="768"/>
      <c r="G5" s="768"/>
      <c r="H5" s="768"/>
      <c r="I5" s="768"/>
      <c r="J5" s="768"/>
      <c r="K5" s="768"/>
      <c r="L5" s="768"/>
      <c r="M5" s="768"/>
      <c r="N5" s="768"/>
      <c r="O5" s="768"/>
      <c r="P5" s="768"/>
    </row>
    <row r="6" spans="1:16" s="22" customFormat="1" ht="24"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c r="P6" s="769"/>
    </row>
    <row r="7" spans="1:16" s="22" customFormat="1" ht="15.75" x14ac:dyDescent="0.25">
      <c r="A7" s="772"/>
      <c r="B7" s="772"/>
      <c r="C7" s="772"/>
      <c r="D7" s="772"/>
      <c r="E7" s="772"/>
      <c r="F7" s="772"/>
      <c r="G7" s="772"/>
      <c r="H7" s="772"/>
      <c r="I7" s="772"/>
      <c r="J7" s="772"/>
      <c r="K7" s="772"/>
      <c r="L7" s="772"/>
      <c r="M7" s="772"/>
      <c r="N7" s="772"/>
      <c r="O7" s="772"/>
      <c r="P7" s="772"/>
    </row>
    <row r="8" spans="1:16" s="310" customFormat="1" ht="29.25" customHeight="1" x14ac:dyDescent="0.25">
      <c r="A8" s="786" t="s">
        <v>19</v>
      </c>
      <c r="B8" s="785" t="s">
        <v>38</v>
      </c>
      <c r="C8" s="785" t="s">
        <v>39</v>
      </c>
      <c r="D8" s="785" t="s">
        <v>40</v>
      </c>
      <c r="E8" s="785"/>
      <c r="F8" s="785"/>
      <c r="G8" s="785"/>
      <c r="H8" s="785" t="s">
        <v>172</v>
      </c>
      <c r="I8" s="785" t="s">
        <v>15</v>
      </c>
      <c r="J8" s="785" t="s">
        <v>14</v>
      </c>
      <c r="K8" s="785"/>
      <c r="L8" s="785"/>
      <c r="M8" s="785"/>
      <c r="N8" s="785"/>
      <c r="O8" s="785" t="s">
        <v>42</v>
      </c>
      <c r="P8" s="785" t="s">
        <v>13</v>
      </c>
    </row>
    <row r="9" spans="1:16" s="310" customFormat="1" ht="128.25" customHeight="1" x14ac:dyDescent="0.25">
      <c r="A9" s="786"/>
      <c r="B9" s="785"/>
      <c r="C9" s="785"/>
      <c r="D9" s="309" t="s">
        <v>12</v>
      </c>
      <c r="E9" s="309" t="s">
        <v>11</v>
      </c>
      <c r="F9" s="309" t="s">
        <v>43</v>
      </c>
      <c r="G9" s="311" t="s">
        <v>20</v>
      </c>
      <c r="H9" s="785"/>
      <c r="I9" s="785"/>
      <c r="J9" s="309" t="s">
        <v>9</v>
      </c>
      <c r="K9" s="309" t="s">
        <v>8</v>
      </c>
      <c r="L9" s="309" t="s">
        <v>44</v>
      </c>
      <c r="M9" s="309" t="s">
        <v>45</v>
      </c>
      <c r="N9" s="309" t="s">
        <v>5</v>
      </c>
      <c r="O9" s="785"/>
      <c r="P9" s="785"/>
    </row>
    <row r="10" spans="1:16" s="22" customFormat="1" ht="47.25" x14ac:dyDescent="0.25">
      <c r="A10" s="312">
        <v>-1</v>
      </c>
      <c r="B10" s="312">
        <v>-2</v>
      </c>
      <c r="C10" s="312" t="s">
        <v>51</v>
      </c>
      <c r="D10" s="313">
        <v>-4</v>
      </c>
      <c r="E10" s="312">
        <v>-5</v>
      </c>
      <c r="F10" s="312">
        <v>-6</v>
      </c>
      <c r="G10" s="314">
        <v>-7</v>
      </c>
      <c r="H10" s="312">
        <v>-8</v>
      </c>
      <c r="I10" s="312" t="s">
        <v>52</v>
      </c>
      <c r="J10" s="312">
        <v>-10</v>
      </c>
      <c r="K10" s="312">
        <v>-11</v>
      </c>
      <c r="L10" s="312">
        <v>-12</v>
      </c>
      <c r="M10" s="312">
        <v>-13</v>
      </c>
      <c r="N10" s="312">
        <v>-14</v>
      </c>
      <c r="O10" s="312">
        <v>-15</v>
      </c>
      <c r="P10" s="312">
        <v>-16</v>
      </c>
    </row>
    <row r="11" spans="1:16" s="316" customFormat="1" ht="24.75" customHeight="1" x14ac:dyDescent="0.25">
      <c r="A11" s="317" t="s">
        <v>46</v>
      </c>
      <c r="B11" s="315" t="s">
        <v>634</v>
      </c>
      <c r="C11" s="332">
        <f>C12</f>
        <v>1.2</v>
      </c>
      <c r="D11" s="332">
        <f t="shared" ref="D11:N11" si="0">D12</f>
        <v>0</v>
      </c>
      <c r="E11" s="332">
        <f t="shared" si="0"/>
        <v>0</v>
      </c>
      <c r="F11" s="332">
        <f t="shared" si="0"/>
        <v>0</v>
      </c>
      <c r="G11" s="332">
        <f t="shared" si="0"/>
        <v>1.2</v>
      </c>
      <c r="H11" s="318"/>
      <c r="I11" s="332">
        <f t="shared" si="0"/>
        <v>0.32</v>
      </c>
      <c r="J11" s="332">
        <f t="shared" si="0"/>
        <v>0</v>
      </c>
      <c r="K11" s="332">
        <f t="shared" si="0"/>
        <v>0</v>
      </c>
      <c r="L11" s="332">
        <f t="shared" si="0"/>
        <v>0.32</v>
      </c>
      <c r="M11" s="332">
        <f t="shared" si="0"/>
        <v>0</v>
      </c>
      <c r="N11" s="332">
        <f t="shared" si="0"/>
        <v>0</v>
      </c>
      <c r="O11" s="319"/>
      <c r="P11" s="315"/>
    </row>
    <row r="12" spans="1:16" s="325" customFormat="1" ht="126" x14ac:dyDescent="0.25">
      <c r="A12" s="320">
        <v>1</v>
      </c>
      <c r="B12" s="218" t="s">
        <v>694</v>
      </c>
      <c r="C12" s="321">
        <v>1.2</v>
      </c>
      <c r="D12" s="321"/>
      <c r="E12" s="321"/>
      <c r="F12" s="321"/>
      <c r="G12" s="321">
        <v>1.2</v>
      </c>
      <c r="H12" s="322" t="s">
        <v>635</v>
      </c>
      <c r="I12" s="321">
        <v>0.32</v>
      </c>
      <c r="J12" s="429"/>
      <c r="K12" s="429"/>
      <c r="L12" s="429">
        <v>0.32</v>
      </c>
      <c r="M12" s="429"/>
      <c r="N12" s="429"/>
      <c r="O12" s="323" t="s">
        <v>692</v>
      </c>
      <c r="P12" s="324"/>
    </row>
    <row r="13" spans="1:16" s="316" customFormat="1" ht="15.75" x14ac:dyDescent="0.25">
      <c r="A13" s="317" t="s">
        <v>47</v>
      </c>
      <c r="B13" s="315" t="s">
        <v>544</v>
      </c>
      <c r="C13" s="345">
        <f>SUM(C14:C14)</f>
        <v>0.06</v>
      </c>
      <c r="D13" s="345">
        <f>SUM(D14:D14)</f>
        <v>0</v>
      </c>
      <c r="E13" s="345">
        <f>SUM(E14:E14)</f>
        <v>0</v>
      </c>
      <c r="F13" s="345">
        <f>SUM(F14:F14)</f>
        <v>0</v>
      </c>
      <c r="G13" s="345">
        <f>SUM(G14:G14)</f>
        <v>0.06</v>
      </c>
      <c r="H13" s="326"/>
      <c r="I13" s="345">
        <f t="shared" ref="I13:N13" si="1">SUM(I14:I14)</f>
        <v>0.1</v>
      </c>
      <c r="J13" s="345">
        <f t="shared" si="1"/>
        <v>0</v>
      </c>
      <c r="K13" s="345">
        <f t="shared" si="1"/>
        <v>0</v>
      </c>
      <c r="L13" s="345">
        <f t="shared" si="1"/>
        <v>0</v>
      </c>
      <c r="M13" s="345">
        <f t="shared" si="1"/>
        <v>0</v>
      </c>
      <c r="N13" s="345">
        <f t="shared" si="1"/>
        <v>0.1</v>
      </c>
      <c r="O13" s="327"/>
      <c r="P13" s="328"/>
    </row>
    <row r="14" spans="1:16" s="325" customFormat="1" ht="110.25" x14ac:dyDescent="0.25">
      <c r="A14" s="320">
        <v>1</v>
      </c>
      <c r="B14" s="218" t="s">
        <v>636</v>
      </c>
      <c r="C14" s="321">
        <v>0.06</v>
      </c>
      <c r="D14" s="321"/>
      <c r="E14" s="321"/>
      <c r="F14" s="321"/>
      <c r="G14" s="321">
        <v>0.06</v>
      </c>
      <c r="H14" s="329" t="s">
        <v>637</v>
      </c>
      <c r="I14" s="321">
        <f>SUM(J14:N14)</f>
        <v>0.1</v>
      </c>
      <c r="J14" s="429"/>
      <c r="K14" s="429"/>
      <c r="L14" s="429"/>
      <c r="M14" s="429"/>
      <c r="N14" s="429">
        <v>0.1</v>
      </c>
      <c r="O14" s="323" t="s">
        <v>695</v>
      </c>
      <c r="P14" s="324"/>
    </row>
    <row r="15" spans="1:16" s="333" customFormat="1" ht="15.75" x14ac:dyDescent="0.25">
      <c r="A15" s="317" t="s">
        <v>49</v>
      </c>
      <c r="B15" s="330" t="s">
        <v>48</v>
      </c>
      <c r="C15" s="423">
        <f>SUM(C16:C28)</f>
        <v>35.5</v>
      </c>
      <c r="D15" s="423">
        <f>SUM(D16:D28)</f>
        <v>8.19</v>
      </c>
      <c r="E15" s="423">
        <f>SUM(E16:E28)</f>
        <v>0</v>
      </c>
      <c r="F15" s="423">
        <f>SUM(F16:F28)</f>
        <v>0</v>
      </c>
      <c r="G15" s="423">
        <f>SUM(G16:G28)</f>
        <v>27.309999999999995</v>
      </c>
      <c r="H15" s="331"/>
      <c r="I15" s="423">
        <f t="shared" ref="I15:N15" si="2">SUM(I16:I28)</f>
        <v>36.749999999999993</v>
      </c>
      <c r="J15" s="423">
        <f t="shared" si="2"/>
        <v>15.8</v>
      </c>
      <c r="K15" s="423">
        <f t="shared" si="2"/>
        <v>0.2</v>
      </c>
      <c r="L15" s="423">
        <f t="shared" si="2"/>
        <v>7.33</v>
      </c>
      <c r="M15" s="423">
        <f t="shared" si="2"/>
        <v>5.42</v>
      </c>
      <c r="N15" s="423">
        <f t="shared" si="2"/>
        <v>8</v>
      </c>
      <c r="O15" s="332"/>
      <c r="P15" s="319"/>
    </row>
    <row r="16" spans="1:16" s="337" customFormat="1" ht="47.25" x14ac:dyDescent="0.25">
      <c r="A16" s="320">
        <v>1</v>
      </c>
      <c r="B16" s="334" t="s">
        <v>638</v>
      </c>
      <c r="C16" s="321">
        <v>0.2</v>
      </c>
      <c r="D16" s="321"/>
      <c r="E16" s="321"/>
      <c r="F16" s="321"/>
      <c r="G16" s="321">
        <v>0.2</v>
      </c>
      <c r="H16" s="335" t="s">
        <v>630</v>
      </c>
      <c r="I16" s="321">
        <v>1.1200000000000001</v>
      </c>
      <c r="J16" s="321"/>
      <c r="K16" s="321"/>
      <c r="L16" s="321"/>
      <c r="M16" s="321">
        <v>1.1200000000000001</v>
      </c>
      <c r="N16" s="336"/>
      <c r="O16" s="323" t="s">
        <v>623</v>
      </c>
      <c r="P16" s="319">
        <f t="shared" ref="P16:P28" si="3">C16-D16-E16-F16-G16</f>
        <v>0</v>
      </c>
    </row>
    <row r="17" spans="1:16" s="337" customFormat="1" ht="47.25" x14ac:dyDescent="0.25">
      <c r="A17" s="320">
        <v>2</v>
      </c>
      <c r="B17" s="334" t="s">
        <v>639</v>
      </c>
      <c r="C17" s="424">
        <v>0.48</v>
      </c>
      <c r="D17" s="424"/>
      <c r="E17" s="424"/>
      <c r="F17" s="424"/>
      <c r="G17" s="424">
        <v>0.48</v>
      </c>
      <c r="H17" s="335" t="s">
        <v>630</v>
      </c>
      <c r="I17" s="321">
        <f>+M17</f>
        <v>2.2999999999999998</v>
      </c>
      <c r="J17" s="321"/>
      <c r="K17" s="321"/>
      <c r="L17" s="321"/>
      <c r="M17" s="321">
        <v>2.2999999999999998</v>
      </c>
      <c r="N17" s="336"/>
      <c r="O17" s="323" t="s">
        <v>623</v>
      </c>
      <c r="P17" s="319">
        <f t="shared" si="3"/>
        <v>0</v>
      </c>
    </row>
    <row r="18" spans="1:16" s="337" customFormat="1" ht="47.25" x14ac:dyDescent="0.25">
      <c r="A18" s="320">
        <v>3</v>
      </c>
      <c r="B18" s="334" t="s">
        <v>640</v>
      </c>
      <c r="C18" s="424">
        <v>0.16</v>
      </c>
      <c r="D18" s="424"/>
      <c r="E18" s="424"/>
      <c r="F18" s="424"/>
      <c r="G18" s="424">
        <v>0.16</v>
      </c>
      <c r="H18" s="335" t="s">
        <v>630</v>
      </c>
      <c r="I18" s="321">
        <f>SUM(J18:N18)</f>
        <v>1</v>
      </c>
      <c r="J18" s="321"/>
      <c r="K18" s="321"/>
      <c r="L18" s="321"/>
      <c r="M18" s="321">
        <v>1</v>
      </c>
      <c r="N18" s="336"/>
      <c r="O18" s="323" t="s">
        <v>623</v>
      </c>
      <c r="P18" s="319">
        <f t="shared" si="3"/>
        <v>0</v>
      </c>
    </row>
    <row r="19" spans="1:16" s="337" customFormat="1" ht="47.25" x14ac:dyDescent="0.25">
      <c r="A19" s="320">
        <v>4</v>
      </c>
      <c r="B19" s="334" t="s">
        <v>641</v>
      </c>
      <c r="C19" s="424">
        <v>0.18</v>
      </c>
      <c r="D19" s="424"/>
      <c r="E19" s="424"/>
      <c r="F19" s="424"/>
      <c r="G19" s="424">
        <v>0.18</v>
      </c>
      <c r="H19" s="335" t="s">
        <v>630</v>
      </c>
      <c r="I19" s="321">
        <f>+M19</f>
        <v>1</v>
      </c>
      <c r="J19" s="321"/>
      <c r="K19" s="321"/>
      <c r="L19" s="321"/>
      <c r="M19" s="321">
        <v>1</v>
      </c>
      <c r="N19" s="336"/>
      <c r="O19" s="323" t="s">
        <v>623</v>
      </c>
      <c r="P19" s="319">
        <f t="shared" si="3"/>
        <v>0</v>
      </c>
    </row>
    <row r="20" spans="1:16" s="337" customFormat="1" ht="78.75" x14ac:dyDescent="0.25">
      <c r="A20" s="320">
        <v>5</v>
      </c>
      <c r="B20" s="218" t="s">
        <v>642</v>
      </c>
      <c r="C20" s="321">
        <v>0.1</v>
      </c>
      <c r="D20" s="321"/>
      <c r="E20" s="321"/>
      <c r="F20" s="321"/>
      <c r="G20" s="321">
        <v>0.1</v>
      </c>
      <c r="H20" s="322" t="s">
        <v>643</v>
      </c>
      <c r="I20" s="321">
        <f>SUM(J20:N20)</f>
        <v>0.2</v>
      </c>
      <c r="J20" s="321"/>
      <c r="K20" s="321"/>
      <c r="L20" s="321">
        <v>0.2</v>
      </c>
      <c r="M20" s="321"/>
      <c r="N20" s="336"/>
      <c r="O20" s="323" t="s">
        <v>696</v>
      </c>
      <c r="P20" s="319">
        <f t="shared" si="3"/>
        <v>0</v>
      </c>
    </row>
    <row r="21" spans="1:16" s="337" customFormat="1" ht="94.5" x14ac:dyDescent="0.25">
      <c r="A21" s="320">
        <v>6</v>
      </c>
      <c r="B21" s="218" t="s">
        <v>644</v>
      </c>
      <c r="C21" s="321">
        <v>8.6</v>
      </c>
      <c r="D21" s="321"/>
      <c r="E21" s="321"/>
      <c r="F21" s="321"/>
      <c r="G21" s="321">
        <v>8.6</v>
      </c>
      <c r="H21" s="322" t="s">
        <v>645</v>
      </c>
      <c r="I21" s="321">
        <v>1</v>
      </c>
      <c r="J21" s="321">
        <v>0.8</v>
      </c>
      <c r="K21" s="321">
        <v>0.2</v>
      </c>
      <c r="L21" s="321"/>
      <c r="M21" s="321"/>
      <c r="N21" s="336"/>
      <c r="O21" s="323" t="s">
        <v>698</v>
      </c>
      <c r="P21" s="319">
        <f t="shared" si="3"/>
        <v>0</v>
      </c>
    </row>
    <row r="22" spans="1:16" s="337" customFormat="1" ht="47.25" x14ac:dyDescent="0.25">
      <c r="A22" s="320">
        <v>7</v>
      </c>
      <c r="B22" s="218" t="s">
        <v>699</v>
      </c>
      <c r="C22" s="321">
        <v>1.1000000000000001</v>
      </c>
      <c r="D22" s="321"/>
      <c r="E22" s="321"/>
      <c r="F22" s="321"/>
      <c r="G22" s="321">
        <v>1.1000000000000001</v>
      </c>
      <c r="H22" s="322" t="s">
        <v>646</v>
      </c>
      <c r="I22" s="321">
        <f>SUM(J22:N22)</f>
        <v>0.8</v>
      </c>
      <c r="J22" s="321"/>
      <c r="K22" s="321"/>
      <c r="L22" s="321">
        <v>0.8</v>
      </c>
      <c r="M22" s="321"/>
      <c r="N22" s="336"/>
      <c r="O22" s="323" t="s">
        <v>623</v>
      </c>
      <c r="P22" s="319">
        <f t="shared" si="3"/>
        <v>0</v>
      </c>
    </row>
    <row r="23" spans="1:16" s="337" customFormat="1" ht="94.5" x14ac:dyDescent="0.25">
      <c r="A23" s="320">
        <v>8</v>
      </c>
      <c r="B23" s="338" t="s">
        <v>621</v>
      </c>
      <c r="C23" s="321">
        <v>1.5</v>
      </c>
      <c r="D23" s="321">
        <v>1</v>
      </c>
      <c r="E23" s="321"/>
      <c r="F23" s="321"/>
      <c r="G23" s="321">
        <v>0.5</v>
      </c>
      <c r="H23" s="322" t="s">
        <v>622</v>
      </c>
      <c r="I23" s="321">
        <f>SUM(J23:N23)</f>
        <v>0.1</v>
      </c>
      <c r="J23" s="321"/>
      <c r="K23" s="321"/>
      <c r="L23" s="321">
        <v>0.1</v>
      </c>
      <c r="M23" s="321"/>
      <c r="N23" s="336"/>
      <c r="O23" s="323" t="s">
        <v>698</v>
      </c>
      <c r="P23" s="319">
        <f t="shared" si="3"/>
        <v>0</v>
      </c>
    </row>
    <row r="24" spans="1:16" s="337" customFormat="1" ht="47.25" x14ac:dyDescent="0.25">
      <c r="A24" s="320">
        <v>9</v>
      </c>
      <c r="B24" s="339" t="s">
        <v>647</v>
      </c>
      <c r="C24" s="321">
        <v>1.2</v>
      </c>
      <c r="D24" s="321"/>
      <c r="E24" s="321"/>
      <c r="F24" s="321"/>
      <c r="G24" s="321">
        <v>1.2</v>
      </c>
      <c r="H24" s="340" t="s">
        <v>632</v>
      </c>
      <c r="I24" s="321">
        <f>SUM(J24:N24)</f>
        <v>2.0299999999999998</v>
      </c>
      <c r="J24" s="321"/>
      <c r="K24" s="321"/>
      <c r="L24" s="321">
        <v>2.0299999999999998</v>
      </c>
      <c r="M24" s="321"/>
      <c r="N24" s="336"/>
      <c r="O24" s="323" t="s">
        <v>623</v>
      </c>
      <c r="P24" s="319">
        <f t="shared" si="3"/>
        <v>0</v>
      </c>
    </row>
    <row r="25" spans="1:16" s="325" customFormat="1" ht="47.25" x14ac:dyDescent="0.25">
      <c r="A25" s="320">
        <v>10</v>
      </c>
      <c r="B25" s="339" t="s">
        <v>648</v>
      </c>
      <c r="C25" s="321">
        <v>0.5</v>
      </c>
      <c r="D25" s="321"/>
      <c r="E25" s="321"/>
      <c r="F25" s="321"/>
      <c r="G25" s="321">
        <v>0.5</v>
      </c>
      <c r="H25" s="329" t="s">
        <v>649</v>
      </c>
      <c r="I25" s="321">
        <v>8</v>
      </c>
      <c r="J25" s="321"/>
      <c r="K25" s="321"/>
      <c r="L25" s="321"/>
      <c r="M25" s="321"/>
      <c r="N25" s="321">
        <v>8</v>
      </c>
      <c r="O25" s="323" t="s">
        <v>623</v>
      </c>
      <c r="P25" s="319">
        <f t="shared" si="3"/>
        <v>0</v>
      </c>
    </row>
    <row r="26" spans="1:16" s="341" customFormat="1" ht="47.25" x14ac:dyDescent="0.25">
      <c r="A26" s="320">
        <v>11</v>
      </c>
      <c r="B26" s="218" t="s">
        <v>650</v>
      </c>
      <c r="C26" s="321">
        <v>0.5</v>
      </c>
      <c r="D26" s="321"/>
      <c r="E26" s="321"/>
      <c r="F26" s="321"/>
      <c r="G26" s="321">
        <v>0.5</v>
      </c>
      <c r="H26" s="322" t="s">
        <v>635</v>
      </c>
      <c r="I26" s="430">
        <f>SUM(J26:N26)</f>
        <v>0.8</v>
      </c>
      <c r="J26" s="332"/>
      <c r="K26" s="332"/>
      <c r="L26" s="430">
        <v>0.8</v>
      </c>
      <c r="M26" s="332"/>
      <c r="N26" s="332"/>
      <c r="O26" s="323" t="s">
        <v>623</v>
      </c>
      <c r="P26" s="319">
        <f t="shared" si="3"/>
        <v>0</v>
      </c>
    </row>
    <row r="27" spans="1:16" s="341" customFormat="1" ht="134.25" customHeight="1" x14ac:dyDescent="0.25">
      <c r="A27" s="320">
        <v>12</v>
      </c>
      <c r="B27" s="342" t="s">
        <v>651</v>
      </c>
      <c r="C27" s="321">
        <f>+D27+G27</f>
        <v>17.48</v>
      </c>
      <c r="D27" s="321">
        <v>3.69</v>
      </c>
      <c r="E27" s="321"/>
      <c r="F27" s="321"/>
      <c r="G27" s="321">
        <f>7.04+2.14+3.48+1.13</f>
        <v>13.79</v>
      </c>
      <c r="H27" s="342" t="s">
        <v>624</v>
      </c>
      <c r="I27" s="430">
        <f>SUM(J27:N27)</f>
        <v>15</v>
      </c>
      <c r="J27" s="430">
        <v>15</v>
      </c>
      <c r="K27" s="332"/>
      <c r="L27" s="431"/>
      <c r="M27" s="332"/>
      <c r="N27" s="332"/>
      <c r="O27" s="323" t="s">
        <v>697</v>
      </c>
      <c r="P27" s="312" t="s">
        <v>701</v>
      </c>
    </row>
    <row r="28" spans="1:16" s="341" customFormat="1" ht="63" x14ac:dyDescent="0.25">
      <c r="A28" s="320">
        <v>13</v>
      </c>
      <c r="B28" s="342" t="s">
        <v>625</v>
      </c>
      <c r="C28" s="321">
        <v>3.5</v>
      </c>
      <c r="D28" s="321">
        <v>3.5</v>
      </c>
      <c r="E28" s="321"/>
      <c r="F28" s="321"/>
      <c r="G28" s="321"/>
      <c r="H28" s="342" t="s">
        <v>626</v>
      </c>
      <c r="I28" s="430">
        <f>SUM(J28:N28)</f>
        <v>3.4</v>
      </c>
      <c r="J28" s="332"/>
      <c r="K28" s="332"/>
      <c r="L28" s="430">
        <v>3.4</v>
      </c>
      <c r="M28" s="332"/>
      <c r="N28" s="332"/>
      <c r="O28" s="323" t="s">
        <v>703</v>
      </c>
      <c r="P28" s="319">
        <f t="shared" si="3"/>
        <v>0</v>
      </c>
    </row>
    <row r="29" spans="1:16" s="341" customFormat="1" ht="15.75" x14ac:dyDescent="0.25">
      <c r="A29" s="317" t="s">
        <v>56</v>
      </c>
      <c r="B29" s="343" t="s">
        <v>54</v>
      </c>
      <c r="C29" s="345">
        <f>SUM(C30:C34)</f>
        <v>11.86</v>
      </c>
      <c r="D29" s="345">
        <f>SUM(D30:D34)</f>
        <v>0.93</v>
      </c>
      <c r="E29" s="345">
        <f>SUM(E30:E34)</f>
        <v>0</v>
      </c>
      <c r="F29" s="345">
        <f>SUM(F30:F34)</f>
        <v>0</v>
      </c>
      <c r="G29" s="345">
        <f>SUM(G30:G34)</f>
        <v>10.93</v>
      </c>
      <c r="H29" s="326"/>
      <c r="I29" s="345">
        <f>SUM(I30:I34)</f>
        <v>8.7199999999999989</v>
      </c>
      <c r="J29" s="345">
        <f>SUM(J30:J33)</f>
        <v>0</v>
      </c>
      <c r="K29" s="345">
        <f>SUM(K30:K33)</f>
        <v>0</v>
      </c>
      <c r="L29" s="345">
        <f>SUM(L30:L34)</f>
        <v>8.7199999999999989</v>
      </c>
      <c r="M29" s="345">
        <f>SUM(M30:M33)</f>
        <v>0</v>
      </c>
      <c r="N29" s="345">
        <f>SUM(N30:N33)</f>
        <v>0</v>
      </c>
      <c r="O29" s="332"/>
      <c r="P29" s="319"/>
    </row>
    <row r="30" spans="1:16" s="341" customFormat="1" ht="47.25" x14ac:dyDescent="0.25">
      <c r="A30" s="320">
        <v>1</v>
      </c>
      <c r="B30" s="218" t="s">
        <v>652</v>
      </c>
      <c r="C30" s="321">
        <v>1.23</v>
      </c>
      <c r="D30" s="321"/>
      <c r="E30" s="332"/>
      <c r="F30" s="332"/>
      <c r="G30" s="425">
        <v>1.23</v>
      </c>
      <c r="H30" s="322" t="s">
        <v>629</v>
      </c>
      <c r="I30" s="430">
        <f>SUM(J30:N30)</f>
        <v>1.1000000000000001</v>
      </c>
      <c r="J30" s="332"/>
      <c r="K30" s="332"/>
      <c r="L30" s="430">
        <v>1.1000000000000001</v>
      </c>
      <c r="M30" s="332"/>
      <c r="N30" s="332"/>
      <c r="O30" s="323" t="s">
        <v>623</v>
      </c>
      <c r="P30" s="319"/>
    </row>
    <row r="31" spans="1:16" s="341" customFormat="1" ht="47.25" x14ac:dyDescent="0.25">
      <c r="A31" s="320">
        <v>2</v>
      </c>
      <c r="B31" s="218" t="s">
        <v>653</v>
      </c>
      <c r="C31" s="321">
        <v>2.2999999999999998</v>
      </c>
      <c r="D31" s="321"/>
      <c r="E31" s="332"/>
      <c r="F31" s="332"/>
      <c r="G31" s="425">
        <v>2.2999999999999998</v>
      </c>
      <c r="H31" s="340" t="s">
        <v>632</v>
      </c>
      <c r="I31" s="430">
        <f>SUM(J31:N31)</f>
        <v>2.5</v>
      </c>
      <c r="J31" s="332"/>
      <c r="K31" s="332"/>
      <c r="L31" s="430">
        <v>2.5</v>
      </c>
      <c r="M31" s="332"/>
      <c r="N31" s="332"/>
      <c r="O31" s="323" t="s">
        <v>623</v>
      </c>
      <c r="P31" s="319"/>
    </row>
    <row r="32" spans="1:16" s="341" customFormat="1" ht="31.5" x14ac:dyDescent="0.25">
      <c r="A32" s="320">
        <v>3</v>
      </c>
      <c r="B32" s="218" t="s">
        <v>654</v>
      </c>
      <c r="C32" s="321">
        <v>3</v>
      </c>
      <c r="D32" s="321"/>
      <c r="E32" s="332"/>
      <c r="F32" s="332"/>
      <c r="G32" s="425">
        <v>3</v>
      </c>
      <c r="H32" s="329" t="s">
        <v>649</v>
      </c>
      <c r="I32" s="430">
        <f>SUM(J32:N32)</f>
        <v>2</v>
      </c>
      <c r="J32" s="332"/>
      <c r="K32" s="332"/>
      <c r="L32" s="430">
        <v>2</v>
      </c>
      <c r="M32" s="332"/>
      <c r="N32" s="332"/>
      <c r="O32" s="323" t="s">
        <v>623</v>
      </c>
      <c r="P32" s="319"/>
    </row>
    <row r="33" spans="1:16" s="341" customFormat="1" ht="31.5" x14ac:dyDescent="0.25">
      <c r="A33" s="320">
        <v>4</v>
      </c>
      <c r="B33" s="218" t="s">
        <v>627</v>
      </c>
      <c r="C33" s="321">
        <v>3</v>
      </c>
      <c r="D33" s="321">
        <v>0.93</v>
      </c>
      <c r="E33" s="332"/>
      <c r="F33" s="332"/>
      <c r="G33" s="425">
        <v>2.0699999999999998</v>
      </c>
      <c r="H33" s="329" t="s">
        <v>628</v>
      </c>
      <c r="I33" s="430">
        <f>SUM(J33:N33)</f>
        <v>2</v>
      </c>
      <c r="J33" s="332"/>
      <c r="K33" s="332"/>
      <c r="L33" s="430">
        <v>2</v>
      </c>
      <c r="M33" s="332"/>
      <c r="N33" s="332"/>
      <c r="O33" s="323" t="s">
        <v>623</v>
      </c>
      <c r="P33" s="319"/>
    </row>
    <row r="34" spans="1:16" s="337" customFormat="1" ht="31.5" x14ac:dyDescent="0.25">
      <c r="A34" s="320">
        <v>5</v>
      </c>
      <c r="B34" s="347" t="s">
        <v>655</v>
      </c>
      <c r="C34" s="426">
        <v>2.33</v>
      </c>
      <c r="D34" s="426"/>
      <c r="E34" s="426"/>
      <c r="F34" s="426"/>
      <c r="G34" s="426">
        <v>2.33</v>
      </c>
      <c r="H34" s="344" t="s">
        <v>629</v>
      </c>
      <c r="I34" s="321">
        <f>SUM(J34:N34)</f>
        <v>1.1200000000000001</v>
      </c>
      <c r="J34" s="321"/>
      <c r="K34" s="321"/>
      <c r="L34" s="321">
        <v>1.1200000000000001</v>
      </c>
      <c r="M34" s="321"/>
      <c r="N34" s="336"/>
      <c r="O34" s="323" t="s">
        <v>623</v>
      </c>
      <c r="P34" s="319">
        <f>C34-D34-E34-F34-G34</f>
        <v>0</v>
      </c>
    </row>
    <row r="35" spans="1:16" s="316" customFormat="1" ht="31.5" x14ac:dyDescent="0.25">
      <c r="A35" s="317" t="s">
        <v>65</v>
      </c>
      <c r="B35" s="343" t="s">
        <v>69</v>
      </c>
      <c r="C35" s="345">
        <f>C36</f>
        <v>0.2</v>
      </c>
      <c r="D35" s="345">
        <f t="shared" ref="D35:N35" si="4">D36</f>
        <v>0.2</v>
      </c>
      <c r="E35" s="345">
        <f t="shared" si="4"/>
        <v>0</v>
      </c>
      <c r="F35" s="345">
        <f t="shared" si="4"/>
        <v>0</v>
      </c>
      <c r="G35" s="345">
        <f t="shared" si="4"/>
        <v>0</v>
      </c>
      <c r="H35" s="326"/>
      <c r="I35" s="345">
        <f t="shared" si="4"/>
        <v>0.33</v>
      </c>
      <c r="J35" s="345">
        <f t="shared" si="4"/>
        <v>0</v>
      </c>
      <c r="K35" s="345">
        <f t="shared" si="4"/>
        <v>0</v>
      </c>
      <c r="L35" s="345">
        <f t="shared" si="4"/>
        <v>0</v>
      </c>
      <c r="M35" s="345">
        <f t="shared" si="4"/>
        <v>0.33</v>
      </c>
      <c r="N35" s="345">
        <f t="shared" si="4"/>
        <v>0</v>
      </c>
      <c r="O35" s="345"/>
      <c r="P35" s="346"/>
    </row>
    <row r="36" spans="1:16" s="325" customFormat="1" ht="137.25" customHeight="1" x14ac:dyDescent="0.25">
      <c r="A36" s="320">
        <v>1</v>
      </c>
      <c r="B36" s="218" t="s">
        <v>631</v>
      </c>
      <c r="C36" s="321">
        <v>0.2</v>
      </c>
      <c r="D36" s="321">
        <v>0.2</v>
      </c>
      <c r="E36" s="321"/>
      <c r="F36" s="321"/>
      <c r="G36" s="427"/>
      <c r="H36" s="338" t="s">
        <v>632</v>
      </c>
      <c r="I36" s="321">
        <f>M36</f>
        <v>0.33</v>
      </c>
      <c r="J36" s="321"/>
      <c r="K36" s="321"/>
      <c r="L36" s="321"/>
      <c r="M36" s="321">
        <v>0.33</v>
      </c>
      <c r="N36" s="429"/>
      <c r="O36" s="323" t="s">
        <v>698</v>
      </c>
      <c r="P36" s="312" t="s">
        <v>701</v>
      </c>
    </row>
    <row r="37" spans="1:16" s="316" customFormat="1" ht="15.75" x14ac:dyDescent="0.25">
      <c r="A37" s="317" t="s">
        <v>77</v>
      </c>
      <c r="B37" s="343" t="s">
        <v>656</v>
      </c>
      <c r="C37" s="345">
        <f>SUM(C38:C39)</f>
        <v>1.54</v>
      </c>
      <c r="D37" s="345">
        <f>SUM(D38:D39)</f>
        <v>0</v>
      </c>
      <c r="E37" s="345">
        <f>SUM(E38:E39)</f>
        <v>0</v>
      </c>
      <c r="F37" s="345">
        <f>SUM(F38:F39)</f>
        <v>0</v>
      </c>
      <c r="G37" s="345">
        <f>SUM(G38:G39)</f>
        <v>1.54</v>
      </c>
      <c r="H37" s="326"/>
      <c r="I37" s="345">
        <f t="shared" ref="I37:N37" si="5">SUM(I38:I39)</f>
        <v>1.8</v>
      </c>
      <c r="J37" s="345">
        <f t="shared" si="5"/>
        <v>0</v>
      </c>
      <c r="K37" s="345">
        <f t="shared" si="5"/>
        <v>0</v>
      </c>
      <c r="L37" s="345">
        <f t="shared" si="5"/>
        <v>1.8</v>
      </c>
      <c r="M37" s="345">
        <f t="shared" si="5"/>
        <v>0</v>
      </c>
      <c r="N37" s="345">
        <f t="shared" si="5"/>
        <v>0</v>
      </c>
      <c r="O37" s="327"/>
      <c r="P37" s="328"/>
    </row>
    <row r="38" spans="1:16" s="316" customFormat="1" ht="131.25" customHeight="1" x14ac:dyDescent="0.25">
      <c r="A38" s="320">
        <v>1</v>
      </c>
      <c r="B38" s="342" t="s">
        <v>693</v>
      </c>
      <c r="C38" s="321">
        <v>0.32</v>
      </c>
      <c r="D38" s="345"/>
      <c r="E38" s="345"/>
      <c r="F38" s="345"/>
      <c r="G38" s="321">
        <v>0.32</v>
      </c>
      <c r="H38" s="338" t="s">
        <v>657</v>
      </c>
      <c r="I38" s="321">
        <f>SUM(J38:N38)</f>
        <v>0.5</v>
      </c>
      <c r="J38" s="345"/>
      <c r="K38" s="345"/>
      <c r="L38" s="321">
        <v>0.5</v>
      </c>
      <c r="M38" s="345"/>
      <c r="N38" s="345"/>
      <c r="O38" s="323" t="s">
        <v>700</v>
      </c>
      <c r="P38" s="312" t="s">
        <v>701</v>
      </c>
    </row>
    <row r="39" spans="1:16" s="325" customFormat="1" ht="47.25" x14ac:dyDescent="0.25">
      <c r="A39" s="320">
        <v>2</v>
      </c>
      <c r="B39" s="347" t="s">
        <v>658</v>
      </c>
      <c r="C39" s="321">
        <v>1.22</v>
      </c>
      <c r="D39" s="321"/>
      <c r="E39" s="321"/>
      <c r="F39" s="321"/>
      <c r="G39" s="427">
        <v>1.22</v>
      </c>
      <c r="H39" s="338" t="s">
        <v>635</v>
      </c>
      <c r="I39" s="321">
        <f>SUM(J39:N39)</f>
        <v>1.3</v>
      </c>
      <c r="J39" s="321"/>
      <c r="K39" s="321"/>
      <c r="L39" s="321">
        <v>1.3</v>
      </c>
      <c r="M39" s="321"/>
      <c r="N39" s="321"/>
      <c r="O39" s="323" t="s">
        <v>623</v>
      </c>
      <c r="P39" s="324"/>
    </row>
    <row r="40" spans="1:16" s="316" customFormat="1" ht="31.5" x14ac:dyDescent="0.25">
      <c r="A40" s="317" t="s">
        <v>78</v>
      </c>
      <c r="B40" s="343" t="s">
        <v>659</v>
      </c>
      <c r="C40" s="345">
        <f>C41</f>
        <v>2</v>
      </c>
      <c r="D40" s="345">
        <f t="shared" ref="D40:N40" si="6">D41</f>
        <v>0</v>
      </c>
      <c r="E40" s="345">
        <f t="shared" si="6"/>
        <v>0</v>
      </c>
      <c r="F40" s="345">
        <f t="shared" si="6"/>
        <v>0</v>
      </c>
      <c r="G40" s="345">
        <f t="shared" si="6"/>
        <v>2</v>
      </c>
      <c r="H40" s="326"/>
      <c r="I40" s="345">
        <f t="shared" si="6"/>
        <v>2.2000000000000002</v>
      </c>
      <c r="J40" s="345">
        <f t="shared" si="6"/>
        <v>0</v>
      </c>
      <c r="K40" s="345">
        <f t="shared" si="6"/>
        <v>0</v>
      </c>
      <c r="L40" s="345">
        <f t="shared" si="6"/>
        <v>2.2000000000000002</v>
      </c>
      <c r="M40" s="345">
        <f t="shared" si="6"/>
        <v>0</v>
      </c>
      <c r="N40" s="345">
        <f t="shared" si="6"/>
        <v>0</v>
      </c>
      <c r="O40" s="327"/>
      <c r="P40" s="328"/>
    </row>
    <row r="41" spans="1:16" s="325" customFormat="1" ht="47.25" x14ac:dyDescent="0.25">
      <c r="A41" s="320">
        <v>1</v>
      </c>
      <c r="B41" s="218" t="s">
        <v>660</v>
      </c>
      <c r="C41" s="321">
        <v>2</v>
      </c>
      <c r="D41" s="321"/>
      <c r="E41" s="321"/>
      <c r="F41" s="321"/>
      <c r="G41" s="321">
        <v>2</v>
      </c>
      <c r="H41" s="338" t="s">
        <v>633</v>
      </c>
      <c r="I41" s="321">
        <f>SUM(J41:N41)</f>
        <v>2.2000000000000002</v>
      </c>
      <c r="J41" s="321"/>
      <c r="K41" s="321"/>
      <c r="L41" s="321">
        <v>2.2000000000000002</v>
      </c>
      <c r="M41" s="321"/>
      <c r="N41" s="321"/>
      <c r="O41" s="323" t="s">
        <v>623</v>
      </c>
      <c r="P41" s="324"/>
    </row>
    <row r="42" spans="1:16" s="422" customFormat="1" ht="15" x14ac:dyDescent="0.25">
      <c r="A42" s="420">
        <f>+A41+A39+A36+A34+A28+A14+A12</f>
        <v>24</v>
      </c>
      <c r="B42" s="48" t="s">
        <v>702</v>
      </c>
      <c r="C42" s="428">
        <f>+C11+C13+C15+C29+C35+C37+C40</f>
        <v>52.36</v>
      </c>
      <c r="D42" s="428">
        <f t="shared" ref="D42:N42" si="7">+D11+D13+D15+D29+D35+D37+D40</f>
        <v>9.3199999999999985</v>
      </c>
      <c r="E42" s="428">
        <f t="shared" si="7"/>
        <v>0</v>
      </c>
      <c r="F42" s="428">
        <f t="shared" si="7"/>
        <v>0</v>
      </c>
      <c r="G42" s="428">
        <f t="shared" si="7"/>
        <v>43.04</v>
      </c>
      <c r="H42" s="49">
        <f t="shared" si="7"/>
        <v>0</v>
      </c>
      <c r="I42" s="428">
        <f t="shared" si="7"/>
        <v>50.219999999999992</v>
      </c>
      <c r="J42" s="428">
        <f t="shared" si="7"/>
        <v>15.8</v>
      </c>
      <c r="K42" s="428">
        <f t="shared" si="7"/>
        <v>0.2</v>
      </c>
      <c r="L42" s="428">
        <f t="shared" si="7"/>
        <v>20.369999999999997</v>
      </c>
      <c r="M42" s="428">
        <f t="shared" si="7"/>
        <v>5.75</v>
      </c>
      <c r="N42" s="428">
        <f t="shared" si="7"/>
        <v>8.1</v>
      </c>
      <c r="O42" s="421"/>
      <c r="P42" s="421"/>
    </row>
    <row r="43" spans="1:16" ht="17.25" customHeight="1" x14ac:dyDescent="0.25">
      <c r="J43" s="20"/>
    </row>
    <row r="44" spans="1:16" ht="18.75" customHeight="1" x14ac:dyDescent="0.25">
      <c r="K44" s="734" t="s">
        <v>1044</v>
      </c>
      <c r="L44" s="734"/>
      <c r="M44" s="734"/>
      <c r="N44" s="734"/>
      <c r="O44" s="734"/>
      <c r="P44" s="734"/>
    </row>
  </sheetData>
  <mergeCells count="20">
    <mergeCell ref="K44:P44"/>
    <mergeCell ref="A8:A9"/>
    <mergeCell ref="B8:B9"/>
    <mergeCell ref="C8:C9"/>
    <mergeCell ref="D8:G8"/>
    <mergeCell ref="A1:E1"/>
    <mergeCell ref="F1:P1"/>
    <mergeCell ref="A2:E2"/>
    <mergeCell ref="F2:P2"/>
    <mergeCell ref="A3:E3"/>
    <mergeCell ref="A4:P4"/>
    <mergeCell ref="A5:P5"/>
    <mergeCell ref="A6:P6"/>
    <mergeCell ref="A7:P7"/>
    <mergeCell ref="F3:P3"/>
    <mergeCell ref="H8:H9"/>
    <mergeCell ref="I8:I9"/>
    <mergeCell ref="J8:N8"/>
    <mergeCell ref="O8:O9"/>
    <mergeCell ref="P8:P9"/>
  </mergeCells>
  <conditionalFormatting sqref="C11:O11">
    <cfRule type="cellIs" dxfId="2" priority="1" stopIfTrue="1" operator="equal">
      <formula>0</formula>
    </cfRule>
    <cfRule type="cellIs" dxfId="1" priority="2" stopIfTrue="1" operator="equal">
      <formula>0</formula>
    </cfRule>
    <cfRule type="cellIs" dxfId="0" priority="3" stopIfTrue="1" operator="equal">
      <formula>0</formula>
    </cfRule>
  </conditionalFormatting>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3"/>
  <sheetViews>
    <sheetView showZeros="0" topLeftCell="A67" zoomScale="85" zoomScaleNormal="85" zoomScaleSheetLayoutView="70" workbookViewId="0">
      <selection activeCell="K76" sqref="K76"/>
    </sheetView>
  </sheetViews>
  <sheetFormatPr defaultColWidth="6.875" defaultRowHeight="12.75" x14ac:dyDescent="0.25"/>
  <cols>
    <col min="1" max="1" width="4.375" style="18" customWidth="1"/>
    <col min="2" max="2" width="18.625" style="19" customWidth="1"/>
    <col min="3" max="3" width="8.125" style="18" customWidth="1"/>
    <col min="4" max="4" width="5.75" style="20" bestFit="1" customWidth="1"/>
    <col min="5" max="5" width="5.125" style="20" bestFit="1" customWidth="1"/>
    <col min="6" max="6" width="5.375" style="20" bestFit="1" customWidth="1"/>
    <col min="7" max="7" width="6.25" style="20" customWidth="1"/>
    <col min="8" max="8" width="14.25" style="18" customWidth="1"/>
    <col min="9" max="9" width="8.625" style="18" customWidth="1"/>
    <col min="10" max="10" width="5.5" style="18" customWidth="1"/>
    <col min="11" max="11" width="5.25" style="18" customWidth="1"/>
    <col min="12" max="12" width="6.625" style="18" customWidth="1"/>
    <col min="13" max="13" width="5.625" style="18" customWidth="1"/>
    <col min="14" max="14" width="6.25" style="18" customWidth="1"/>
    <col min="15" max="15" width="31.25" style="18" customWidth="1"/>
    <col min="16" max="16" width="5.25" style="18" customWidth="1"/>
    <col min="17" max="16384" width="6.875" style="18"/>
  </cols>
  <sheetData>
    <row r="1" spans="1:16" s="22" customFormat="1" ht="15.75" customHeight="1" x14ac:dyDescent="0.25">
      <c r="A1" s="736" t="str">
        <f>'1.THD.T'!A1:E1</f>
        <v>ỦY BAN NHÂN DÂN</v>
      </c>
      <c r="B1" s="736"/>
      <c r="C1" s="736"/>
      <c r="D1" s="736"/>
      <c r="E1" s="736"/>
      <c r="F1" s="771" t="s">
        <v>21</v>
      </c>
      <c r="G1" s="771"/>
      <c r="H1" s="771"/>
      <c r="I1" s="771"/>
      <c r="J1" s="771"/>
      <c r="K1" s="771"/>
      <c r="L1" s="771"/>
      <c r="M1" s="771"/>
      <c r="N1" s="771"/>
      <c r="O1" s="771"/>
      <c r="P1" s="771"/>
    </row>
    <row r="2" spans="1:16" s="22" customFormat="1" ht="15.75" customHeight="1" x14ac:dyDescent="0.25">
      <c r="A2" s="771" t="str">
        <f>'1.THD.T'!A2:E2</f>
        <v>TỈNH HÀ TĨNH</v>
      </c>
      <c r="B2" s="771"/>
      <c r="C2" s="771"/>
      <c r="D2" s="771"/>
      <c r="E2" s="771"/>
      <c r="F2" s="771" t="s">
        <v>22</v>
      </c>
      <c r="G2" s="771"/>
      <c r="H2" s="771"/>
      <c r="I2" s="771"/>
      <c r="J2" s="771"/>
      <c r="K2" s="771"/>
      <c r="L2" s="771"/>
      <c r="M2" s="771"/>
      <c r="N2" s="771"/>
      <c r="O2" s="771"/>
      <c r="P2" s="771"/>
    </row>
    <row r="3" spans="1:16" s="22" customFormat="1" ht="15.75" x14ac:dyDescent="0.25">
      <c r="A3" s="770"/>
      <c r="B3" s="770"/>
      <c r="C3" s="770"/>
      <c r="D3" s="770"/>
      <c r="E3" s="770"/>
      <c r="F3" s="770"/>
      <c r="G3" s="770"/>
      <c r="H3" s="770"/>
      <c r="I3" s="770"/>
      <c r="J3" s="770"/>
      <c r="K3" s="770"/>
      <c r="L3" s="770"/>
      <c r="M3" s="770"/>
      <c r="N3" s="770"/>
      <c r="O3" s="770"/>
      <c r="P3" s="770"/>
    </row>
    <row r="4" spans="1:16" s="22" customFormat="1" ht="15.75" x14ac:dyDescent="0.25">
      <c r="A4" s="768" t="s">
        <v>910</v>
      </c>
      <c r="B4" s="768"/>
      <c r="C4" s="768"/>
      <c r="D4" s="768"/>
      <c r="E4" s="768"/>
      <c r="F4" s="768"/>
      <c r="G4" s="768"/>
      <c r="H4" s="768"/>
      <c r="I4" s="768"/>
      <c r="J4" s="768"/>
      <c r="K4" s="768"/>
      <c r="L4" s="768"/>
      <c r="M4" s="768"/>
      <c r="N4" s="768"/>
      <c r="O4" s="768"/>
      <c r="P4" s="768"/>
    </row>
    <row r="5" spans="1:16" s="22" customFormat="1" ht="20.25" customHeight="1" x14ac:dyDescent="0.25">
      <c r="A5" s="768" t="s">
        <v>909</v>
      </c>
      <c r="B5" s="768"/>
      <c r="C5" s="768"/>
      <c r="D5" s="768"/>
      <c r="E5" s="768"/>
      <c r="F5" s="768"/>
      <c r="G5" s="768"/>
      <c r="H5" s="768"/>
      <c r="I5" s="768"/>
      <c r="J5" s="768"/>
      <c r="K5" s="768"/>
      <c r="L5" s="768"/>
      <c r="M5" s="768"/>
      <c r="N5" s="768"/>
      <c r="O5" s="768"/>
      <c r="P5" s="768"/>
    </row>
    <row r="6" spans="1:16" s="22" customFormat="1" ht="24"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c r="P6" s="769"/>
    </row>
    <row r="7" spans="1:16" s="22" customFormat="1" ht="15.75" x14ac:dyDescent="0.25">
      <c r="A7" s="772"/>
      <c r="B7" s="772"/>
      <c r="C7" s="772"/>
      <c r="D7" s="772"/>
      <c r="E7" s="772"/>
      <c r="F7" s="772"/>
      <c r="G7" s="772"/>
      <c r="H7" s="772"/>
      <c r="I7" s="772"/>
      <c r="J7" s="772"/>
      <c r="K7" s="772"/>
      <c r="L7" s="772"/>
      <c r="M7" s="772"/>
      <c r="N7" s="772"/>
      <c r="O7" s="772"/>
      <c r="P7" s="772"/>
    </row>
    <row r="8" spans="1:16" s="310" customFormat="1" ht="29.25" customHeight="1" x14ac:dyDescent="0.25">
      <c r="A8" s="786" t="s">
        <v>19</v>
      </c>
      <c r="B8" s="785" t="s">
        <v>38</v>
      </c>
      <c r="C8" s="785" t="s">
        <v>39</v>
      </c>
      <c r="D8" s="785" t="s">
        <v>40</v>
      </c>
      <c r="E8" s="785"/>
      <c r="F8" s="785"/>
      <c r="G8" s="785"/>
      <c r="H8" s="785" t="s">
        <v>172</v>
      </c>
      <c r="I8" s="785" t="s">
        <v>1037</v>
      </c>
      <c r="J8" s="785" t="s">
        <v>14</v>
      </c>
      <c r="K8" s="785"/>
      <c r="L8" s="785"/>
      <c r="M8" s="785"/>
      <c r="N8" s="785"/>
      <c r="O8" s="785" t="s">
        <v>42</v>
      </c>
      <c r="P8" s="785" t="s">
        <v>13</v>
      </c>
    </row>
    <row r="9" spans="1:16" s="310" customFormat="1" ht="57" customHeight="1" x14ac:dyDescent="0.25">
      <c r="A9" s="786"/>
      <c r="B9" s="785"/>
      <c r="C9" s="785"/>
      <c r="D9" s="309" t="s">
        <v>12</v>
      </c>
      <c r="E9" s="309" t="s">
        <v>11</v>
      </c>
      <c r="F9" s="309" t="s">
        <v>43</v>
      </c>
      <c r="G9" s="311" t="s">
        <v>20</v>
      </c>
      <c r="H9" s="785"/>
      <c r="I9" s="785"/>
      <c r="J9" s="309" t="s">
        <v>9</v>
      </c>
      <c r="K9" s="309" t="s">
        <v>8</v>
      </c>
      <c r="L9" s="309" t="s">
        <v>7</v>
      </c>
      <c r="M9" s="309" t="s">
        <v>6</v>
      </c>
      <c r="N9" s="711" t="s">
        <v>5</v>
      </c>
      <c r="O9" s="785"/>
      <c r="P9" s="785"/>
    </row>
    <row r="10" spans="1:16" s="22" customFormat="1" ht="47.25" x14ac:dyDescent="0.25">
      <c r="A10" s="312">
        <v>-1</v>
      </c>
      <c r="B10" s="312">
        <v>-2</v>
      </c>
      <c r="C10" s="312" t="s">
        <v>51</v>
      </c>
      <c r="D10" s="313">
        <v>-4</v>
      </c>
      <c r="E10" s="312">
        <v>-5</v>
      </c>
      <c r="F10" s="312">
        <v>-6</v>
      </c>
      <c r="G10" s="314">
        <v>-7</v>
      </c>
      <c r="H10" s="312">
        <v>-8</v>
      </c>
      <c r="I10" s="312" t="s">
        <v>52</v>
      </c>
      <c r="J10" s="312">
        <v>-10</v>
      </c>
      <c r="K10" s="312">
        <v>-11</v>
      </c>
      <c r="L10" s="312">
        <v>-12</v>
      </c>
      <c r="M10" s="312">
        <v>-13</v>
      </c>
      <c r="N10" s="312">
        <v>-14</v>
      </c>
      <c r="O10" s="312">
        <v>-15</v>
      </c>
      <c r="P10" s="312">
        <v>-16</v>
      </c>
    </row>
    <row r="11" spans="1:16" s="645" customFormat="1" ht="28.5" x14ac:dyDescent="0.25">
      <c r="A11" s="648" t="s">
        <v>46</v>
      </c>
      <c r="B11" s="649" t="s">
        <v>80</v>
      </c>
      <c r="C11" s="651">
        <f>C12</f>
        <v>3.56</v>
      </c>
      <c r="D11" s="651">
        <f t="shared" ref="D11:N11" si="0">D12</f>
        <v>3.56</v>
      </c>
      <c r="E11" s="651">
        <f t="shared" si="0"/>
        <v>0</v>
      </c>
      <c r="F11" s="651">
        <f t="shared" si="0"/>
        <v>0</v>
      </c>
      <c r="G11" s="651">
        <f t="shared" si="0"/>
        <v>0</v>
      </c>
      <c r="H11" s="651"/>
      <c r="I11" s="651">
        <f t="shared" si="0"/>
        <v>1.89</v>
      </c>
      <c r="J11" s="651">
        <f t="shared" si="0"/>
        <v>0</v>
      </c>
      <c r="K11" s="651">
        <f t="shared" si="0"/>
        <v>0</v>
      </c>
      <c r="L11" s="651">
        <f t="shared" si="0"/>
        <v>1.89</v>
      </c>
      <c r="M11" s="651">
        <f t="shared" si="0"/>
        <v>0</v>
      </c>
      <c r="N11" s="651">
        <f t="shared" si="0"/>
        <v>0</v>
      </c>
      <c r="O11" s="652"/>
      <c r="P11" s="650"/>
    </row>
    <row r="12" spans="1:16" s="645" customFormat="1" ht="180" x14ac:dyDescent="0.25">
      <c r="A12" s="653">
        <v>1</v>
      </c>
      <c r="B12" s="370" t="s">
        <v>922</v>
      </c>
      <c r="C12" s="654">
        <v>3.56</v>
      </c>
      <c r="D12" s="654">
        <v>3.56</v>
      </c>
      <c r="E12" s="654"/>
      <c r="F12" s="654"/>
      <c r="G12" s="654"/>
      <c r="H12" s="655" t="s">
        <v>923</v>
      </c>
      <c r="I12" s="656">
        <f>J12+K12+L12+M12+N12</f>
        <v>1.89</v>
      </c>
      <c r="J12" s="656"/>
      <c r="K12" s="656"/>
      <c r="L12" s="656">
        <v>1.89</v>
      </c>
      <c r="M12" s="656"/>
      <c r="N12" s="656"/>
      <c r="O12" s="370" t="s">
        <v>924</v>
      </c>
      <c r="P12" s="657"/>
    </row>
    <row r="13" spans="1:16" s="646" customFormat="1" ht="14.25" x14ac:dyDescent="0.25">
      <c r="A13" s="658" t="s">
        <v>47</v>
      </c>
      <c r="B13" s="649" t="s">
        <v>48</v>
      </c>
      <c r="C13" s="659">
        <f>SUM(C14:C17)</f>
        <v>29.139999999999997</v>
      </c>
      <c r="D13" s="659">
        <f t="shared" ref="D13:N13" si="1">SUM(D14:D17)</f>
        <v>17.23</v>
      </c>
      <c r="E13" s="659">
        <f t="shared" si="1"/>
        <v>0.5</v>
      </c>
      <c r="F13" s="659">
        <f t="shared" si="1"/>
        <v>0</v>
      </c>
      <c r="G13" s="659">
        <f t="shared" si="1"/>
        <v>11.41</v>
      </c>
      <c r="H13" s="659"/>
      <c r="I13" s="659">
        <f t="shared" si="1"/>
        <v>28.430000000000003</v>
      </c>
      <c r="J13" s="659">
        <f t="shared" si="1"/>
        <v>0</v>
      </c>
      <c r="K13" s="659">
        <f t="shared" si="1"/>
        <v>0</v>
      </c>
      <c r="L13" s="659">
        <f t="shared" si="1"/>
        <v>25.1</v>
      </c>
      <c r="M13" s="659">
        <f t="shared" si="1"/>
        <v>3.33</v>
      </c>
      <c r="N13" s="659">
        <f t="shared" si="1"/>
        <v>0</v>
      </c>
      <c r="O13" s="660"/>
      <c r="P13" s="661"/>
    </row>
    <row r="14" spans="1:16" s="645" customFormat="1" ht="45" x14ac:dyDescent="0.25">
      <c r="A14" s="653">
        <v>1</v>
      </c>
      <c r="B14" s="370" t="s">
        <v>925</v>
      </c>
      <c r="C14" s="654">
        <v>26.15</v>
      </c>
      <c r="D14" s="663">
        <v>16.13</v>
      </c>
      <c r="E14" s="654"/>
      <c r="F14" s="654"/>
      <c r="G14" s="654">
        <f>C14-D14</f>
        <v>10.02</v>
      </c>
      <c r="H14" s="664" t="s">
        <v>916</v>
      </c>
      <c r="I14" s="656">
        <f t="shared" ref="I14:I70" si="2">J14+K14+L14+M14+N14</f>
        <v>25.1</v>
      </c>
      <c r="J14" s="656"/>
      <c r="K14" s="656"/>
      <c r="L14" s="656">
        <v>25.1</v>
      </c>
      <c r="M14" s="656"/>
      <c r="N14" s="656"/>
      <c r="O14" s="370" t="s">
        <v>926</v>
      </c>
      <c r="P14" s="657"/>
    </row>
    <row r="15" spans="1:16" s="148" customFormat="1" ht="135" x14ac:dyDescent="0.25">
      <c r="A15" s="653">
        <v>2</v>
      </c>
      <c r="B15" s="665" t="s">
        <v>927</v>
      </c>
      <c r="C15" s="667">
        <v>0.74</v>
      </c>
      <c r="D15" s="667">
        <v>0.5</v>
      </c>
      <c r="E15" s="667"/>
      <c r="F15" s="668"/>
      <c r="G15" s="667">
        <v>0.24000000000000002</v>
      </c>
      <c r="H15" s="669" t="s">
        <v>928</v>
      </c>
      <c r="I15" s="656">
        <f t="shared" si="2"/>
        <v>2.48</v>
      </c>
      <c r="J15" s="656"/>
      <c r="K15" s="656"/>
      <c r="L15" s="656"/>
      <c r="M15" s="656">
        <v>2.48</v>
      </c>
      <c r="N15" s="656"/>
      <c r="O15" s="670" t="s">
        <v>929</v>
      </c>
      <c r="P15" s="657"/>
    </row>
    <row r="16" spans="1:16" s="646" customFormat="1" ht="150" x14ac:dyDescent="0.25">
      <c r="A16" s="653">
        <v>3</v>
      </c>
      <c r="B16" s="671" t="s">
        <v>930</v>
      </c>
      <c r="C16" s="667">
        <v>0.65</v>
      </c>
      <c r="D16" s="667"/>
      <c r="E16" s="667">
        <v>0.5</v>
      </c>
      <c r="F16" s="668"/>
      <c r="G16" s="667">
        <v>0.15000000000000002</v>
      </c>
      <c r="H16" s="672" t="s">
        <v>914</v>
      </c>
      <c r="I16" s="656"/>
      <c r="J16" s="656"/>
      <c r="K16" s="656"/>
      <c r="L16" s="656"/>
      <c r="M16" s="656"/>
      <c r="N16" s="656"/>
      <c r="O16" s="673" t="s">
        <v>931</v>
      </c>
      <c r="P16" s="657"/>
    </row>
    <row r="17" spans="1:16" s="148" customFormat="1" ht="75" x14ac:dyDescent="0.25">
      <c r="A17" s="653">
        <v>4</v>
      </c>
      <c r="B17" s="674" t="s">
        <v>932</v>
      </c>
      <c r="C17" s="667">
        <v>1.6</v>
      </c>
      <c r="D17" s="667">
        <v>0.6</v>
      </c>
      <c r="E17" s="667"/>
      <c r="F17" s="668"/>
      <c r="G17" s="667">
        <v>1</v>
      </c>
      <c r="H17" s="675" t="s">
        <v>913</v>
      </c>
      <c r="I17" s="656">
        <f t="shared" si="2"/>
        <v>0.85</v>
      </c>
      <c r="J17" s="656"/>
      <c r="K17" s="656"/>
      <c r="L17" s="656"/>
      <c r="M17" s="656">
        <v>0.85</v>
      </c>
      <c r="N17" s="656"/>
      <c r="O17" s="673" t="s">
        <v>933</v>
      </c>
      <c r="P17" s="657"/>
    </row>
    <row r="18" spans="1:16" s="148" customFormat="1" ht="14.25" x14ac:dyDescent="0.25">
      <c r="A18" s="658" t="s">
        <v>49</v>
      </c>
      <c r="B18" s="649" t="s">
        <v>59</v>
      </c>
      <c r="C18" s="668">
        <f>C19+C20+C21</f>
        <v>148.05000000000001</v>
      </c>
      <c r="D18" s="668">
        <f t="shared" ref="D18:N18" si="3">D19+D20+D21</f>
        <v>11.55</v>
      </c>
      <c r="E18" s="668">
        <f t="shared" si="3"/>
        <v>0</v>
      </c>
      <c r="F18" s="668">
        <f t="shared" si="3"/>
        <v>0</v>
      </c>
      <c r="G18" s="668">
        <f t="shared" si="3"/>
        <v>136.5</v>
      </c>
      <c r="H18" s="668"/>
      <c r="I18" s="668">
        <f t="shared" si="3"/>
        <v>15.579999999999998</v>
      </c>
      <c r="J18" s="668">
        <f t="shared" si="3"/>
        <v>0</v>
      </c>
      <c r="K18" s="668">
        <f t="shared" si="3"/>
        <v>10.199999999999999</v>
      </c>
      <c r="L18" s="668">
        <f t="shared" si="3"/>
        <v>5.38</v>
      </c>
      <c r="M18" s="668">
        <f t="shared" si="3"/>
        <v>0</v>
      </c>
      <c r="N18" s="668">
        <f t="shared" si="3"/>
        <v>0</v>
      </c>
      <c r="O18" s="660"/>
      <c r="P18" s="661"/>
    </row>
    <row r="19" spans="1:16" s="148" customFormat="1" ht="120" x14ac:dyDescent="0.25">
      <c r="A19" s="653">
        <v>1</v>
      </c>
      <c r="B19" s="676" t="s">
        <v>934</v>
      </c>
      <c r="C19" s="677">
        <v>1.29</v>
      </c>
      <c r="D19" s="677">
        <v>1.29</v>
      </c>
      <c r="E19" s="654"/>
      <c r="F19" s="654"/>
      <c r="G19" s="654"/>
      <c r="H19" s="678" t="s">
        <v>935</v>
      </c>
      <c r="I19" s="656">
        <f t="shared" si="2"/>
        <v>1.74</v>
      </c>
      <c r="J19" s="656"/>
      <c r="K19" s="656"/>
      <c r="L19" s="656">
        <v>1.74</v>
      </c>
      <c r="M19" s="656"/>
      <c r="N19" s="656"/>
      <c r="O19" s="670" t="s">
        <v>936</v>
      </c>
      <c r="P19" s="657"/>
    </row>
    <row r="20" spans="1:16" s="646" customFormat="1" ht="75" x14ac:dyDescent="0.25">
      <c r="A20" s="653">
        <v>2</v>
      </c>
      <c r="B20" s="370" t="s">
        <v>937</v>
      </c>
      <c r="C20" s="654">
        <v>4.45</v>
      </c>
      <c r="D20" s="654">
        <v>2.7</v>
      </c>
      <c r="E20" s="654"/>
      <c r="F20" s="654"/>
      <c r="G20" s="654">
        <v>1.75</v>
      </c>
      <c r="H20" s="655" t="s">
        <v>917</v>
      </c>
      <c r="I20" s="656">
        <f t="shared" si="2"/>
        <v>3.64</v>
      </c>
      <c r="J20" s="656"/>
      <c r="K20" s="656"/>
      <c r="L20" s="656">
        <v>3.64</v>
      </c>
      <c r="M20" s="656"/>
      <c r="N20" s="656"/>
      <c r="O20" s="670" t="s">
        <v>938</v>
      </c>
      <c r="P20" s="679"/>
    </row>
    <row r="21" spans="1:16" s="148" customFormat="1" ht="90" x14ac:dyDescent="0.25">
      <c r="A21" s="653">
        <v>3</v>
      </c>
      <c r="B21" s="370" t="s">
        <v>939</v>
      </c>
      <c r="C21" s="654">
        <f>D21+G21</f>
        <v>142.31</v>
      </c>
      <c r="D21" s="680">
        <v>7.56</v>
      </c>
      <c r="E21" s="654"/>
      <c r="F21" s="654"/>
      <c r="G21" s="680">
        <v>134.75</v>
      </c>
      <c r="H21" s="655" t="s">
        <v>940</v>
      </c>
      <c r="I21" s="656">
        <f t="shared" si="2"/>
        <v>10.199999999999999</v>
      </c>
      <c r="J21" s="656"/>
      <c r="K21" s="656">
        <v>10.199999999999999</v>
      </c>
      <c r="L21" s="656"/>
      <c r="M21" s="656"/>
      <c r="N21" s="656"/>
      <c r="O21" s="673" t="s">
        <v>941</v>
      </c>
      <c r="P21" s="679"/>
    </row>
    <row r="22" spans="1:16" s="148" customFormat="1" ht="28.5" x14ac:dyDescent="0.25">
      <c r="A22" s="658" t="s">
        <v>56</v>
      </c>
      <c r="B22" s="649" t="s">
        <v>942</v>
      </c>
      <c r="C22" s="659">
        <f>C23</f>
        <v>0.25</v>
      </c>
      <c r="D22" s="659">
        <f t="shared" ref="D22:N22" si="4">D23</f>
        <v>0.25</v>
      </c>
      <c r="E22" s="659">
        <f t="shared" si="4"/>
        <v>0</v>
      </c>
      <c r="F22" s="659">
        <f t="shared" si="4"/>
        <v>0</v>
      </c>
      <c r="G22" s="659">
        <f t="shared" si="4"/>
        <v>0</v>
      </c>
      <c r="H22" s="659"/>
      <c r="I22" s="659">
        <f t="shared" si="4"/>
        <v>0.34</v>
      </c>
      <c r="J22" s="659">
        <f t="shared" si="4"/>
        <v>0</v>
      </c>
      <c r="K22" s="659">
        <f t="shared" si="4"/>
        <v>0</v>
      </c>
      <c r="L22" s="659">
        <f t="shared" si="4"/>
        <v>0</v>
      </c>
      <c r="M22" s="659">
        <f t="shared" si="4"/>
        <v>0.34</v>
      </c>
      <c r="N22" s="659">
        <f t="shared" si="4"/>
        <v>0</v>
      </c>
      <c r="O22" s="660"/>
      <c r="P22" s="661"/>
    </row>
    <row r="23" spans="1:16" s="148" customFormat="1" ht="75" x14ac:dyDescent="0.25">
      <c r="A23" s="653">
        <v>1</v>
      </c>
      <c r="B23" s="673" t="s">
        <v>943</v>
      </c>
      <c r="C23" s="681">
        <v>0.25</v>
      </c>
      <c r="D23" s="681">
        <v>0.25</v>
      </c>
      <c r="E23" s="654"/>
      <c r="F23" s="654"/>
      <c r="G23" s="654"/>
      <c r="H23" s="682" t="s">
        <v>915</v>
      </c>
      <c r="I23" s="656">
        <f t="shared" si="2"/>
        <v>0.34</v>
      </c>
      <c r="J23" s="656"/>
      <c r="K23" s="656"/>
      <c r="L23" s="656"/>
      <c r="M23" s="656">
        <v>0.34</v>
      </c>
      <c r="N23" s="656"/>
      <c r="O23" s="683" t="s">
        <v>944</v>
      </c>
      <c r="P23" s="679"/>
    </row>
    <row r="24" spans="1:16" s="148" customFormat="1" ht="28.5" x14ac:dyDescent="0.25">
      <c r="A24" s="658" t="s">
        <v>65</v>
      </c>
      <c r="B24" s="649" t="s">
        <v>292</v>
      </c>
      <c r="C24" s="684">
        <f>C25</f>
        <v>0.18</v>
      </c>
      <c r="D24" s="684">
        <f t="shared" ref="D24:N24" si="5">D25</f>
        <v>0.01</v>
      </c>
      <c r="E24" s="684">
        <f t="shared" si="5"/>
        <v>0</v>
      </c>
      <c r="F24" s="684">
        <f t="shared" si="5"/>
        <v>0</v>
      </c>
      <c r="G24" s="684">
        <f t="shared" si="5"/>
        <v>0.17</v>
      </c>
      <c r="H24" s="684"/>
      <c r="I24" s="684">
        <f t="shared" si="5"/>
        <v>0.09</v>
      </c>
      <c r="J24" s="684">
        <f t="shared" si="5"/>
        <v>0</v>
      </c>
      <c r="K24" s="684">
        <f t="shared" si="5"/>
        <v>0</v>
      </c>
      <c r="L24" s="684">
        <f t="shared" si="5"/>
        <v>0</v>
      </c>
      <c r="M24" s="684">
        <f t="shared" si="5"/>
        <v>0.09</v>
      </c>
      <c r="N24" s="684">
        <f t="shared" si="5"/>
        <v>0</v>
      </c>
      <c r="O24" s="660"/>
      <c r="P24" s="661"/>
    </row>
    <row r="25" spans="1:16" s="647" customFormat="1" ht="75" x14ac:dyDescent="0.25">
      <c r="A25" s="653">
        <v>1</v>
      </c>
      <c r="B25" s="674" t="s">
        <v>1036</v>
      </c>
      <c r="C25" s="663">
        <v>0.18</v>
      </c>
      <c r="D25" s="663">
        <v>0.01</v>
      </c>
      <c r="E25" s="663"/>
      <c r="F25" s="663"/>
      <c r="G25" s="663">
        <v>0.17</v>
      </c>
      <c r="H25" s="685" t="s">
        <v>945</v>
      </c>
      <c r="I25" s="656">
        <f t="shared" si="2"/>
        <v>0.09</v>
      </c>
      <c r="J25" s="656"/>
      <c r="K25" s="656"/>
      <c r="L25" s="656"/>
      <c r="M25" s="656">
        <v>0.09</v>
      </c>
      <c r="N25" s="656"/>
      <c r="O25" s="655" t="s">
        <v>946</v>
      </c>
      <c r="P25" s="679"/>
    </row>
    <row r="26" spans="1:16" s="646" customFormat="1" ht="28.5" x14ac:dyDescent="0.25">
      <c r="A26" s="658" t="s">
        <v>77</v>
      </c>
      <c r="B26" s="649" t="s">
        <v>50</v>
      </c>
      <c r="C26" s="687">
        <f>SUM(C27:C33)</f>
        <v>16.100000000000001</v>
      </c>
      <c r="D26" s="687">
        <f t="shared" ref="D26:N26" si="6">SUM(D27:D33)</f>
        <v>2.72</v>
      </c>
      <c r="E26" s="687">
        <f t="shared" si="6"/>
        <v>3.11</v>
      </c>
      <c r="F26" s="687">
        <f t="shared" si="6"/>
        <v>0</v>
      </c>
      <c r="G26" s="687">
        <f t="shared" si="6"/>
        <v>10.27</v>
      </c>
      <c r="H26" s="687"/>
      <c r="I26" s="687">
        <f t="shared" si="6"/>
        <v>4.05</v>
      </c>
      <c r="J26" s="687">
        <f t="shared" si="6"/>
        <v>0</v>
      </c>
      <c r="K26" s="687">
        <f t="shared" si="6"/>
        <v>0</v>
      </c>
      <c r="L26" s="687">
        <f t="shared" si="6"/>
        <v>0</v>
      </c>
      <c r="M26" s="687">
        <f t="shared" si="6"/>
        <v>0</v>
      </c>
      <c r="N26" s="687">
        <f t="shared" si="6"/>
        <v>4.05</v>
      </c>
      <c r="O26" s="660"/>
      <c r="P26" s="661"/>
    </row>
    <row r="27" spans="1:16" s="148" customFormat="1" ht="90" x14ac:dyDescent="0.25">
      <c r="A27" s="653">
        <v>1</v>
      </c>
      <c r="B27" s="370" t="s">
        <v>947</v>
      </c>
      <c r="C27" s="667">
        <v>0.05</v>
      </c>
      <c r="D27" s="681">
        <v>0.03</v>
      </c>
      <c r="E27" s="654"/>
      <c r="F27" s="654"/>
      <c r="G27" s="654">
        <v>0.02</v>
      </c>
      <c r="H27" s="673" t="s">
        <v>948</v>
      </c>
      <c r="I27" s="656">
        <f t="shared" si="2"/>
        <v>7.0000000000000007E-2</v>
      </c>
      <c r="J27" s="656"/>
      <c r="K27" s="656"/>
      <c r="L27" s="656"/>
      <c r="M27" s="656"/>
      <c r="N27" s="656">
        <v>7.0000000000000007E-2</v>
      </c>
      <c r="O27" s="664" t="s">
        <v>949</v>
      </c>
      <c r="P27" s="679"/>
    </row>
    <row r="28" spans="1:16" s="148" customFormat="1" ht="195" x14ac:dyDescent="0.25">
      <c r="A28" s="653">
        <v>2</v>
      </c>
      <c r="B28" s="370" t="s">
        <v>950</v>
      </c>
      <c r="C28" s="663">
        <v>0.47</v>
      </c>
      <c r="D28" s="681"/>
      <c r="E28" s="654"/>
      <c r="F28" s="654"/>
      <c r="G28" s="663">
        <v>0.47</v>
      </c>
      <c r="H28" s="370" t="s">
        <v>951</v>
      </c>
      <c r="I28" s="656">
        <f t="shared" si="2"/>
        <v>0.02</v>
      </c>
      <c r="J28" s="656"/>
      <c r="K28" s="656"/>
      <c r="L28" s="656"/>
      <c r="M28" s="656"/>
      <c r="N28" s="656">
        <v>0.02</v>
      </c>
      <c r="O28" s="688" t="s">
        <v>952</v>
      </c>
      <c r="P28" s="679"/>
    </row>
    <row r="29" spans="1:16" s="148" customFormat="1" ht="75" x14ac:dyDescent="0.25">
      <c r="A29" s="653">
        <v>3</v>
      </c>
      <c r="B29" s="370" t="s">
        <v>953</v>
      </c>
      <c r="C29" s="667">
        <v>0.03</v>
      </c>
      <c r="D29" s="663">
        <v>0.02</v>
      </c>
      <c r="E29" s="654"/>
      <c r="F29" s="654"/>
      <c r="G29" s="663">
        <v>0.01</v>
      </c>
      <c r="H29" s="370" t="s">
        <v>954</v>
      </c>
      <c r="I29" s="656">
        <f t="shared" si="2"/>
        <v>0.03</v>
      </c>
      <c r="J29" s="656"/>
      <c r="K29" s="656"/>
      <c r="L29" s="656"/>
      <c r="M29" s="656"/>
      <c r="N29" s="656">
        <v>0.03</v>
      </c>
      <c r="O29" s="664" t="s">
        <v>955</v>
      </c>
      <c r="P29" s="679"/>
    </row>
    <row r="30" spans="1:16" s="646" customFormat="1" ht="120" x14ac:dyDescent="0.25">
      <c r="A30" s="653">
        <v>4</v>
      </c>
      <c r="B30" s="370" t="s">
        <v>956</v>
      </c>
      <c r="C30" s="667">
        <v>0.03</v>
      </c>
      <c r="D30" s="663">
        <v>0.03</v>
      </c>
      <c r="E30" s="654"/>
      <c r="F30" s="654"/>
      <c r="G30" s="663"/>
      <c r="H30" s="662" t="s">
        <v>957</v>
      </c>
      <c r="I30" s="656">
        <f t="shared" si="2"/>
        <v>0.04</v>
      </c>
      <c r="J30" s="656"/>
      <c r="K30" s="656"/>
      <c r="L30" s="656"/>
      <c r="M30" s="656"/>
      <c r="N30" s="656">
        <v>0.04</v>
      </c>
      <c r="O30" s="664" t="s">
        <v>958</v>
      </c>
      <c r="P30" s="679"/>
    </row>
    <row r="31" spans="1:16" s="148" customFormat="1" ht="120" x14ac:dyDescent="0.25">
      <c r="A31" s="653">
        <v>5</v>
      </c>
      <c r="B31" s="370" t="s">
        <v>959</v>
      </c>
      <c r="C31" s="667">
        <v>0.05</v>
      </c>
      <c r="D31" s="663">
        <v>0.04</v>
      </c>
      <c r="E31" s="654"/>
      <c r="F31" s="654"/>
      <c r="G31" s="663">
        <v>0.01</v>
      </c>
      <c r="H31" s="662" t="s">
        <v>960</v>
      </c>
      <c r="I31" s="656">
        <f t="shared" si="2"/>
        <v>0.01</v>
      </c>
      <c r="J31" s="656"/>
      <c r="K31" s="656"/>
      <c r="L31" s="656"/>
      <c r="M31" s="656"/>
      <c r="N31" s="656">
        <v>0.01</v>
      </c>
      <c r="O31" s="664" t="s">
        <v>961</v>
      </c>
      <c r="P31" s="679"/>
    </row>
    <row r="32" spans="1:16" s="148" customFormat="1" ht="105" x14ac:dyDescent="0.25">
      <c r="A32" s="653">
        <v>6</v>
      </c>
      <c r="B32" s="673" t="s">
        <v>962</v>
      </c>
      <c r="C32" s="654">
        <v>2.7</v>
      </c>
      <c r="D32" s="689">
        <v>2.6</v>
      </c>
      <c r="E32" s="654"/>
      <c r="F32" s="654"/>
      <c r="G32" s="654">
        <v>0.1</v>
      </c>
      <c r="H32" s="683" t="s">
        <v>963</v>
      </c>
      <c r="I32" s="656">
        <f t="shared" si="2"/>
        <v>3</v>
      </c>
      <c r="J32" s="656"/>
      <c r="K32" s="656"/>
      <c r="L32" s="656"/>
      <c r="M32" s="656"/>
      <c r="N32" s="656">
        <v>3</v>
      </c>
      <c r="O32" s="683" t="s">
        <v>964</v>
      </c>
      <c r="P32" s="679"/>
    </row>
    <row r="33" spans="1:16" s="148" customFormat="1" ht="90" x14ac:dyDescent="0.25">
      <c r="A33" s="653">
        <v>7</v>
      </c>
      <c r="B33" s="690" t="s">
        <v>965</v>
      </c>
      <c r="C33" s="667">
        <v>12.77</v>
      </c>
      <c r="D33" s="689"/>
      <c r="E33" s="654">
        <v>3.11</v>
      </c>
      <c r="F33" s="654"/>
      <c r="G33" s="654">
        <v>9.66</v>
      </c>
      <c r="H33" s="669" t="s">
        <v>966</v>
      </c>
      <c r="I33" s="656">
        <f t="shared" si="2"/>
        <v>0.88</v>
      </c>
      <c r="J33" s="656"/>
      <c r="K33" s="656"/>
      <c r="L33" s="656"/>
      <c r="M33" s="656"/>
      <c r="N33" s="656">
        <v>0.88</v>
      </c>
      <c r="O33" s="673" t="s">
        <v>967</v>
      </c>
      <c r="P33" s="679"/>
    </row>
    <row r="34" spans="1:16" s="646" customFormat="1" ht="28.5" x14ac:dyDescent="0.25">
      <c r="A34" s="658" t="s">
        <v>78</v>
      </c>
      <c r="B34" s="649" t="s">
        <v>918</v>
      </c>
      <c r="C34" s="659">
        <f>C35</f>
        <v>3</v>
      </c>
      <c r="D34" s="659">
        <f t="shared" ref="D34:N34" si="7">D35</f>
        <v>0</v>
      </c>
      <c r="E34" s="659">
        <f t="shared" si="7"/>
        <v>0</v>
      </c>
      <c r="F34" s="659">
        <f t="shared" si="7"/>
        <v>0</v>
      </c>
      <c r="G34" s="659">
        <f t="shared" si="7"/>
        <v>3</v>
      </c>
      <c r="H34" s="659"/>
      <c r="I34" s="659">
        <f t="shared" si="7"/>
        <v>0.21</v>
      </c>
      <c r="J34" s="659">
        <f t="shared" si="7"/>
        <v>0</v>
      </c>
      <c r="K34" s="659">
        <f t="shared" si="7"/>
        <v>0</v>
      </c>
      <c r="L34" s="659">
        <f t="shared" si="7"/>
        <v>0</v>
      </c>
      <c r="M34" s="659">
        <f t="shared" si="7"/>
        <v>0.21</v>
      </c>
      <c r="N34" s="659">
        <f t="shared" si="7"/>
        <v>0</v>
      </c>
      <c r="O34" s="686"/>
      <c r="P34" s="661"/>
    </row>
    <row r="35" spans="1:16" s="148" customFormat="1" ht="60" x14ac:dyDescent="0.25">
      <c r="A35" s="653">
        <v>1</v>
      </c>
      <c r="B35" s="370" t="s">
        <v>968</v>
      </c>
      <c r="C35" s="654">
        <v>3</v>
      </c>
      <c r="D35" s="654"/>
      <c r="E35" s="654"/>
      <c r="F35" s="654"/>
      <c r="G35" s="654">
        <v>3</v>
      </c>
      <c r="H35" s="691" t="s">
        <v>969</v>
      </c>
      <c r="I35" s="656">
        <f t="shared" si="2"/>
        <v>0.21</v>
      </c>
      <c r="J35" s="656"/>
      <c r="K35" s="656"/>
      <c r="L35" s="656"/>
      <c r="M35" s="656">
        <v>0.21</v>
      </c>
      <c r="N35" s="656"/>
      <c r="O35" s="670" t="s">
        <v>970</v>
      </c>
      <c r="P35" s="657"/>
    </row>
    <row r="36" spans="1:16" s="148" customFormat="1" ht="14.25" x14ac:dyDescent="0.25">
      <c r="A36" s="658" t="s">
        <v>79</v>
      </c>
      <c r="B36" s="649" t="s">
        <v>124</v>
      </c>
      <c r="C36" s="659">
        <f>C37</f>
        <v>0.5</v>
      </c>
      <c r="D36" s="659">
        <f t="shared" ref="D36:N36" si="8">D37</f>
        <v>0</v>
      </c>
      <c r="E36" s="659">
        <f t="shared" si="8"/>
        <v>0</v>
      </c>
      <c r="F36" s="659">
        <f t="shared" si="8"/>
        <v>0</v>
      </c>
      <c r="G36" s="659">
        <f t="shared" si="8"/>
        <v>0.5</v>
      </c>
      <c r="H36" s="659"/>
      <c r="I36" s="659">
        <f t="shared" si="8"/>
        <v>0</v>
      </c>
      <c r="J36" s="659">
        <f t="shared" si="8"/>
        <v>0</v>
      </c>
      <c r="K36" s="659">
        <f t="shared" si="8"/>
        <v>0</v>
      </c>
      <c r="L36" s="659">
        <f t="shared" si="8"/>
        <v>0</v>
      </c>
      <c r="M36" s="659">
        <f t="shared" si="8"/>
        <v>0</v>
      </c>
      <c r="N36" s="659">
        <f t="shared" si="8"/>
        <v>0</v>
      </c>
      <c r="O36" s="660"/>
      <c r="P36" s="661"/>
    </row>
    <row r="37" spans="1:16" s="645" customFormat="1" ht="45" x14ac:dyDescent="0.25">
      <c r="A37" s="653">
        <v>1</v>
      </c>
      <c r="B37" s="674" t="s">
        <v>971</v>
      </c>
      <c r="C37" s="667">
        <v>0.5</v>
      </c>
      <c r="D37" s="654"/>
      <c r="E37" s="654"/>
      <c r="F37" s="654"/>
      <c r="G37" s="654">
        <v>0.5</v>
      </c>
      <c r="H37" s="669" t="s">
        <v>919</v>
      </c>
      <c r="I37" s="656">
        <f t="shared" si="2"/>
        <v>0</v>
      </c>
      <c r="J37" s="656"/>
      <c r="K37" s="656"/>
      <c r="L37" s="656"/>
      <c r="M37" s="656"/>
      <c r="N37" s="656"/>
      <c r="O37" s="670" t="s">
        <v>972</v>
      </c>
      <c r="P37" s="657"/>
    </row>
    <row r="38" spans="1:16" s="148" customFormat="1" ht="28.5" x14ac:dyDescent="0.25">
      <c r="A38" s="658" t="s">
        <v>400</v>
      </c>
      <c r="B38" s="649" t="s">
        <v>920</v>
      </c>
      <c r="C38" s="668">
        <f>C39</f>
        <v>0.4</v>
      </c>
      <c r="D38" s="668">
        <f t="shared" ref="D38:N38" si="9">D39</f>
        <v>0.4</v>
      </c>
      <c r="E38" s="668">
        <f t="shared" si="9"/>
        <v>0</v>
      </c>
      <c r="F38" s="668">
        <f t="shared" si="9"/>
        <v>0</v>
      </c>
      <c r="G38" s="668">
        <f t="shared" si="9"/>
        <v>0</v>
      </c>
      <c r="H38" s="668"/>
      <c r="I38" s="668">
        <f t="shared" si="9"/>
        <v>0.46</v>
      </c>
      <c r="J38" s="668">
        <f t="shared" si="9"/>
        <v>0</v>
      </c>
      <c r="K38" s="668">
        <f t="shared" si="9"/>
        <v>0</v>
      </c>
      <c r="L38" s="668">
        <f t="shared" si="9"/>
        <v>0</v>
      </c>
      <c r="M38" s="668">
        <f t="shared" si="9"/>
        <v>0.46</v>
      </c>
      <c r="N38" s="668">
        <f t="shared" si="9"/>
        <v>0</v>
      </c>
      <c r="O38" s="660"/>
      <c r="P38" s="661"/>
    </row>
    <row r="39" spans="1:16" s="646" customFormat="1" ht="60" x14ac:dyDescent="0.25">
      <c r="A39" s="653">
        <v>1</v>
      </c>
      <c r="B39" s="692" t="s">
        <v>973</v>
      </c>
      <c r="C39" s="663">
        <v>0.4</v>
      </c>
      <c r="D39" s="663">
        <v>0.4</v>
      </c>
      <c r="E39" s="654"/>
      <c r="F39" s="654"/>
      <c r="G39" s="654"/>
      <c r="H39" s="675" t="s">
        <v>915</v>
      </c>
      <c r="I39" s="656">
        <f t="shared" si="2"/>
        <v>0.46</v>
      </c>
      <c r="J39" s="656"/>
      <c r="K39" s="656"/>
      <c r="L39" s="656"/>
      <c r="M39" s="656">
        <v>0.46</v>
      </c>
      <c r="N39" s="656"/>
      <c r="O39" s="683" t="s">
        <v>974</v>
      </c>
      <c r="P39" s="657"/>
    </row>
    <row r="40" spans="1:16" s="646" customFormat="1" ht="28.5" x14ac:dyDescent="0.25">
      <c r="A40" s="658" t="s">
        <v>463</v>
      </c>
      <c r="B40" s="649" t="s">
        <v>69</v>
      </c>
      <c r="C40" s="687">
        <f>C41+C42+C43</f>
        <v>0.49</v>
      </c>
      <c r="D40" s="687">
        <f t="shared" ref="D40:N40" si="10">D41+D42+D43</f>
        <v>0.49</v>
      </c>
      <c r="E40" s="687">
        <f t="shared" si="10"/>
        <v>0</v>
      </c>
      <c r="F40" s="687">
        <f t="shared" si="10"/>
        <v>0</v>
      </c>
      <c r="G40" s="687">
        <f t="shared" si="10"/>
        <v>0</v>
      </c>
      <c r="H40" s="687"/>
      <c r="I40" s="687">
        <f t="shared" si="10"/>
        <v>0.66</v>
      </c>
      <c r="J40" s="687">
        <f t="shared" si="10"/>
        <v>0</v>
      </c>
      <c r="K40" s="687">
        <f t="shared" si="10"/>
        <v>0</v>
      </c>
      <c r="L40" s="687">
        <f t="shared" si="10"/>
        <v>0</v>
      </c>
      <c r="M40" s="687">
        <f t="shared" si="10"/>
        <v>0.66</v>
      </c>
      <c r="N40" s="687">
        <f t="shared" si="10"/>
        <v>0</v>
      </c>
      <c r="O40" s="660"/>
      <c r="P40" s="661"/>
    </row>
    <row r="41" spans="1:16" s="148" customFormat="1" ht="45" x14ac:dyDescent="0.25">
      <c r="A41" s="653">
        <v>1</v>
      </c>
      <c r="B41" s="673" t="s">
        <v>975</v>
      </c>
      <c r="C41" s="654">
        <v>0.08</v>
      </c>
      <c r="D41" s="654">
        <v>0.08</v>
      </c>
      <c r="E41" s="654"/>
      <c r="F41" s="654"/>
      <c r="G41" s="654"/>
      <c r="H41" s="655" t="s">
        <v>976</v>
      </c>
      <c r="I41" s="656">
        <f t="shared" si="2"/>
        <v>0.11</v>
      </c>
      <c r="J41" s="656"/>
      <c r="K41" s="656"/>
      <c r="L41" s="656"/>
      <c r="M41" s="656">
        <v>0.11</v>
      </c>
      <c r="N41" s="656"/>
      <c r="O41" s="670"/>
      <c r="P41" s="657"/>
    </row>
    <row r="42" spans="1:16" s="148" customFormat="1" ht="45" x14ac:dyDescent="0.25">
      <c r="A42" s="653">
        <v>2</v>
      </c>
      <c r="B42" s="665" t="s">
        <v>977</v>
      </c>
      <c r="C42" s="667">
        <v>0.24</v>
      </c>
      <c r="D42" s="667">
        <v>0.24</v>
      </c>
      <c r="E42" s="654"/>
      <c r="F42" s="654"/>
      <c r="G42" s="654"/>
      <c r="H42" s="666" t="s">
        <v>978</v>
      </c>
      <c r="I42" s="656">
        <f t="shared" si="2"/>
        <v>0.32</v>
      </c>
      <c r="J42" s="656"/>
      <c r="K42" s="656"/>
      <c r="L42" s="656"/>
      <c r="M42" s="656">
        <v>0.32</v>
      </c>
      <c r="N42" s="656"/>
      <c r="O42" s="670" t="s">
        <v>979</v>
      </c>
      <c r="P42" s="657"/>
    </row>
    <row r="43" spans="1:16" s="647" customFormat="1" ht="45" x14ac:dyDescent="0.25">
      <c r="A43" s="653">
        <v>3</v>
      </c>
      <c r="B43" s="665" t="s">
        <v>980</v>
      </c>
      <c r="C43" s="667">
        <v>0.17</v>
      </c>
      <c r="D43" s="667">
        <v>0.17</v>
      </c>
      <c r="E43" s="654"/>
      <c r="F43" s="654"/>
      <c r="G43" s="654"/>
      <c r="H43" s="666" t="s">
        <v>981</v>
      </c>
      <c r="I43" s="656">
        <f t="shared" si="2"/>
        <v>0.23</v>
      </c>
      <c r="J43" s="656"/>
      <c r="K43" s="656"/>
      <c r="L43" s="656"/>
      <c r="M43" s="656">
        <v>0.23</v>
      </c>
      <c r="N43" s="656"/>
      <c r="O43" s="670" t="s">
        <v>982</v>
      </c>
      <c r="P43" s="657"/>
    </row>
    <row r="44" spans="1:16" s="148" customFormat="1" ht="14.25" x14ac:dyDescent="0.25">
      <c r="A44" s="658" t="s">
        <v>336</v>
      </c>
      <c r="B44" s="649" t="s">
        <v>53</v>
      </c>
      <c r="C44" s="668">
        <f t="shared" ref="C44:N44" si="11">SUM(C45:C67)</f>
        <v>68.84</v>
      </c>
      <c r="D44" s="668">
        <f t="shared" si="11"/>
        <v>43.290000000000006</v>
      </c>
      <c r="E44" s="668">
        <f t="shared" si="11"/>
        <v>0</v>
      </c>
      <c r="F44" s="668">
        <f t="shared" si="11"/>
        <v>0</v>
      </c>
      <c r="G44" s="668">
        <f t="shared" si="11"/>
        <v>25.55</v>
      </c>
      <c r="H44" s="668"/>
      <c r="I44" s="668">
        <f t="shared" si="11"/>
        <v>56.480000000000004</v>
      </c>
      <c r="J44" s="668">
        <f t="shared" si="11"/>
        <v>0</v>
      </c>
      <c r="K44" s="668">
        <f t="shared" si="11"/>
        <v>0</v>
      </c>
      <c r="L44" s="668">
        <f t="shared" si="11"/>
        <v>0</v>
      </c>
      <c r="M44" s="668">
        <f t="shared" si="11"/>
        <v>56.480000000000004</v>
      </c>
      <c r="N44" s="668">
        <f t="shared" si="11"/>
        <v>0</v>
      </c>
      <c r="O44" s="660"/>
      <c r="P44" s="661"/>
    </row>
    <row r="45" spans="1:16" s="645" customFormat="1" ht="150" x14ac:dyDescent="0.25">
      <c r="A45" s="653">
        <v>1</v>
      </c>
      <c r="B45" s="670" t="s">
        <v>549</v>
      </c>
      <c r="C45" s="654">
        <v>2.61</v>
      </c>
      <c r="D45" s="654">
        <v>2.6</v>
      </c>
      <c r="E45" s="654"/>
      <c r="F45" s="654"/>
      <c r="G45" s="654">
        <v>0.01</v>
      </c>
      <c r="H45" s="683" t="s">
        <v>984</v>
      </c>
      <c r="I45" s="656">
        <f t="shared" si="2"/>
        <v>3.51</v>
      </c>
      <c r="J45" s="656"/>
      <c r="K45" s="656"/>
      <c r="L45" s="656"/>
      <c r="M45" s="656">
        <v>3.51</v>
      </c>
      <c r="N45" s="656"/>
      <c r="O45" s="670" t="s">
        <v>985</v>
      </c>
      <c r="P45" s="679"/>
    </row>
    <row r="46" spans="1:16" s="148" customFormat="1" ht="120" x14ac:dyDescent="0.25">
      <c r="A46" s="653">
        <v>2</v>
      </c>
      <c r="B46" s="673" t="s">
        <v>514</v>
      </c>
      <c r="C46" s="654">
        <f>D46+G46</f>
        <v>1.96</v>
      </c>
      <c r="D46" s="654">
        <v>0.45</v>
      </c>
      <c r="E46" s="681"/>
      <c r="F46" s="654"/>
      <c r="G46" s="654">
        <v>1.51</v>
      </c>
      <c r="H46" s="655" t="s">
        <v>986</v>
      </c>
      <c r="I46" s="656">
        <f t="shared" si="2"/>
        <v>0.79</v>
      </c>
      <c r="J46" s="656"/>
      <c r="K46" s="656"/>
      <c r="L46" s="656"/>
      <c r="M46" s="656">
        <v>0.79</v>
      </c>
      <c r="N46" s="656"/>
      <c r="O46" s="670" t="s">
        <v>987</v>
      </c>
      <c r="P46" s="679"/>
    </row>
    <row r="47" spans="1:16" s="645" customFormat="1" ht="90" x14ac:dyDescent="0.25">
      <c r="A47" s="653">
        <v>3</v>
      </c>
      <c r="B47" s="674" t="s">
        <v>988</v>
      </c>
      <c r="C47" s="654">
        <v>1.4900000000000002</v>
      </c>
      <c r="D47" s="654">
        <v>0.65</v>
      </c>
      <c r="E47" s="654"/>
      <c r="F47" s="654"/>
      <c r="G47" s="654">
        <v>0.84000000000000008</v>
      </c>
      <c r="H47" s="694" t="s">
        <v>989</v>
      </c>
      <c r="I47" s="656">
        <f t="shared" si="2"/>
        <v>0.88</v>
      </c>
      <c r="J47" s="656"/>
      <c r="K47" s="656"/>
      <c r="L47" s="656"/>
      <c r="M47" s="656">
        <v>0.88</v>
      </c>
      <c r="N47" s="656"/>
      <c r="O47" s="670" t="s">
        <v>990</v>
      </c>
      <c r="P47" s="679"/>
    </row>
    <row r="48" spans="1:16" s="148" customFormat="1" ht="60" x14ac:dyDescent="0.25">
      <c r="A48" s="653">
        <v>4</v>
      </c>
      <c r="B48" s="670" t="s">
        <v>514</v>
      </c>
      <c r="C48" s="654">
        <v>3.5</v>
      </c>
      <c r="D48" s="654"/>
      <c r="E48" s="654"/>
      <c r="F48" s="654"/>
      <c r="G48" s="654">
        <v>3.5</v>
      </c>
      <c r="H48" s="655" t="s">
        <v>991</v>
      </c>
      <c r="I48" s="656">
        <f t="shared" si="2"/>
        <v>0.3</v>
      </c>
      <c r="J48" s="656"/>
      <c r="K48" s="656"/>
      <c r="L48" s="656"/>
      <c r="M48" s="656">
        <v>0.3</v>
      </c>
      <c r="N48" s="656"/>
      <c r="O48" s="692" t="s">
        <v>992</v>
      </c>
      <c r="P48" s="657"/>
    </row>
    <row r="49" spans="1:16" s="148" customFormat="1" ht="90" x14ac:dyDescent="0.25">
      <c r="A49" s="653">
        <v>5</v>
      </c>
      <c r="B49" s="665" t="s">
        <v>549</v>
      </c>
      <c r="C49" s="654">
        <v>2.69</v>
      </c>
      <c r="D49" s="654">
        <v>2.1</v>
      </c>
      <c r="E49" s="654"/>
      <c r="F49" s="654"/>
      <c r="G49" s="654">
        <v>0.59</v>
      </c>
      <c r="H49" s="655" t="s">
        <v>993</v>
      </c>
      <c r="I49" s="656">
        <f t="shared" si="2"/>
        <v>2.85</v>
      </c>
      <c r="J49" s="656"/>
      <c r="K49" s="656"/>
      <c r="L49" s="656"/>
      <c r="M49" s="656">
        <v>2.85</v>
      </c>
      <c r="N49" s="656"/>
      <c r="O49" s="673" t="s">
        <v>994</v>
      </c>
      <c r="P49" s="679"/>
    </row>
    <row r="50" spans="1:16" s="645" customFormat="1" ht="150" x14ac:dyDescent="0.25">
      <c r="A50" s="653">
        <v>6</v>
      </c>
      <c r="B50" s="674" t="s">
        <v>549</v>
      </c>
      <c r="C50" s="667">
        <v>3.5300000000000002</v>
      </c>
      <c r="D50" s="654">
        <v>1.29</v>
      </c>
      <c r="E50" s="654"/>
      <c r="F50" s="654"/>
      <c r="G50" s="654">
        <v>2.2400000000000002</v>
      </c>
      <c r="H50" s="683" t="s">
        <v>995</v>
      </c>
      <c r="I50" s="656">
        <f t="shared" si="2"/>
        <v>3.02</v>
      </c>
      <c r="J50" s="656"/>
      <c r="K50" s="656"/>
      <c r="L50" s="656"/>
      <c r="M50" s="656">
        <v>3.02</v>
      </c>
      <c r="N50" s="656"/>
      <c r="O50" s="670" t="s">
        <v>996</v>
      </c>
      <c r="P50" s="679"/>
    </row>
    <row r="51" spans="1:16" s="148" customFormat="1" ht="90" x14ac:dyDescent="0.25">
      <c r="A51" s="653">
        <v>7</v>
      </c>
      <c r="B51" s="674" t="s">
        <v>549</v>
      </c>
      <c r="C51" s="654">
        <v>4.87</v>
      </c>
      <c r="D51" s="654">
        <v>4.87</v>
      </c>
      <c r="E51" s="654"/>
      <c r="F51" s="654"/>
      <c r="G51" s="654"/>
      <c r="H51" s="669" t="s">
        <v>997</v>
      </c>
      <c r="I51" s="656">
        <f t="shared" si="2"/>
        <v>6.5699999999999994</v>
      </c>
      <c r="J51" s="656"/>
      <c r="K51" s="656"/>
      <c r="L51" s="656"/>
      <c r="M51" s="656">
        <f>0.97+5.6</f>
        <v>6.5699999999999994</v>
      </c>
      <c r="N51" s="656"/>
      <c r="O51" s="670" t="s">
        <v>998</v>
      </c>
      <c r="P51" s="679"/>
    </row>
    <row r="52" spans="1:16" s="148" customFormat="1" ht="105" x14ac:dyDescent="0.25">
      <c r="A52" s="653">
        <v>8</v>
      </c>
      <c r="B52" s="674" t="s">
        <v>514</v>
      </c>
      <c r="C52" s="654">
        <v>3.27</v>
      </c>
      <c r="D52" s="681">
        <v>0.74</v>
      </c>
      <c r="E52" s="654"/>
      <c r="F52" s="654"/>
      <c r="G52" s="654">
        <v>2.5299999999999998</v>
      </c>
      <c r="H52" s="669" t="s">
        <v>999</v>
      </c>
      <c r="I52" s="656">
        <f t="shared" si="2"/>
        <v>2.5</v>
      </c>
      <c r="J52" s="656"/>
      <c r="K52" s="656"/>
      <c r="L52" s="656"/>
      <c r="M52" s="656">
        <v>2.5</v>
      </c>
      <c r="N52" s="656"/>
      <c r="O52" s="670" t="s">
        <v>1000</v>
      </c>
      <c r="P52" s="679"/>
    </row>
    <row r="53" spans="1:16" s="645" customFormat="1" ht="105" x14ac:dyDescent="0.25">
      <c r="A53" s="695">
        <v>9</v>
      </c>
      <c r="B53" s="696" t="s">
        <v>549</v>
      </c>
      <c r="C53" s="697">
        <v>1.79</v>
      </c>
      <c r="D53" s="698">
        <v>1.22</v>
      </c>
      <c r="E53" s="699"/>
      <c r="F53" s="699"/>
      <c r="G53" s="700">
        <v>0.56999999999999995</v>
      </c>
      <c r="H53" s="701" t="s">
        <v>1001</v>
      </c>
      <c r="I53" s="702">
        <f t="shared" si="2"/>
        <v>1.42</v>
      </c>
      <c r="J53" s="702"/>
      <c r="K53" s="702"/>
      <c r="L53" s="702"/>
      <c r="M53" s="702">
        <v>1.42</v>
      </c>
      <c r="N53" s="702"/>
      <c r="O53" s="703" t="s">
        <v>1002</v>
      </c>
      <c r="P53" s="704"/>
    </row>
    <row r="54" spans="1:16" s="148" customFormat="1" ht="150" x14ac:dyDescent="0.25">
      <c r="A54" s="653">
        <v>10</v>
      </c>
      <c r="B54" s="674" t="s">
        <v>549</v>
      </c>
      <c r="C54" s="667">
        <v>3.37</v>
      </c>
      <c r="D54" s="667">
        <v>2.67</v>
      </c>
      <c r="E54" s="654"/>
      <c r="F54" s="654"/>
      <c r="G54" s="705">
        <v>0.7</v>
      </c>
      <c r="H54" s="669" t="s">
        <v>1003</v>
      </c>
      <c r="I54" s="656">
        <f t="shared" si="2"/>
        <v>2.0499999999999998</v>
      </c>
      <c r="J54" s="656"/>
      <c r="K54" s="656"/>
      <c r="L54" s="656"/>
      <c r="M54" s="656">
        <v>2.0499999999999998</v>
      </c>
      <c r="N54" s="656"/>
      <c r="O54" s="673" t="s">
        <v>1004</v>
      </c>
      <c r="P54" s="679"/>
    </row>
    <row r="55" spans="1:16" s="645" customFormat="1" ht="150" x14ac:dyDescent="0.25">
      <c r="A55" s="653">
        <v>11</v>
      </c>
      <c r="B55" s="665" t="s">
        <v>549</v>
      </c>
      <c r="C55" s="663">
        <v>2.13</v>
      </c>
      <c r="D55" s="654">
        <v>1.1299999999999999</v>
      </c>
      <c r="E55" s="654"/>
      <c r="F55" s="654"/>
      <c r="G55" s="654">
        <v>1</v>
      </c>
      <c r="H55" s="669" t="s">
        <v>1005</v>
      </c>
      <c r="I55" s="656">
        <f t="shared" si="2"/>
        <v>1.53</v>
      </c>
      <c r="J55" s="656"/>
      <c r="K55" s="656"/>
      <c r="L55" s="656"/>
      <c r="M55" s="656">
        <v>1.53</v>
      </c>
      <c r="N55" s="656"/>
      <c r="O55" s="670" t="s">
        <v>1006</v>
      </c>
      <c r="P55" s="679"/>
    </row>
    <row r="56" spans="1:16" s="148" customFormat="1" ht="210" x14ac:dyDescent="0.25">
      <c r="A56" s="653">
        <v>12</v>
      </c>
      <c r="B56" s="674" t="s">
        <v>549</v>
      </c>
      <c r="C56" s="663">
        <v>2.62</v>
      </c>
      <c r="D56" s="663">
        <v>1.3</v>
      </c>
      <c r="E56" s="654"/>
      <c r="F56" s="654"/>
      <c r="G56" s="663">
        <v>1.32</v>
      </c>
      <c r="H56" s="674" t="s">
        <v>1007</v>
      </c>
      <c r="I56" s="656">
        <f t="shared" si="2"/>
        <v>1.75</v>
      </c>
      <c r="J56" s="656"/>
      <c r="K56" s="656"/>
      <c r="L56" s="656"/>
      <c r="M56" s="656">
        <v>1.75</v>
      </c>
      <c r="N56" s="656"/>
      <c r="O56" s="673" t="s">
        <v>1008</v>
      </c>
      <c r="P56" s="679"/>
    </row>
    <row r="57" spans="1:16" s="148" customFormat="1" ht="135" x14ac:dyDescent="0.25">
      <c r="A57" s="653">
        <v>13</v>
      </c>
      <c r="B57" s="665" t="s">
        <v>549</v>
      </c>
      <c r="C57" s="663">
        <v>2.39</v>
      </c>
      <c r="D57" s="663">
        <v>1.37</v>
      </c>
      <c r="E57" s="654"/>
      <c r="F57" s="654"/>
      <c r="G57" s="663">
        <v>1.02</v>
      </c>
      <c r="H57" s="669" t="s">
        <v>1009</v>
      </c>
      <c r="I57" s="656">
        <f t="shared" si="2"/>
        <v>1.85</v>
      </c>
      <c r="J57" s="656"/>
      <c r="K57" s="656"/>
      <c r="L57" s="656"/>
      <c r="M57" s="656">
        <v>1.85</v>
      </c>
      <c r="N57" s="656"/>
      <c r="O57" s="673" t="s">
        <v>1010</v>
      </c>
      <c r="P57" s="679"/>
    </row>
    <row r="58" spans="1:16" s="148" customFormat="1" ht="195" x14ac:dyDescent="0.25">
      <c r="A58" s="653">
        <v>14</v>
      </c>
      <c r="B58" s="706" t="s">
        <v>921</v>
      </c>
      <c r="C58" s="654">
        <v>3.18</v>
      </c>
      <c r="D58" s="654">
        <v>1.17</v>
      </c>
      <c r="E58" s="654">
        <v>0</v>
      </c>
      <c r="F58" s="654">
        <v>0</v>
      </c>
      <c r="G58" s="663">
        <v>2.0099999999999998</v>
      </c>
      <c r="H58" s="673" t="s">
        <v>1011</v>
      </c>
      <c r="I58" s="656">
        <f t="shared" si="2"/>
        <v>1.3</v>
      </c>
      <c r="J58" s="656"/>
      <c r="K58" s="656"/>
      <c r="L58" s="656"/>
      <c r="M58" s="656">
        <v>1.3</v>
      </c>
      <c r="N58" s="656"/>
      <c r="O58" s="707" t="s">
        <v>1012</v>
      </c>
      <c r="P58" s="679"/>
    </row>
    <row r="59" spans="1:16" s="148" customFormat="1" ht="105" x14ac:dyDescent="0.25">
      <c r="A59" s="653">
        <v>15</v>
      </c>
      <c r="B59" s="665" t="s">
        <v>549</v>
      </c>
      <c r="C59" s="689">
        <v>2.5499999999999998</v>
      </c>
      <c r="D59" s="689">
        <v>2.5499999999999998</v>
      </c>
      <c r="E59" s="654"/>
      <c r="F59" s="654"/>
      <c r="G59" s="654"/>
      <c r="H59" s="673" t="s">
        <v>1013</v>
      </c>
      <c r="I59" s="656">
        <f t="shared" si="2"/>
        <v>1.44</v>
      </c>
      <c r="J59" s="656"/>
      <c r="K59" s="656"/>
      <c r="L59" s="656"/>
      <c r="M59" s="656">
        <v>1.44</v>
      </c>
      <c r="N59" s="656"/>
      <c r="O59" s="707" t="s">
        <v>1014</v>
      </c>
      <c r="P59" s="679"/>
    </row>
    <row r="60" spans="1:16" s="148" customFormat="1" ht="75" x14ac:dyDescent="0.25">
      <c r="A60" s="653">
        <v>16</v>
      </c>
      <c r="B60" s="665" t="s">
        <v>549</v>
      </c>
      <c r="C60" s="667">
        <v>3.56</v>
      </c>
      <c r="D60" s="663">
        <f>2.37</f>
        <v>2.37</v>
      </c>
      <c r="E60" s="667"/>
      <c r="F60" s="667"/>
      <c r="G60" s="667">
        <v>1.19</v>
      </c>
      <c r="H60" s="674" t="s">
        <v>1015</v>
      </c>
      <c r="I60" s="656">
        <f t="shared" si="2"/>
        <v>5.31</v>
      </c>
      <c r="J60" s="656"/>
      <c r="K60" s="656"/>
      <c r="L60" s="656"/>
      <c r="M60" s="656">
        <v>5.31</v>
      </c>
      <c r="N60" s="656"/>
      <c r="O60" s="670" t="s">
        <v>1016</v>
      </c>
      <c r="P60" s="679"/>
    </row>
    <row r="61" spans="1:16" s="148" customFormat="1" ht="105" x14ac:dyDescent="0.25">
      <c r="A61" s="653">
        <v>17</v>
      </c>
      <c r="B61" s="708" t="s">
        <v>921</v>
      </c>
      <c r="C61" s="667">
        <v>4.18</v>
      </c>
      <c r="D61" s="663">
        <v>4</v>
      </c>
      <c r="E61" s="663"/>
      <c r="F61" s="654"/>
      <c r="G61" s="654">
        <v>0.18</v>
      </c>
      <c r="H61" s="655" t="s">
        <v>1017</v>
      </c>
      <c r="I61" s="656">
        <f t="shared" si="2"/>
        <v>3.25</v>
      </c>
      <c r="J61" s="656"/>
      <c r="K61" s="656"/>
      <c r="L61" s="656"/>
      <c r="M61" s="656">
        <v>3.25</v>
      </c>
      <c r="N61" s="656"/>
      <c r="O61" s="683" t="s">
        <v>1018</v>
      </c>
      <c r="P61" s="679"/>
    </row>
    <row r="62" spans="1:16" s="148" customFormat="1" ht="120" x14ac:dyDescent="0.25">
      <c r="A62" s="653">
        <v>18</v>
      </c>
      <c r="B62" s="674" t="s">
        <v>549</v>
      </c>
      <c r="C62" s="663">
        <v>4.18</v>
      </c>
      <c r="D62" s="654">
        <v>4</v>
      </c>
      <c r="E62" s="654"/>
      <c r="F62" s="654"/>
      <c r="G62" s="663">
        <v>0.17999999999999972</v>
      </c>
      <c r="H62" s="669" t="s">
        <v>1019</v>
      </c>
      <c r="I62" s="656">
        <f t="shared" si="2"/>
        <v>5.49</v>
      </c>
      <c r="J62" s="656"/>
      <c r="K62" s="656"/>
      <c r="L62" s="656"/>
      <c r="M62" s="656">
        <v>5.49</v>
      </c>
      <c r="N62" s="656"/>
      <c r="O62" s="673" t="s">
        <v>1020</v>
      </c>
      <c r="P62" s="679"/>
    </row>
    <row r="63" spans="1:16" s="645" customFormat="1" ht="195" x14ac:dyDescent="0.25">
      <c r="A63" s="653">
        <v>19</v>
      </c>
      <c r="B63" s="710" t="s">
        <v>549</v>
      </c>
      <c r="C63" s="667">
        <v>4.62</v>
      </c>
      <c r="D63" s="667">
        <v>3.53</v>
      </c>
      <c r="E63" s="705"/>
      <c r="F63" s="705"/>
      <c r="G63" s="663">
        <v>1.0900000000000001</v>
      </c>
      <c r="H63" s="709" t="s">
        <v>1021</v>
      </c>
      <c r="I63" s="656">
        <f t="shared" si="2"/>
        <v>2.29</v>
      </c>
      <c r="J63" s="656"/>
      <c r="K63" s="656"/>
      <c r="L63" s="656"/>
      <c r="M63" s="656">
        <v>2.29</v>
      </c>
      <c r="N63" s="656"/>
      <c r="O63" s="692" t="s">
        <v>1022</v>
      </c>
      <c r="P63" s="679"/>
    </row>
    <row r="64" spans="1:16" s="148" customFormat="1" ht="105" x14ac:dyDescent="0.25">
      <c r="A64" s="653">
        <v>20</v>
      </c>
      <c r="B64" s="673" t="s">
        <v>549</v>
      </c>
      <c r="C64" s="681">
        <v>3.22</v>
      </c>
      <c r="D64" s="681">
        <v>2.67</v>
      </c>
      <c r="E64" s="654"/>
      <c r="F64" s="654"/>
      <c r="G64" s="663">
        <v>0.55000000000000004</v>
      </c>
      <c r="H64" s="693" t="s">
        <v>1023</v>
      </c>
      <c r="I64" s="656">
        <f t="shared" si="2"/>
        <v>3.6</v>
      </c>
      <c r="J64" s="656"/>
      <c r="K64" s="656"/>
      <c r="L64" s="656"/>
      <c r="M64" s="656">
        <v>3.6</v>
      </c>
      <c r="N64" s="656"/>
      <c r="O64" s="673" t="s">
        <v>1024</v>
      </c>
      <c r="P64" s="679"/>
    </row>
    <row r="65" spans="1:16" s="148" customFormat="1" ht="210" x14ac:dyDescent="0.25">
      <c r="A65" s="653">
        <v>21</v>
      </c>
      <c r="B65" s="690" t="s">
        <v>549</v>
      </c>
      <c r="C65" s="654">
        <v>2.7</v>
      </c>
      <c r="D65" s="681">
        <v>2.33</v>
      </c>
      <c r="E65" s="654"/>
      <c r="F65" s="654"/>
      <c r="G65" s="654">
        <v>0.37</v>
      </c>
      <c r="H65" s="708" t="s">
        <v>1025</v>
      </c>
      <c r="I65" s="656">
        <f t="shared" si="2"/>
        <v>2.6</v>
      </c>
      <c r="J65" s="656"/>
      <c r="K65" s="656"/>
      <c r="L65" s="656"/>
      <c r="M65" s="656">
        <v>2.6</v>
      </c>
      <c r="N65" s="656"/>
      <c r="O65" s="707" t="s">
        <v>1026</v>
      </c>
      <c r="P65" s="679"/>
    </row>
    <row r="66" spans="1:16" s="148" customFormat="1" ht="120" x14ac:dyDescent="0.25">
      <c r="A66" s="653">
        <v>22</v>
      </c>
      <c r="B66" s="674" t="s">
        <v>921</v>
      </c>
      <c r="C66" s="654">
        <v>3.12</v>
      </c>
      <c r="D66" s="663">
        <v>0.28000000000000003</v>
      </c>
      <c r="E66" s="654"/>
      <c r="F66" s="654"/>
      <c r="G66" s="654">
        <v>2.8400000000000003</v>
      </c>
      <c r="H66" s="669" t="s">
        <v>1027</v>
      </c>
      <c r="I66" s="656">
        <f t="shared" si="2"/>
        <v>0.77</v>
      </c>
      <c r="J66" s="656"/>
      <c r="K66" s="656"/>
      <c r="L66" s="656"/>
      <c r="M66" s="656">
        <v>0.77</v>
      </c>
      <c r="N66" s="656"/>
      <c r="O66" s="683" t="s">
        <v>1028</v>
      </c>
      <c r="P66" s="679"/>
    </row>
    <row r="67" spans="1:16" s="148" customFormat="1" ht="60" x14ac:dyDescent="0.25">
      <c r="A67" s="653">
        <v>23</v>
      </c>
      <c r="B67" s="665" t="s">
        <v>549</v>
      </c>
      <c r="C67" s="654">
        <v>1.31</v>
      </c>
      <c r="D67" s="654"/>
      <c r="E67" s="654"/>
      <c r="F67" s="654"/>
      <c r="G67" s="654">
        <v>1.31</v>
      </c>
      <c r="H67" s="655" t="s">
        <v>1029</v>
      </c>
      <c r="I67" s="656">
        <f t="shared" si="2"/>
        <v>1.41</v>
      </c>
      <c r="J67" s="656"/>
      <c r="K67" s="656"/>
      <c r="L67" s="656"/>
      <c r="M67" s="656">
        <v>1.41</v>
      </c>
      <c r="N67" s="656"/>
      <c r="O67" s="670" t="s">
        <v>1030</v>
      </c>
      <c r="P67" s="657"/>
    </row>
    <row r="68" spans="1:16" s="645" customFormat="1" ht="14.25" x14ac:dyDescent="0.25">
      <c r="A68" s="658" t="s">
        <v>983</v>
      </c>
      <c r="B68" s="649" t="s">
        <v>136</v>
      </c>
      <c r="C68" s="659">
        <f>C69+C70</f>
        <v>7.68</v>
      </c>
      <c r="D68" s="659">
        <f t="shared" ref="D68:N68" si="12">D69+D70</f>
        <v>6.2799999999999994</v>
      </c>
      <c r="E68" s="659">
        <f t="shared" si="12"/>
        <v>0</v>
      </c>
      <c r="F68" s="659">
        <f t="shared" si="12"/>
        <v>0</v>
      </c>
      <c r="G68" s="659">
        <f t="shared" si="12"/>
        <v>1.4</v>
      </c>
      <c r="H68" s="659"/>
      <c r="I68" s="659">
        <f t="shared" si="12"/>
        <v>6.88</v>
      </c>
      <c r="J68" s="659">
        <f t="shared" si="12"/>
        <v>0</v>
      </c>
      <c r="K68" s="659">
        <f t="shared" si="12"/>
        <v>0</v>
      </c>
      <c r="L68" s="659">
        <f t="shared" si="12"/>
        <v>0</v>
      </c>
      <c r="M68" s="659">
        <f t="shared" si="12"/>
        <v>6.88</v>
      </c>
      <c r="N68" s="659">
        <f t="shared" si="12"/>
        <v>0</v>
      </c>
      <c r="O68" s="660"/>
      <c r="P68" s="661"/>
    </row>
    <row r="69" spans="1:16" s="148" customFormat="1" ht="60" x14ac:dyDescent="0.25">
      <c r="A69" s="653">
        <v>1</v>
      </c>
      <c r="B69" s="674" t="s">
        <v>1031</v>
      </c>
      <c r="C69" s="663">
        <v>4.18</v>
      </c>
      <c r="D69" s="663">
        <v>4.18</v>
      </c>
      <c r="E69" s="654"/>
      <c r="F69" s="654"/>
      <c r="G69" s="654"/>
      <c r="H69" s="691" t="s">
        <v>1032</v>
      </c>
      <c r="I69" s="656">
        <f t="shared" si="2"/>
        <v>4.05</v>
      </c>
      <c r="J69" s="656"/>
      <c r="K69" s="656"/>
      <c r="L69" s="656"/>
      <c r="M69" s="656">
        <v>4.05</v>
      </c>
      <c r="N69" s="656"/>
      <c r="O69" s="674" t="s">
        <v>1033</v>
      </c>
      <c r="P69" s="679"/>
    </row>
    <row r="70" spans="1:16" s="148" customFormat="1" ht="120" x14ac:dyDescent="0.25">
      <c r="A70" s="653">
        <v>2</v>
      </c>
      <c r="B70" s="674" t="s">
        <v>1031</v>
      </c>
      <c r="C70" s="663">
        <f>1.2+0.08+1.48+0.27+0.35+0.12</f>
        <v>3.5</v>
      </c>
      <c r="D70" s="663">
        <f>1.48+0.27+0.35</f>
        <v>2.1</v>
      </c>
      <c r="E70" s="654"/>
      <c r="F70" s="654"/>
      <c r="G70" s="663">
        <v>1.4</v>
      </c>
      <c r="H70" s="693" t="s">
        <v>1034</v>
      </c>
      <c r="I70" s="656">
        <f t="shared" si="2"/>
        <v>2.83</v>
      </c>
      <c r="J70" s="656"/>
      <c r="K70" s="656"/>
      <c r="L70" s="656"/>
      <c r="M70" s="656">
        <v>2.83</v>
      </c>
      <c r="N70" s="656"/>
      <c r="O70" s="673" t="s">
        <v>1035</v>
      </c>
      <c r="P70" s="679"/>
    </row>
    <row r="71" spans="1:16" s="422" customFormat="1" ht="21" customHeight="1" x14ac:dyDescent="0.25">
      <c r="A71" s="420">
        <f>+A70+A67+A43+A39+A37+A35+A33+A25+A23+A21+A17+A12</f>
        <v>48</v>
      </c>
      <c r="B71" s="48" t="s">
        <v>1038</v>
      </c>
      <c r="C71" s="428">
        <f>+C68+C44+C40+C38+C36+C34+C26+C24+C22+C18+C13+C11</f>
        <v>278.19000000000005</v>
      </c>
      <c r="D71" s="428">
        <f t="shared" ref="D71:N71" si="13">+D68+D44+D40+D38+D36+D34+D26+D24+D22+D18+D13+D11</f>
        <v>85.780000000000015</v>
      </c>
      <c r="E71" s="428">
        <f t="shared" si="13"/>
        <v>3.61</v>
      </c>
      <c r="F71" s="428">
        <f t="shared" si="13"/>
        <v>0</v>
      </c>
      <c r="G71" s="428">
        <f t="shared" si="13"/>
        <v>188.79999999999998</v>
      </c>
      <c r="H71" s="428">
        <f t="shared" si="13"/>
        <v>0</v>
      </c>
      <c r="I71" s="428">
        <f t="shared" si="13"/>
        <v>115.07000000000001</v>
      </c>
      <c r="J71" s="428">
        <f t="shared" si="13"/>
        <v>0</v>
      </c>
      <c r="K71" s="428">
        <f t="shared" si="13"/>
        <v>10.199999999999999</v>
      </c>
      <c r="L71" s="428">
        <f t="shared" si="13"/>
        <v>32.369999999999997</v>
      </c>
      <c r="M71" s="428">
        <f t="shared" si="13"/>
        <v>68.45</v>
      </c>
      <c r="N71" s="428">
        <f t="shared" si="13"/>
        <v>4.05</v>
      </c>
      <c r="O71" s="421"/>
      <c r="P71" s="421"/>
    </row>
    <row r="72" spans="1:16" ht="17.25" customHeight="1" x14ac:dyDescent="0.25">
      <c r="J72" s="20"/>
    </row>
    <row r="73" spans="1:16" ht="18.75" customHeight="1" x14ac:dyDescent="0.25">
      <c r="K73" s="734" t="s">
        <v>1044</v>
      </c>
      <c r="L73" s="734"/>
      <c r="M73" s="734"/>
      <c r="N73" s="734"/>
      <c r="O73" s="734"/>
      <c r="P73" s="734"/>
    </row>
  </sheetData>
  <mergeCells count="20">
    <mergeCell ref="J8:N8"/>
    <mergeCell ref="O8:O9"/>
    <mergeCell ref="P8:P9"/>
    <mergeCell ref="K73:P73"/>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D11" sqref="D11"/>
    </sheetView>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
  <sheetViews>
    <sheetView showZeros="0" tabSelected="1" zoomScaleNormal="100" zoomScaleSheetLayoutView="100" workbookViewId="0">
      <selection activeCell="A5" sqref="A5:O5"/>
    </sheetView>
  </sheetViews>
  <sheetFormatPr defaultRowHeight="27.95" customHeight="1" x14ac:dyDescent="0.25"/>
  <cols>
    <col min="1" max="1" width="4.5" style="1" customWidth="1"/>
    <col min="2" max="2" width="15.25" style="2" bestFit="1" customWidth="1"/>
    <col min="3" max="3" width="7.375" style="6" customWidth="1"/>
    <col min="4" max="4" width="12.625" style="4" bestFit="1" customWidth="1"/>
    <col min="5" max="5" width="8.25" style="4" customWidth="1"/>
    <col min="6" max="6" width="7.625" style="4" customWidth="1"/>
    <col min="7" max="7" width="6.25" style="4" customWidth="1"/>
    <col min="8" max="8" width="8" style="4" customWidth="1"/>
    <col min="9" max="9" width="14.125" style="4" customWidth="1"/>
    <col min="10" max="10" width="6" style="4" bestFit="1" customWidth="1"/>
    <col min="11" max="11" width="7" style="4" bestFit="1" customWidth="1"/>
    <col min="12" max="12" width="8" style="4" customWidth="1"/>
    <col min="13" max="13" width="6.75" style="4" customWidth="1"/>
    <col min="14" max="14" width="7.625" style="4" customWidth="1"/>
    <col min="15" max="15" width="10.375" style="1" customWidth="1"/>
    <col min="16" max="16" width="9" style="1" customWidth="1"/>
    <col min="17" max="16384" width="9" style="1"/>
  </cols>
  <sheetData>
    <row r="1" spans="1:17" s="7" customFormat="1" ht="15.75" customHeight="1" x14ac:dyDescent="0.25">
      <c r="A1" s="736" t="s">
        <v>1043</v>
      </c>
      <c r="B1" s="736"/>
      <c r="C1" s="736"/>
      <c r="D1" s="736"/>
      <c r="E1" s="736"/>
      <c r="F1" s="737" t="s">
        <v>21</v>
      </c>
      <c r="G1" s="737"/>
      <c r="H1" s="737"/>
      <c r="I1" s="737"/>
      <c r="J1" s="737"/>
      <c r="K1" s="737"/>
      <c r="L1" s="737"/>
      <c r="M1" s="737"/>
      <c r="N1" s="737"/>
      <c r="O1" s="737"/>
    </row>
    <row r="2" spans="1:17" s="7" customFormat="1" ht="15.75" customHeight="1" x14ac:dyDescent="0.25">
      <c r="A2" s="737" t="s">
        <v>1039</v>
      </c>
      <c r="B2" s="737"/>
      <c r="C2" s="737"/>
      <c r="D2" s="737"/>
      <c r="E2" s="737"/>
      <c r="F2" s="737" t="s">
        <v>22</v>
      </c>
      <c r="G2" s="737"/>
      <c r="H2" s="737"/>
      <c r="I2" s="737"/>
      <c r="J2" s="737"/>
      <c r="K2" s="737"/>
      <c r="L2" s="737"/>
      <c r="M2" s="737"/>
      <c r="N2" s="737"/>
      <c r="O2" s="737"/>
    </row>
    <row r="3" spans="1:17" s="7" customFormat="1" ht="10.5" customHeight="1" x14ac:dyDescent="0.25">
      <c r="A3" s="738"/>
      <c r="B3" s="738"/>
      <c r="C3" s="738"/>
      <c r="D3" s="738"/>
      <c r="E3" s="738"/>
      <c r="F3" s="738"/>
      <c r="G3" s="738"/>
      <c r="H3" s="738"/>
      <c r="I3" s="738"/>
      <c r="J3" s="738"/>
      <c r="K3" s="738"/>
      <c r="L3" s="738"/>
      <c r="M3" s="738"/>
      <c r="N3" s="738"/>
      <c r="O3" s="738"/>
    </row>
    <row r="4" spans="1:17" s="7" customFormat="1" ht="15.75" x14ac:dyDescent="0.25">
      <c r="A4" s="739" t="s">
        <v>609</v>
      </c>
      <c r="B4" s="740"/>
      <c r="C4" s="740"/>
      <c r="D4" s="740"/>
      <c r="E4" s="740"/>
      <c r="F4" s="740"/>
      <c r="G4" s="740"/>
      <c r="H4" s="740"/>
      <c r="I4" s="740"/>
      <c r="J4" s="740"/>
      <c r="K4" s="740"/>
      <c r="L4" s="740"/>
      <c r="M4" s="740"/>
      <c r="N4" s="740"/>
      <c r="O4" s="740"/>
    </row>
    <row r="5" spans="1:17" s="7" customFormat="1" ht="15.75" x14ac:dyDescent="0.25">
      <c r="A5" s="735" t="s">
        <v>1061</v>
      </c>
      <c r="B5" s="735"/>
      <c r="C5" s="735"/>
      <c r="D5" s="735"/>
      <c r="E5" s="735"/>
      <c r="F5" s="735"/>
      <c r="G5" s="735"/>
      <c r="H5" s="735"/>
      <c r="I5" s="735"/>
      <c r="J5" s="735"/>
      <c r="K5" s="735"/>
      <c r="L5" s="735"/>
      <c r="M5" s="735"/>
      <c r="N5" s="735"/>
      <c r="O5" s="735"/>
    </row>
    <row r="6" spans="1:17" ht="6.75" customHeight="1" x14ac:dyDescent="0.25">
      <c r="A6" s="741"/>
      <c r="B6" s="741"/>
      <c r="C6" s="741"/>
      <c r="D6" s="741"/>
      <c r="E6" s="741"/>
      <c r="F6" s="741"/>
      <c r="G6" s="741"/>
      <c r="H6" s="741"/>
      <c r="I6" s="741"/>
      <c r="J6" s="741"/>
      <c r="K6" s="741"/>
      <c r="L6" s="741"/>
      <c r="M6" s="741"/>
      <c r="N6" s="741"/>
      <c r="O6" s="741"/>
    </row>
    <row r="7" spans="1:17" ht="30" customHeight="1" x14ac:dyDescent="0.25">
      <c r="A7" s="742" t="s">
        <v>19</v>
      </c>
      <c r="B7" s="743" t="s">
        <v>55</v>
      </c>
      <c r="C7" s="744" t="s">
        <v>18</v>
      </c>
      <c r="D7" s="745" t="s">
        <v>17</v>
      </c>
      <c r="E7" s="745" t="s">
        <v>16</v>
      </c>
      <c r="F7" s="745"/>
      <c r="G7" s="745"/>
      <c r="H7" s="745"/>
      <c r="I7" s="745" t="s">
        <v>15</v>
      </c>
      <c r="J7" s="745" t="s">
        <v>14</v>
      </c>
      <c r="K7" s="745"/>
      <c r="L7" s="745"/>
      <c r="M7" s="745"/>
      <c r="N7" s="745"/>
      <c r="O7" s="743" t="s">
        <v>28</v>
      </c>
    </row>
    <row r="8" spans="1:17" ht="30" customHeight="1" x14ac:dyDescent="0.25">
      <c r="A8" s="742"/>
      <c r="B8" s="743"/>
      <c r="C8" s="744"/>
      <c r="D8" s="745"/>
      <c r="E8" s="14" t="s">
        <v>12</v>
      </c>
      <c r="F8" s="14" t="s">
        <v>11</v>
      </c>
      <c r="G8" s="14" t="s">
        <v>10</v>
      </c>
      <c r="H8" s="14" t="s">
        <v>20</v>
      </c>
      <c r="I8" s="745"/>
      <c r="J8" s="14" t="s">
        <v>9</v>
      </c>
      <c r="K8" s="14" t="s">
        <v>8</v>
      </c>
      <c r="L8" s="14" t="s">
        <v>7</v>
      </c>
      <c r="M8" s="14" t="s">
        <v>6</v>
      </c>
      <c r="N8" s="14" t="s">
        <v>5</v>
      </c>
      <c r="O8" s="743"/>
    </row>
    <row r="9" spans="1:17" s="8" customFormat="1" ht="12.75" x14ac:dyDescent="0.25">
      <c r="A9" s="21">
        <v>-1</v>
      </c>
      <c r="B9" s="21">
        <v>-2</v>
      </c>
      <c r="C9" s="21">
        <v>-3</v>
      </c>
      <c r="D9" s="21" t="s">
        <v>4</v>
      </c>
      <c r="E9" s="21">
        <v>-5</v>
      </c>
      <c r="F9" s="21">
        <v>-6</v>
      </c>
      <c r="G9" s="21">
        <v>-7</v>
      </c>
      <c r="H9" s="21">
        <v>-8</v>
      </c>
      <c r="I9" s="21" t="s">
        <v>3</v>
      </c>
      <c r="J9" s="21">
        <v>-10</v>
      </c>
      <c r="K9" s="21">
        <v>-11</v>
      </c>
      <c r="L9" s="21">
        <v>-12</v>
      </c>
      <c r="M9" s="21">
        <v>-13</v>
      </c>
      <c r="N9" s="21">
        <v>-14</v>
      </c>
      <c r="O9" s="21">
        <v>-15</v>
      </c>
      <c r="P9" s="15"/>
    </row>
    <row r="10" spans="1:17" s="3" customFormat="1" ht="21.75" customHeight="1" x14ac:dyDescent="0.25">
      <c r="A10" s="66"/>
      <c r="B10" s="67" t="s">
        <v>0</v>
      </c>
      <c r="C10" s="68">
        <f>SUM(C11:C23)</f>
        <v>357</v>
      </c>
      <c r="D10" s="69">
        <f>SUM(D11:D23)</f>
        <v>767.83400000000006</v>
      </c>
      <c r="E10" s="69">
        <f t="shared" ref="E10:N10" si="0">SUM(E11:E23)</f>
        <v>264.16000000000003</v>
      </c>
      <c r="F10" s="69">
        <f t="shared" si="0"/>
        <v>11.129999999999999</v>
      </c>
      <c r="G10" s="69">
        <f t="shared" si="0"/>
        <v>0</v>
      </c>
      <c r="H10" s="69">
        <f t="shared" si="0"/>
        <v>492.54399999999998</v>
      </c>
      <c r="I10" s="69">
        <f t="shared" si="0"/>
        <v>921.8305600000001</v>
      </c>
      <c r="J10" s="69">
        <f t="shared" si="0"/>
        <v>81.95</v>
      </c>
      <c r="K10" s="69">
        <f t="shared" si="0"/>
        <v>162.20699999999997</v>
      </c>
      <c r="L10" s="69">
        <f t="shared" si="0"/>
        <v>352.67999999999995</v>
      </c>
      <c r="M10" s="69">
        <f t="shared" si="0"/>
        <v>211.34755999999999</v>
      </c>
      <c r="N10" s="69">
        <f t="shared" si="0"/>
        <v>113.64599999999997</v>
      </c>
      <c r="O10" s="70"/>
    </row>
    <row r="11" spans="1:17" ht="21.75" customHeight="1" x14ac:dyDescent="0.25">
      <c r="A11" s="414">
        <v>1</v>
      </c>
      <c r="B11" s="415" t="s">
        <v>2</v>
      </c>
      <c r="C11" s="416">
        <f>'1.1.TPHT'!A55</f>
        <v>32</v>
      </c>
      <c r="D11" s="417">
        <f>E11+F11+G11+H11</f>
        <v>50.924000000000007</v>
      </c>
      <c r="E11" s="417">
        <f>'1.1.TPHT'!D55</f>
        <v>35.230000000000004</v>
      </c>
      <c r="F11" s="417"/>
      <c r="G11" s="417"/>
      <c r="H11" s="417">
        <f>'1.1.TPHT'!G55</f>
        <v>15.693999999999999</v>
      </c>
      <c r="I11" s="417">
        <f>J11+K11+L11+M11+N11</f>
        <v>286.57</v>
      </c>
      <c r="J11" s="417">
        <f>+'1.1.TPHT'!J55</f>
        <v>0</v>
      </c>
      <c r="K11" s="417">
        <f>+'1.1.TPHT'!K55</f>
        <v>100</v>
      </c>
      <c r="L11" s="417">
        <f>+'1.1.TPHT'!L55</f>
        <v>186.49</v>
      </c>
      <c r="M11" s="417">
        <f>+'1.1.TPHT'!M55</f>
        <v>0</v>
      </c>
      <c r="N11" s="417">
        <f>+'1.1.TPHT'!N55</f>
        <v>0.08</v>
      </c>
      <c r="O11" s="418" t="s">
        <v>29</v>
      </c>
      <c r="P11" s="6"/>
      <c r="Q11" s="25"/>
    </row>
    <row r="12" spans="1:17" ht="21.75" customHeight="1" x14ac:dyDescent="0.25">
      <c r="A12" s="414">
        <v>2</v>
      </c>
      <c r="B12" s="415" t="s">
        <v>1</v>
      </c>
      <c r="C12" s="416">
        <f>'1.2.TXHl'!A30</f>
        <v>13</v>
      </c>
      <c r="D12" s="417">
        <f>E12+F12+G12+H12</f>
        <v>59.6</v>
      </c>
      <c r="E12" s="417">
        <f>'1.2.TXHl'!D30</f>
        <v>4.03</v>
      </c>
      <c r="F12" s="417">
        <f>+'1.2.TXHl'!E30</f>
        <v>0</v>
      </c>
      <c r="G12" s="417"/>
      <c r="H12" s="417">
        <f>'1.2.TXHl'!G30</f>
        <v>55.57</v>
      </c>
      <c r="I12" s="417">
        <f>J12+K12+L12+M12+N12</f>
        <v>88.5</v>
      </c>
      <c r="J12" s="417">
        <f>+'1.2.TXHl'!J30</f>
        <v>0</v>
      </c>
      <c r="K12" s="417">
        <f>+'1.2.TXHl'!K30</f>
        <v>3</v>
      </c>
      <c r="L12" s="417">
        <f>'1.2.TXHl'!L30</f>
        <v>46</v>
      </c>
      <c r="M12" s="417">
        <f>'1.2.TXHl'!M30</f>
        <v>1</v>
      </c>
      <c r="N12" s="417">
        <f>+'1.2.TXHl'!N30</f>
        <v>38.5</v>
      </c>
      <c r="O12" s="418" t="s">
        <v>30</v>
      </c>
      <c r="P12" s="6"/>
      <c r="Q12" s="25"/>
    </row>
    <row r="13" spans="1:17" ht="21.75" customHeight="1" x14ac:dyDescent="0.25">
      <c r="A13" s="414">
        <v>3</v>
      </c>
      <c r="B13" s="415" t="s">
        <v>663</v>
      </c>
      <c r="C13" s="416">
        <f>'1.3.TXKA'!A32</f>
        <v>13</v>
      </c>
      <c r="D13" s="417">
        <f>E13+F13+G13+H13</f>
        <v>56.3</v>
      </c>
      <c r="E13" s="417">
        <f>'1.3.TXKA'!D32</f>
        <v>19.419999999999998</v>
      </c>
      <c r="F13" s="417">
        <f>+'1.3.TXKA'!E32</f>
        <v>6.16</v>
      </c>
      <c r="G13" s="417"/>
      <c r="H13" s="417">
        <f>'1.3.TXKA'!G32</f>
        <v>30.720000000000002</v>
      </c>
      <c r="I13" s="417">
        <f>J13+K13+L13+M13+N13</f>
        <v>49.426000000000002</v>
      </c>
      <c r="J13" s="417">
        <f>+'1.3.TXKA'!J32</f>
        <v>5.0999999999999996</v>
      </c>
      <c r="K13" s="417">
        <f>'1.3.TXKA'!K32</f>
        <v>13.347999999999999</v>
      </c>
      <c r="L13" s="417">
        <f>+'1.3.TXKA'!L32</f>
        <v>7.92</v>
      </c>
      <c r="M13" s="417">
        <f>+'1.3.TXKA'!M32</f>
        <v>5.2559999999999993</v>
      </c>
      <c r="N13" s="417">
        <f>+'1.3.TXKA'!N32</f>
        <v>17.802</v>
      </c>
      <c r="O13" s="418" t="s">
        <v>31</v>
      </c>
      <c r="P13" s="6"/>
      <c r="Q13" s="25"/>
    </row>
    <row r="14" spans="1:17" ht="21.75" customHeight="1" x14ac:dyDescent="0.25">
      <c r="A14" s="414">
        <v>4</v>
      </c>
      <c r="B14" s="415" t="s">
        <v>23</v>
      </c>
      <c r="C14" s="416">
        <f>'1.4. CX'!A71</f>
        <v>54</v>
      </c>
      <c r="D14" s="417">
        <f>E14+F14+G14+H14</f>
        <v>37.150000000000006</v>
      </c>
      <c r="E14" s="417">
        <f>'1.4. CX'!D71</f>
        <v>15.139999999999997</v>
      </c>
      <c r="F14" s="417">
        <f>'1.4. CX'!E71</f>
        <v>0</v>
      </c>
      <c r="G14" s="417"/>
      <c r="H14" s="417">
        <f>'1.4. CX'!G71</f>
        <v>22.010000000000005</v>
      </c>
      <c r="I14" s="417">
        <f>J14+K14+L14+M14+N14</f>
        <v>57.250559999999993</v>
      </c>
      <c r="J14" s="417">
        <f>+'1.4. CX'!J71</f>
        <v>25.8</v>
      </c>
      <c r="K14" s="417">
        <f>'1.4. CX'!K71</f>
        <v>0.2</v>
      </c>
      <c r="L14" s="417">
        <f>+'1.4. CX'!L71</f>
        <v>14.87</v>
      </c>
      <c r="M14" s="417">
        <f>+'1.4. CX'!M71</f>
        <v>16.050560000000001</v>
      </c>
      <c r="N14" s="417">
        <f>'1.4. CX'!N71</f>
        <v>0.33000000000000007</v>
      </c>
      <c r="O14" s="418" t="s">
        <v>32</v>
      </c>
      <c r="P14" s="6"/>
      <c r="Q14" s="25"/>
    </row>
    <row r="15" spans="1:17" ht="21.75" customHeight="1" x14ac:dyDescent="0.25">
      <c r="A15" s="414">
        <v>5</v>
      </c>
      <c r="B15" s="415" t="s">
        <v>24</v>
      </c>
      <c r="C15" s="416">
        <f>' 1.5.H Sơn'!A58</f>
        <v>39</v>
      </c>
      <c r="D15" s="417">
        <f t="shared" ref="D15:D23" si="1">SUM(E15:H15)</f>
        <v>31.610000000000003</v>
      </c>
      <c r="E15" s="417">
        <f>' 1.5.H Sơn'!D58</f>
        <v>14.200000000000003</v>
      </c>
      <c r="F15" s="417">
        <f>' 1.5.H Sơn'!E58</f>
        <v>0</v>
      </c>
      <c r="G15" s="417"/>
      <c r="H15" s="417">
        <f>' 1.5.H Sơn'!G58</f>
        <v>17.41</v>
      </c>
      <c r="I15" s="417">
        <f t="shared" ref="I15:I22" si="2">SUM(J15:N15)</f>
        <v>37.819999999999993</v>
      </c>
      <c r="J15" s="417">
        <f>' 1.5.H Sơn'!J58</f>
        <v>5.25</v>
      </c>
      <c r="K15" s="417">
        <f>' 1.5.H Sơn'!K58</f>
        <v>1.25</v>
      </c>
      <c r="L15" s="417">
        <f>' 1.5.H Sơn'!L58</f>
        <v>7.9300000000000006</v>
      </c>
      <c r="M15" s="417">
        <f>+' 1.5.H Sơn'!M58</f>
        <v>23.309999999999995</v>
      </c>
      <c r="N15" s="417">
        <f>' 1.5.H Sơn'!N58</f>
        <v>0.08</v>
      </c>
      <c r="O15" s="418" t="s">
        <v>33</v>
      </c>
      <c r="P15" s="6"/>
      <c r="Q15" s="25"/>
    </row>
    <row r="16" spans="1:17" ht="21.75" customHeight="1" x14ac:dyDescent="0.25">
      <c r="A16" s="414">
        <v>6</v>
      </c>
      <c r="B16" s="415" t="s">
        <v>25</v>
      </c>
      <c r="C16" s="416">
        <f>'1.6 ĐT'!A63</f>
        <v>41</v>
      </c>
      <c r="D16" s="417">
        <f t="shared" si="1"/>
        <v>76.95</v>
      </c>
      <c r="E16" s="417">
        <f>'1.6 ĐT'!D63</f>
        <v>31.939999999999998</v>
      </c>
      <c r="F16" s="417">
        <f>+'1.6 ĐT'!E63</f>
        <v>0.01</v>
      </c>
      <c r="G16" s="417"/>
      <c r="H16" s="417">
        <f>'1.6 ĐT'!G63</f>
        <v>45</v>
      </c>
      <c r="I16" s="417">
        <f t="shared" si="2"/>
        <v>109.52700000000002</v>
      </c>
      <c r="J16" s="417">
        <f>+'1.6 ĐT'!J63</f>
        <v>30</v>
      </c>
      <c r="K16" s="417">
        <f>'1.6 ĐT'!K63</f>
        <v>9.8000000000000007</v>
      </c>
      <c r="L16" s="417">
        <f>+'1.6 ĐT'!L63</f>
        <v>3.59</v>
      </c>
      <c r="M16" s="417">
        <f>+'1.6 ĐT'!M63</f>
        <v>45.987000000000002</v>
      </c>
      <c r="N16" s="417">
        <f>+'1.6 ĐT'!N63</f>
        <v>20.150000000000002</v>
      </c>
      <c r="O16" s="418" t="s">
        <v>34</v>
      </c>
      <c r="P16" s="6"/>
      <c r="Q16" s="25"/>
    </row>
    <row r="17" spans="1:17" ht="21.75" customHeight="1" x14ac:dyDescent="0.25">
      <c r="A17" s="414">
        <v>7</v>
      </c>
      <c r="B17" s="415" t="s">
        <v>68</v>
      </c>
      <c r="C17" s="416">
        <f>'1.7.L Hà'!A44</f>
        <v>25</v>
      </c>
      <c r="D17" s="417">
        <f t="shared" si="1"/>
        <v>31.139999999999997</v>
      </c>
      <c r="E17" s="417">
        <f>'1.7.L Hà'!D44</f>
        <v>10.779999999999998</v>
      </c>
      <c r="F17" s="417"/>
      <c r="G17" s="417"/>
      <c r="H17" s="417">
        <f>'1.7.L Hà'!G44</f>
        <v>20.36</v>
      </c>
      <c r="I17" s="417">
        <f t="shared" si="2"/>
        <v>35.75</v>
      </c>
      <c r="J17" s="417"/>
      <c r="K17" s="417">
        <f>'1.7.L Hà'!K44</f>
        <v>0</v>
      </c>
      <c r="L17" s="417">
        <f>+'1.7.L Hà'!L44</f>
        <v>11.139999999999999</v>
      </c>
      <c r="M17" s="417">
        <f>+'1.7.L Hà'!M44</f>
        <v>6.21</v>
      </c>
      <c r="N17" s="417">
        <f>+'1.7.L Hà'!N44</f>
        <v>18.399999999999999</v>
      </c>
      <c r="O17" s="418" t="s">
        <v>35</v>
      </c>
      <c r="P17" s="6"/>
      <c r="Q17" s="25"/>
    </row>
    <row r="18" spans="1:17" ht="21.75" customHeight="1" x14ac:dyDescent="0.25">
      <c r="A18" s="414">
        <v>8</v>
      </c>
      <c r="B18" s="415" t="s">
        <v>27</v>
      </c>
      <c r="C18" s="416">
        <f>+'1.8.HKA'!A20</f>
        <v>6</v>
      </c>
      <c r="D18" s="417">
        <f t="shared" si="1"/>
        <v>1.38</v>
      </c>
      <c r="E18" s="417">
        <f>+'1.8.HKA'!D20</f>
        <v>1.26</v>
      </c>
      <c r="F18" s="417"/>
      <c r="G18" s="417"/>
      <c r="H18" s="417">
        <f>+'1.8.HKA'!G20</f>
        <v>0.12</v>
      </c>
      <c r="I18" s="417">
        <f t="shared" si="2"/>
        <v>1.72</v>
      </c>
      <c r="J18" s="417"/>
      <c r="K18" s="417">
        <f>+'1.8.HKA'!K20</f>
        <v>0</v>
      </c>
      <c r="L18" s="417">
        <f>+'1.8.HKA'!L20</f>
        <v>0.5</v>
      </c>
      <c r="M18" s="417">
        <f>+'1.8.HKA'!M20</f>
        <v>0.02</v>
      </c>
      <c r="N18" s="417">
        <f>+'1.8.HKA'!N20</f>
        <v>1.2</v>
      </c>
      <c r="O18" s="418" t="s">
        <v>36</v>
      </c>
      <c r="P18" s="6"/>
      <c r="Q18" s="25"/>
    </row>
    <row r="19" spans="1:17" ht="21.75" customHeight="1" x14ac:dyDescent="0.25">
      <c r="A19" s="414">
        <v>9</v>
      </c>
      <c r="B19" s="415" t="s">
        <v>26</v>
      </c>
      <c r="C19" s="416">
        <f>+'1.9.C Lộc'!A55</f>
        <v>38</v>
      </c>
      <c r="D19" s="417">
        <f t="shared" si="1"/>
        <v>47.349999999999994</v>
      </c>
      <c r="E19" s="417">
        <f>+'1.9.C Lộc'!D55</f>
        <v>29.239999999999995</v>
      </c>
      <c r="F19" s="417"/>
      <c r="G19" s="417"/>
      <c r="H19" s="417">
        <f>+'1.9.C Lộc'!G55</f>
        <v>18.11</v>
      </c>
      <c r="I19" s="417">
        <f t="shared" si="2"/>
        <v>61.107000000000006</v>
      </c>
      <c r="J19" s="417"/>
      <c r="K19" s="417">
        <f>+'1.9.C Lộc'!K55</f>
        <v>22.009</v>
      </c>
      <c r="L19" s="417">
        <f>+'1.9.C Lộc'!L55</f>
        <v>0</v>
      </c>
      <c r="M19" s="417">
        <f>+'1.9.C Lộc'!M55</f>
        <v>38.114000000000004</v>
      </c>
      <c r="N19" s="417">
        <f>+'1.9.C Lộc'!N55</f>
        <v>0.98399999999999999</v>
      </c>
      <c r="O19" s="418" t="s">
        <v>37</v>
      </c>
      <c r="P19" s="6"/>
      <c r="Q19" s="25"/>
    </row>
    <row r="20" spans="1:17" ht="21.75" customHeight="1" x14ac:dyDescent="0.25">
      <c r="A20" s="414">
        <v>10</v>
      </c>
      <c r="B20" s="415" t="s">
        <v>73</v>
      </c>
      <c r="C20" s="416">
        <f>+'1.10.NX'!A22</f>
        <v>6</v>
      </c>
      <c r="D20" s="417">
        <f t="shared" si="1"/>
        <v>15.25</v>
      </c>
      <c r="E20" s="417">
        <f>+'1.10.NX'!D22</f>
        <v>1.8</v>
      </c>
      <c r="F20" s="417">
        <f>+'1.10.NX'!E22</f>
        <v>1.35</v>
      </c>
      <c r="G20" s="417"/>
      <c r="H20" s="417">
        <f>+'1.10.NX'!G22</f>
        <v>12.1</v>
      </c>
      <c r="I20" s="417">
        <f t="shared" si="2"/>
        <v>14.5</v>
      </c>
      <c r="J20" s="417"/>
      <c r="K20" s="417"/>
      <c r="L20" s="417">
        <f>+'1.10.NX'!L22</f>
        <v>10.5</v>
      </c>
      <c r="M20" s="417">
        <f>+'1.10.NX'!M22</f>
        <v>0.7</v>
      </c>
      <c r="N20" s="417">
        <f>+'1.10.NX'!N22</f>
        <v>3.3</v>
      </c>
      <c r="O20" s="418" t="s">
        <v>75</v>
      </c>
      <c r="P20" s="6"/>
      <c r="Q20" s="25"/>
    </row>
    <row r="21" spans="1:17" ht="21.75" customHeight="1" x14ac:dyDescent="0.25">
      <c r="A21" s="414">
        <v>11</v>
      </c>
      <c r="B21" s="415" t="s">
        <v>74</v>
      </c>
      <c r="C21" s="416">
        <f>+'1.11. HK'!A35</f>
        <v>18</v>
      </c>
      <c r="D21" s="417">
        <f t="shared" si="1"/>
        <v>29.630000000000003</v>
      </c>
      <c r="E21" s="417">
        <f>+'1.11. HK'!D35</f>
        <v>6.02</v>
      </c>
      <c r="F21" s="417"/>
      <c r="G21" s="417"/>
      <c r="H21" s="417">
        <f>+'1.11. HK'!G35</f>
        <v>23.610000000000003</v>
      </c>
      <c r="I21" s="417">
        <f t="shared" si="2"/>
        <v>14.37</v>
      </c>
      <c r="J21" s="417"/>
      <c r="K21" s="417">
        <f>+'1.11. HK'!K35</f>
        <v>2.2000000000000002</v>
      </c>
      <c r="L21" s="417">
        <f>+'1.11. HK'!L35</f>
        <v>11</v>
      </c>
      <c r="M21" s="417">
        <f>+'1.11. HK'!M35</f>
        <v>0.5</v>
      </c>
      <c r="N21" s="417">
        <f>+'1.11. HK'!N35</f>
        <v>0.67</v>
      </c>
      <c r="O21" s="418" t="s">
        <v>76</v>
      </c>
      <c r="P21" s="6"/>
      <c r="Q21" s="25"/>
    </row>
    <row r="22" spans="1:17" ht="21.75" customHeight="1" x14ac:dyDescent="0.25">
      <c r="A22" s="414">
        <v>12</v>
      </c>
      <c r="B22" s="415" t="s">
        <v>662</v>
      </c>
      <c r="C22" s="416">
        <f>+'1.12. VQ'!A42</f>
        <v>24</v>
      </c>
      <c r="D22" s="417">
        <f t="shared" si="1"/>
        <v>52.36</v>
      </c>
      <c r="E22" s="417">
        <f>+'1.12. VQ'!D42</f>
        <v>9.3199999999999985</v>
      </c>
      <c r="F22" s="417">
        <f>+'1.12. VQ'!E42</f>
        <v>0</v>
      </c>
      <c r="G22" s="417">
        <f>+'1.12. VQ'!F42</f>
        <v>0</v>
      </c>
      <c r="H22" s="417">
        <f>+'1.12. VQ'!G42</f>
        <v>43.04</v>
      </c>
      <c r="I22" s="417">
        <f t="shared" si="2"/>
        <v>50.22</v>
      </c>
      <c r="J22" s="417">
        <f>+'1.12. VQ'!J42</f>
        <v>15.8</v>
      </c>
      <c r="K22" s="417">
        <f>+'1.12. VQ'!K42</f>
        <v>0.2</v>
      </c>
      <c r="L22" s="417">
        <f>+'1.12. VQ'!L42</f>
        <v>20.369999999999997</v>
      </c>
      <c r="M22" s="417">
        <f>+'1.12. VQ'!M42</f>
        <v>5.75</v>
      </c>
      <c r="N22" s="417">
        <f>+'1.12. VQ'!N42</f>
        <v>8.1</v>
      </c>
      <c r="O22" s="418" t="s">
        <v>664</v>
      </c>
      <c r="P22" s="6"/>
      <c r="Q22" s="25"/>
    </row>
    <row r="23" spans="1:17" ht="21.75" customHeight="1" x14ac:dyDescent="0.25">
      <c r="A23" s="414">
        <v>13</v>
      </c>
      <c r="B23" s="415" t="s">
        <v>911</v>
      </c>
      <c r="C23" s="416">
        <f>'1.13. T Hà'!A71</f>
        <v>48</v>
      </c>
      <c r="D23" s="417">
        <f t="shared" si="1"/>
        <v>278.19</v>
      </c>
      <c r="E23" s="417">
        <f>+'1.13. T Hà'!D71</f>
        <v>85.780000000000015</v>
      </c>
      <c r="F23" s="417">
        <f>+'1.13. T Hà'!E71</f>
        <v>3.61</v>
      </c>
      <c r="G23" s="417">
        <f>+'1.13. T Hà'!F71</f>
        <v>0</v>
      </c>
      <c r="H23" s="417">
        <f>+'1.13. T Hà'!G71</f>
        <v>188.79999999999998</v>
      </c>
      <c r="I23" s="417">
        <f>SUM(J23:N23)</f>
        <v>115.07</v>
      </c>
      <c r="J23" s="417">
        <f>+'1.13. T Hà'!J71</f>
        <v>0</v>
      </c>
      <c r="K23" s="417">
        <f>+'1.13. T Hà'!K71</f>
        <v>10.199999999999999</v>
      </c>
      <c r="L23" s="417">
        <f>+'1.13. T Hà'!L71</f>
        <v>32.369999999999997</v>
      </c>
      <c r="M23" s="417">
        <f>+'1.13. T Hà'!M71</f>
        <v>68.45</v>
      </c>
      <c r="N23" s="417">
        <f>+'1.13. T Hà'!N71</f>
        <v>4.05</v>
      </c>
      <c r="O23" s="418" t="s">
        <v>912</v>
      </c>
      <c r="P23" s="6"/>
      <c r="Q23" s="25"/>
    </row>
    <row r="24" spans="1:17" ht="14.25" customHeight="1" x14ac:dyDescent="0.25">
      <c r="K24" s="37"/>
    </row>
    <row r="25" spans="1:17" ht="24.75" customHeight="1" x14ac:dyDescent="0.25">
      <c r="E25" s="6"/>
      <c r="F25" s="6"/>
      <c r="G25" s="6"/>
      <c r="H25" s="6"/>
      <c r="I25" s="6"/>
      <c r="J25" s="734" t="s">
        <v>1044</v>
      </c>
      <c r="K25" s="734"/>
      <c r="L25" s="734"/>
      <c r="M25" s="734"/>
      <c r="N25" s="734"/>
      <c r="O25" s="734"/>
    </row>
  </sheetData>
  <mergeCells count="17">
    <mergeCell ref="O7:O8"/>
    <mergeCell ref="B7:B8"/>
    <mergeCell ref="C7:C8"/>
    <mergeCell ref="D7:D8"/>
    <mergeCell ref="E7:H7"/>
    <mergeCell ref="I7:I8"/>
    <mergeCell ref="J7:N7"/>
    <mergeCell ref="J25:O25"/>
    <mergeCell ref="A5:O5"/>
    <mergeCell ref="A1:E1"/>
    <mergeCell ref="F1:O1"/>
    <mergeCell ref="A2:E2"/>
    <mergeCell ref="F2:O2"/>
    <mergeCell ref="A3:O3"/>
    <mergeCell ref="A4:O4"/>
    <mergeCell ref="A6:O6"/>
    <mergeCell ref="A7:A8"/>
  </mergeCells>
  <printOptions horizontalCentered="1"/>
  <pageMargins left="0.39370078740157499" right="0.32" top="0.69" bottom="0.39370078740157499" header="0.118110236220472" footer="0.27559055118110198"/>
  <pageSetup paperSize="9" fitToHeight="100" orientation="landscape" r:id="rId1"/>
  <headerFooter>
    <oddFooter>&amp;L&amp;"Times New Roman,nghiêng"&amp;9Phụ lục &amp;A&amp;R&amp;10&amp;P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7"/>
  <sheetViews>
    <sheetView showZeros="0" topLeftCell="A55" zoomScale="85" zoomScaleNormal="85" zoomScaleSheetLayoutView="85" workbookViewId="0">
      <selection activeCell="K57" sqref="K57:P57"/>
    </sheetView>
  </sheetViews>
  <sheetFormatPr defaultColWidth="6.875" defaultRowHeight="12.75" x14ac:dyDescent="0.25"/>
  <cols>
    <col min="1" max="1" width="5.375" style="5" customWidth="1"/>
    <col min="2" max="2" width="17.375" style="13" customWidth="1"/>
    <col min="3" max="3" width="8.125" style="5" customWidth="1"/>
    <col min="4" max="4" width="6.625" style="9" bestFit="1" customWidth="1"/>
    <col min="5" max="5" width="5.125" style="9" customWidth="1"/>
    <col min="6" max="6" width="5.25" style="9" customWidth="1"/>
    <col min="7" max="7" width="5.625" style="9" customWidth="1"/>
    <col min="8" max="8" width="6.625" style="5" customWidth="1"/>
    <col min="9" max="9" width="8.75" style="5" customWidth="1"/>
    <col min="10" max="10" width="5.5" style="5" customWidth="1"/>
    <col min="11" max="12" width="6.25" style="5" bestFit="1" customWidth="1"/>
    <col min="13" max="13" width="5.75" style="5" customWidth="1"/>
    <col min="14" max="14" width="6.25" style="5" bestFit="1" customWidth="1"/>
    <col min="15" max="15" width="31.125" style="5" customWidth="1"/>
    <col min="16" max="16" width="4.25" style="5" customWidth="1"/>
    <col min="17" max="16384" width="6.875" style="5"/>
  </cols>
  <sheetData>
    <row r="1" spans="1:17" s="11" customFormat="1" ht="15.75" customHeight="1" x14ac:dyDescent="0.25">
      <c r="A1" s="736" t="str">
        <f>'1.THD.T'!A1:E1</f>
        <v>ỦY BAN NHÂN DÂN</v>
      </c>
      <c r="B1" s="736"/>
      <c r="C1" s="736"/>
      <c r="D1" s="736"/>
      <c r="E1" s="736"/>
      <c r="F1" s="737" t="s">
        <v>21</v>
      </c>
      <c r="G1" s="737"/>
      <c r="H1" s="737"/>
      <c r="I1" s="737"/>
      <c r="J1" s="737"/>
      <c r="K1" s="737"/>
      <c r="L1" s="737"/>
      <c r="M1" s="737"/>
      <c r="N1" s="737"/>
      <c r="O1" s="737"/>
      <c r="P1" s="737"/>
    </row>
    <row r="2" spans="1:17" s="11" customFormat="1" ht="15.75" customHeight="1" x14ac:dyDescent="0.25">
      <c r="A2" s="737" t="str">
        <f>'1.THD.T'!A2:E2</f>
        <v>TỈNH HÀ TĨNH</v>
      </c>
      <c r="B2" s="737"/>
      <c r="C2" s="737"/>
      <c r="D2" s="737"/>
      <c r="E2" s="737"/>
      <c r="F2" s="737" t="s">
        <v>22</v>
      </c>
      <c r="G2" s="737"/>
      <c r="H2" s="737"/>
      <c r="I2" s="737"/>
      <c r="J2" s="737"/>
      <c r="K2" s="737"/>
      <c r="L2" s="737"/>
      <c r="M2" s="737"/>
      <c r="N2" s="737"/>
      <c r="O2" s="737"/>
      <c r="P2" s="737"/>
    </row>
    <row r="3" spans="1:17" s="11" customFormat="1" ht="15.75" x14ac:dyDescent="0.25">
      <c r="A3" s="748"/>
      <c r="B3" s="748"/>
      <c r="C3" s="748"/>
      <c r="D3" s="748"/>
      <c r="E3" s="748"/>
      <c r="F3" s="748"/>
      <c r="G3" s="748"/>
      <c r="H3" s="748"/>
      <c r="I3" s="748"/>
      <c r="J3" s="748"/>
      <c r="K3" s="748"/>
      <c r="L3" s="748"/>
      <c r="M3" s="748"/>
      <c r="N3" s="748"/>
      <c r="O3" s="748"/>
      <c r="P3" s="748"/>
    </row>
    <row r="4" spans="1:17" s="11" customFormat="1" ht="15.75" x14ac:dyDescent="0.25">
      <c r="A4" s="750" t="s">
        <v>140</v>
      </c>
      <c r="B4" s="750"/>
      <c r="C4" s="750"/>
      <c r="D4" s="750"/>
      <c r="E4" s="750"/>
      <c r="F4" s="750"/>
      <c r="G4" s="750"/>
      <c r="H4" s="750"/>
      <c r="I4" s="750"/>
      <c r="J4" s="750"/>
      <c r="K4" s="750"/>
      <c r="L4" s="750"/>
      <c r="M4" s="750"/>
      <c r="N4" s="750"/>
      <c r="O4" s="750"/>
      <c r="P4" s="750"/>
    </row>
    <row r="5" spans="1:17" s="11" customFormat="1" ht="17.25" customHeight="1" x14ac:dyDescent="0.25">
      <c r="A5" s="750" t="s">
        <v>608</v>
      </c>
      <c r="B5" s="750"/>
      <c r="C5" s="750"/>
      <c r="D5" s="750"/>
      <c r="E5" s="750"/>
      <c r="F5" s="750"/>
      <c r="G5" s="750"/>
      <c r="H5" s="750"/>
      <c r="I5" s="750"/>
      <c r="J5" s="750"/>
      <c r="K5" s="750"/>
      <c r="L5" s="750"/>
      <c r="M5" s="750"/>
      <c r="N5" s="750"/>
      <c r="O5" s="750"/>
      <c r="P5" s="750"/>
    </row>
    <row r="6" spans="1:17" s="11" customFormat="1" ht="18.75" customHeight="1"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c r="P6" s="749"/>
    </row>
    <row r="7" spans="1:17" s="11" customFormat="1" ht="15.75" x14ac:dyDescent="0.25">
      <c r="A7" s="747"/>
      <c r="B7" s="747"/>
      <c r="C7" s="747"/>
      <c r="D7" s="747"/>
      <c r="E7" s="747"/>
      <c r="F7" s="747"/>
      <c r="G7" s="747"/>
      <c r="H7" s="747"/>
      <c r="I7" s="747"/>
      <c r="J7" s="747"/>
      <c r="K7" s="747"/>
      <c r="L7" s="747"/>
      <c r="M7" s="747"/>
      <c r="N7" s="747"/>
      <c r="O7" s="747"/>
      <c r="P7" s="747"/>
    </row>
    <row r="8" spans="1:17" s="29" customFormat="1" x14ac:dyDescent="0.25">
      <c r="A8" s="752" t="s">
        <v>19</v>
      </c>
      <c r="B8" s="751" t="s">
        <v>38</v>
      </c>
      <c r="C8" s="746" t="s">
        <v>39</v>
      </c>
      <c r="D8" s="746" t="s">
        <v>40</v>
      </c>
      <c r="E8" s="746"/>
      <c r="F8" s="746"/>
      <c r="G8" s="746"/>
      <c r="H8" s="751" t="s">
        <v>41</v>
      </c>
      <c r="I8" s="746" t="s">
        <v>15</v>
      </c>
      <c r="J8" s="746" t="s">
        <v>14</v>
      </c>
      <c r="K8" s="746"/>
      <c r="L8" s="746"/>
      <c r="M8" s="746"/>
      <c r="N8" s="746"/>
      <c r="O8" s="751" t="s">
        <v>42</v>
      </c>
      <c r="P8" s="751" t="s">
        <v>13</v>
      </c>
    </row>
    <row r="9" spans="1:17" s="29" customFormat="1" ht="75.75" customHeight="1" x14ac:dyDescent="0.25">
      <c r="A9" s="752"/>
      <c r="B9" s="751"/>
      <c r="C9" s="746"/>
      <c r="D9" s="98" t="s">
        <v>12</v>
      </c>
      <c r="E9" s="98" t="s">
        <v>11</v>
      </c>
      <c r="F9" s="98" t="s">
        <v>43</v>
      </c>
      <c r="G9" s="98" t="s">
        <v>20</v>
      </c>
      <c r="H9" s="751"/>
      <c r="I9" s="746"/>
      <c r="J9" s="98" t="s">
        <v>9</v>
      </c>
      <c r="K9" s="98" t="s">
        <v>8</v>
      </c>
      <c r="L9" s="98" t="s">
        <v>44</v>
      </c>
      <c r="M9" s="98" t="s">
        <v>45</v>
      </c>
      <c r="N9" s="98" t="s">
        <v>5</v>
      </c>
      <c r="O9" s="751"/>
      <c r="P9" s="751"/>
    </row>
    <row r="10" spans="1:17" s="31" customFormat="1" ht="30.75" customHeight="1" x14ac:dyDescent="0.25">
      <c r="A10" s="99">
        <v>-1</v>
      </c>
      <c r="B10" s="99">
        <v>-2</v>
      </c>
      <c r="C10" s="100" t="s">
        <v>51</v>
      </c>
      <c r="D10" s="99">
        <v>-4</v>
      </c>
      <c r="E10" s="99">
        <v>-5</v>
      </c>
      <c r="F10" s="99">
        <v>-6</v>
      </c>
      <c r="G10" s="99">
        <v>-7</v>
      </c>
      <c r="H10" s="99">
        <v>-8</v>
      </c>
      <c r="I10" s="100" t="s">
        <v>52</v>
      </c>
      <c r="J10" s="99">
        <v>-10</v>
      </c>
      <c r="K10" s="99">
        <v>-11</v>
      </c>
      <c r="L10" s="99">
        <v>-12</v>
      </c>
      <c r="M10" s="99">
        <v>-13</v>
      </c>
      <c r="N10" s="99">
        <v>-14</v>
      </c>
      <c r="O10" s="99">
        <v>-15</v>
      </c>
      <c r="P10" s="99">
        <v>-16</v>
      </c>
    </row>
    <row r="11" spans="1:17" s="105" customFormat="1" x14ac:dyDescent="0.2">
      <c r="A11" s="101" t="s">
        <v>46</v>
      </c>
      <c r="B11" s="102" t="s">
        <v>81</v>
      </c>
      <c r="C11" s="103">
        <f>C12+C24+C29+C27+C31+C37+C33+C35</f>
        <v>35.053999999999988</v>
      </c>
      <c r="D11" s="103">
        <f>D12+D24+D29+D27+D31+D37+D33+D35</f>
        <v>19.360000000000003</v>
      </c>
      <c r="E11" s="103">
        <f>E12+E24+E29+E27+E31+E37+E33+E35</f>
        <v>0</v>
      </c>
      <c r="F11" s="103">
        <f>F12+F24+F29+F27+F31+F37+F33+F35</f>
        <v>0</v>
      </c>
      <c r="G11" s="103">
        <f>G12+G24+G29+G27+G31+G37+G33+G35</f>
        <v>15.693999999999999</v>
      </c>
      <c r="H11" s="103"/>
      <c r="I11" s="103">
        <f t="shared" ref="I11:N11" si="0">I12+I24+I29+I27+I31+I37+I33+I35</f>
        <v>247.99</v>
      </c>
      <c r="J11" s="103">
        <f t="shared" si="0"/>
        <v>0</v>
      </c>
      <c r="K11" s="103">
        <f t="shared" si="0"/>
        <v>100</v>
      </c>
      <c r="L11" s="103">
        <f t="shared" si="0"/>
        <v>147.91</v>
      </c>
      <c r="M11" s="103">
        <f t="shared" si="0"/>
        <v>0</v>
      </c>
      <c r="N11" s="103">
        <f t="shared" si="0"/>
        <v>0.08</v>
      </c>
      <c r="O11" s="104"/>
      <c r="P11" s="104"/>
    </row>
    <row r="12" spans="1:17" s="105" customFormat="1" x14ac:dyDescent="0.2">
      <c r="A12" s="106" t="s">
        <v>82</v>
      </c>
      <c r="B12" s="102" t="s">
        <v>48</v>
      </c>
      <c r="C12" s="107">
        <f>SUM(C13:C23)</f>
        <v>33.833999999999996</v>
      </c>
      <c r="D12" s="107">
        <f>SUM(D13:D23)</f>
        <v>18.71</v>
      </c>
      <c r="E12" s="107">
        <f>SUM(E13:E23)</f>
        <v>0</v>
      </c>
      <c r="F12" s="107">
        <f>SUM(F13:F23)</f>
        <v>0</v>
      </c>
      <c r="G12" s="107">
        <f>SUM(G13:G23)</f>
        <v>15.124000000000001</v>
      </c>
      <c r="H12" s="107"/>
      <c r="I12" s="107">
        <f t="shared" ref="I12:N12" si="1">SUM(I13:I23)</f>
        <v>238.60999999999999</v>
      </c>
      <c r="J12" s="107">
        <f t="shared" si="1"/>
        <v>0</v>
      </c>
      <c r="K12" s="107">
        <f t="shared" si="1"/>
        <v>100</v>
      </c>
      <c r="L12" s="107">
        <f t="shared" si="1"/>
        <v>138.60999999999999</v>
      </c>
      <c r="M12" s="107">
        <f t="shared" si="1"/>
        <v>0</v>
      </c>
      <c r="N12" s="107">
        <f t="shared" si="1"/>
        <v>0</v>
      </c>
      <c r="O12" s="104"/>
      <c r="P12" s="104"/>
      <c r="Q12" s="432"/>
    </row>
    <row r="13" spans="1:17" s="116" customFormat="1" ht="89.25" x14ac:dyDescent="0.25">
      <c r="A13" s="108">
        <v>1</v>
      </c>
      <c r="B13" s="111" t="s">
        <v>704</v>
      </c>
      <c r="C13" s="112">
        <f t="shared" ref="C13:C23" si="2">SUM(D13:G13)</f>
        <v>0.57400000000000007</v>
      </c>
      <c r="D13" s="112">
        <v>0.54</v>
      </c>
      <c r="E13" s="112"/>
      <c r="F13" s="112"/>
      <c r="G13" s="112">
        <v>3.4000000000000002E-2</v>
      </c>
      <c r="H13" s="77" t="s">
        <v>84</v>
      </c>
      <c r="I13" s="109">
        <f t="shared" ref="I13:I30" si="3">SUM(J13:N13)</f>
        <v>4.2</v>
      </c>
      <c r="J13" s="113"/>
      <c r="K13" s="113"/>
      <c r="L13" s="113">
        <v>4.2</v>
      </c>
      <c r="M13" s="113"/>
      <c r="N13" s="113"/>
      <c r="O13" s="114" t="s">
        <v>85</v>
      </c>
      <c r="P13" s="104"/>
    </row>
    <row r="14" spans="1:17" s="116" customFormat="1" ht="89.25" x14ac:dyDescent="0.25">
      <c r="A14" s="108">
        <v>2</v>
      </c>
      <c r="B14" s="111" t="s">
        <v>86</v>
      </c>
      <c r="C14" s="112">
        <f t="shared" si="2"/>
        <v>0.53</v>
      </c>
      <c r="D14" s="112">
        <v>0.3</v>
      </c>
      <c r="E14" s="112"/>
      <c r="F14" s="112"/>
      <c r="G14" s="112">
        <v>0.23</v>
      </c>
      <c r="H14" s="77" t="s">
        <v>84</v>
      </c>
      <c r="I14" s="109">
        <f t="shared" si="3"/>
        <v>2.5499999999999998</v>
      </c>
      <c r="J14" s="113"/>
      <c r="K14" s="113"/>
      <c r="L14" s="113">
        <v>2.5499999999999998</v>
      </c>
      <c r="M14" s="113"/>
      <c r="N14" s="113"/>
      <c r="O14" s="114" t="s">
        <v>85</v>
      </c>
      <c r="P14" s="104"/>
    </row>
    <row r="15" spans="1:17" s="116" customFormat="1" ht="89.25" x14ac:dyDescent="0.25">
      <c r="A15" s="108">
        <v>3</v>
      </c>
      <c r="B15" s="111" t="s">
        <v>87</v>
      </c>
      <c r="C15" s="112">
        <f t="shared" si="2"/>
        <v>0.05</v>
      </c>
      <c r="D15" s="112"/>
      <c r="E15" s="112"/>
      <c r="F15" s="112"/>
      <c r="G15" s="112">
        <v>0.05</v>
      </c>
      <c r="H15" s="117" t="s">
        <v>88</v>
      </c>
      <c r="I15" s="109">
        <f t="shared" si="3"/>
        <v>26.5</v>
      </c>
      <c r="J15" s="113"/>
      <c r="K15" s="113"/>
      <c r="L15" s="113">
        <v>26.5</v>
      </c>
      <c r="M15" s="113"/>
      <c r="N15" s="113"/>
      <c r="O15" s="114" t="s">
        <v>85</v>
      </c>
      <c r="P15" s="104"/>
    </row>
    <row r="16" spans="1:17" s="116" customFormat="1" ht="89.25" x14ac:dyDescent="0.25">
      <c r="A16" s="108">
        <v>4</v>
      </c>
      <c r="B16" s="111" t="s">
        <v>89</v>
      </c>
      <c r="C16" s="112">
        <f t="shared" si="2"/>
        <v>0.40500000000000003</v>
      </c>
      <c r="D16" s="112">
        <v>0.25</v>
      </c>
      <c r="E16" s="112"/>
      <c r="F16" s="112"/>
      <c r="G16" s="112">
        <v>0.155</v>
      </c>
      <c r="H16" s="117" t="s">
        <v>90</v>
      </c>
      <c r="I16" s="109">
        <f t="shared" si="3"/>
        <v>16.5</v>
      </c>
      <c r="J16" s="113"/>
      <c r="K16" s="113"/>
      <c r="L16" s="113">
        <v>16.5</v>
      </c>
      <c r="M16" s="113"/>
      <c r="N16" s="113"/>
      <c r="O16" s="114" t="s">
        <v>85</v>
      </c>
      <c r="P16" s="104"/>
    </row>
    <row r="17" spans="1:16" s="116" customFormat="1" ht="89.25" x14ac:dyDescent="0.25">
      <c r="A17" s="108">
        <v>5</v>
      </c>
      <c r="B17" s="111" t="s">
        <v>91</v>
      </c>
      <c r="C17" s="112">
        <f t="shared" si="2"/>
        <v>2.5300000000000002</v>
      </c>
      <c r="D17" s="112">
        <v>2.2000000000000002</v>
      </c>
      <c r="E17" s="112"/>
      <c r="F17" s="112"/>
      <c r="G17" s="112">
        <v>0.33</v>
      </c>
      <c r="H17" s="117" t="s">
        <v>92</v>
      </c>
      <c r="I17" s="109">
        <f t="shared" si="3"/>
        <v>60</v>
      </c>
      <c r="J17" s="113"/>
      <c r="K17" s="113"/>
      <c r="L17" s="113">
        <v>60</v>
      </c>
      <c r="M17" s="113"/>
      <c r="N17" s="113"/>
      <c r="O17" s="114" t="s">
        <v>85</v>
      </c>
      <c r="P17" s="104"/>
    </row>
    <row r="18" spans="1:16" s="116" customFormat="1" ht="89.25" x14ac:dyDescent="0.25">
      <c r="A18" s="108">
        <v>6</v>
      </c>
      <c r="B18" s="118" t="s">
        <v>93</v>
      </c>
      <c r="C18" s="112">
        <f t="shared" si="2"/>
        <v>2.5000000000000001E-2</v>
      </c>
      <c r="D18" s="112"/>
      <c r="E18" s="112"/>
      <c r="F18" s="112"/>
      <c r="G18" s="112">
        <v>2.5000000000000001E-2</v>
      </c>
      <c r="H18" s="77" t="s">
        <v>94</v>
      </c>
      <c r="I18" s="109">
        <f t="shared" si="3"/>
        <v>8.5</v>
      </c>
      <c r="J18" s="113"/>
      <c r="K18" s="113"/>
      <c r="L18" s="113">
        <v>8.5</v>
      </c>
      <c r="M18" s="113"/>
      <c r="N18" s="113"/>
      <c r="O18" s="114" t="s">
        <v>85</v>
      </c>
      <c r="P18" s="104"/>
    </row>
    <row r="19" spans="1:16" s="116" customFormat="1" ht="76.5" x14ac:dyDescent="0.25">
      <c r="A19" s="108">
        <v>7</v>
      </c>
      <c r="B19" s="118" t="s">
        <v>95</v>
      </c>
      <c r="C19" s="87">
        <f>SUM(D19:G19)</f>
        <v>0.14000000000000001</v>
      </c>
      <c r="D19" s="88"/>
      <c r="E19" s="89"/>
      <c r="F19" s="90"/>
      <c r="G19" s="88">
        <v>0.14000000000000001</v>
      </c>
      <c r="H19" s="86" t="s">
        <v>94</v>
      </c>
      <c r="I19" s="87">
        <f>SUM(J19:N19)</f>
        <v>4.66</v>
      </c>
      <c r="J19" s="86"/>
      <c r="K19" s="86"/>
      <c r="L19" s="86">
        <v>4.66</v>
      </c>
      <c r="M19" s="91"/>
      <c r="N19" s="91"/>
      <c r="O19" s="92" t="s">
        <v>705</v>
      </c>
      <c r="P19" s="104"/>
    </row>
    <row r="20" spans="1:16" s="116" customFormat="1" ht="114.75" x14ac:dyDescent="0.25">
      <c r="A20" s="108">
        <v>8</v>
      </c>
      <c r="B20" s="118" t="s">
        <v>96</v>
      </c>
      <c r="C20" s="112">
        <f t="shared" si="2"/>
        <v>29.259999999999998</v>
      </c>
      <c r="D20" s="112">
        <v>15.42</v>
      </c>
      <c r="E20" s="112"/>
      <c r="F20" s="112"/>
      <c r="G20" s="112">
        <v>13.84</v>
      </c>
      <c r="H20" s="77" t="s">
        <v>97</v>
      </c>
      <c r="I20" s="109">
        <f t="shared" si="3"/>
        <v>100</v>
      </c>
      <c r="J20" s="113"/>
      <c r="K20" s="113">
        <v>100</v>
      </c>
      <c r="L20" s="113"/>
      <c r="M20" s="113"/>
      <c r="N20" s="113"/>
      <c r="O20" s="114" t="s">
        <v>98</v>
      </c>
      <c r="P20" s="104"/>
    </row>
    <row r="21" spans="1:16" s="116" customFormat="1" ht="89.25" x14ac:dyDescent="0.25">
      <c r="A21" s="108">
        <v>9</v>
      </c>
      <c r="B21" s="118" t="s">
        <v>99</v>
      </c>
      <c r="C21" s="112">
        <f t="shared" si="2"/>
        <v>0.15</v>
      </c>
      <c r="D21" s="112"/>
      <c r="E21" s="112"/>
      <c r="F21" s="112"/>
      <c r="G21" s="112">
        <v>0.15</v>
      </c>
      <c r="H21" s="77" t="s">
        <v>88</v>
      </c>
      <c r="I21" s="109">
        <f t="shared" si="3"/>
        <v>5</v>
      </c>
      <c r="J21" s="113"/>
      <c r="K21" s="113"/>
      <c r="L21" s="113">
        <v>5</v>
      </c>
      <c r="M21" s="113"/>
      <c r="N21" s="113"/>
      <c r="O21" s="114" t="s">
        <v>85</v>
      </c>
      <c r="P21" s="104"/>
    </row>
    <row r="22" spans="1:16" s="116" customFormat="1" ht="114.75" x14ac:dyDescent="0.25">
      <c r="A22" s="108">
        <v>10</v>
      </c>
      <c r="B22" s="118" t="s">
        <v>706</v>
      </c>
      <c r="C22" s="112">
        <f t="shared" si="2"/>
        <v>0.02</v>
      </c>
      <c r="D22" s="112"/>
      <c r="E22" s="112"/>
      <c r="F22" s="112"/>
      <c r="G22" s="112">
        <v>0.02</v>
      </c>
      <c r="H22" s="77" t="s">
        <v>707</v>
      </c>
      <c r="I22" s="109">
        <f t="shared" si="3"/>
        <v>5.7</v>
      </c>
      <c r="J22" s="113"/>
      <c r="K22" s="113"/>
      <c r="L22" s="113">
        <v>5.7</v>
      </c>
      <c r="M22" s="113"/>
      <c r="N22" s="113"/>
      <c r="O22" s="114" t="s">
        <v>708</v>
      </c>
      <c r="P22" s="104"/>
    </row>
    <row r="23" spans="1:16" s="116" customFormat="1" ht="89.25" x14ac:dyDescent="0.25">
      <c r="A23" s="108">
        <v>11</v>
      </c>
      <c r="B23" s="118" t="s">
        <v>709</v>
      </c>
      <c r="C23" s="112">
        <f t="shared" si="2"/>
        <v>0.15</v>
      </c>
      <c r="D23" s="112"/>
      <c r="E23" s="112"/>
      <c r="F23" s="112"/>
      <c r="G23" s="112">
        <v>0.15</v>
      </c>
      <c r="H23" s="77" t="s">
        <v>92</v>
      </c>
      <c r="I23" s="109">
        <v>5</v>
      </c>
      <c r="J23" s="113"/>
      <c r="K23" s="113"/>
      <c r="L23" s="113">
        <v>5</v>
      </c>
      <c r="M23" s="113"/>
      <c r="N23" s="113"/>
      <c r="O23" s="114" t="s">
        <v>85</v>
      </c>
      <c r="P23" s="104"/>
    </row>
    <row r="24" spans="1:16" s="123" customFormat="1" x14ac:dyDescent="0.25">
      <c r="A24" s="119" t="s">
        <v>100</v>
      </c>
      <c r="B24" s="120" t="s">
        <v>54</v>
      </c>
      <c r="C24" s="121">
        <f>SUM(C25:C26)</f>
        <v>0.15000000000000002</v>
      </c>
      <c r="D24" s="121">
        <f>SUM(D25:D26)</f>
        <v>0.03</v>
      </c>
      <c r="E24" s="121">
        <f>SUM(E25:E26)</f>
        <v>0</v>
      </c>
      <c r="F24" s="121">
        <f>SUM(F25:F26)</f>
        <v>0</v>
      </c>
      <c r="G24" s="121">
        <f>SUM(G25:G26)</f>
        <v>0.12000000000000001</v>
      </c>
      <c r="H24" s="121"/>
      <c r="I24" s="121">
        <f t="shared" ref="I24:N24" si="4">SUM(I25:I26)</f>
        <v>5.5</v>
      </c>
      <c r="J24" s="121">
        <f t="shared" si="4"/>
        <v>0</v>
      </c>
      <c r="K24" s="121">
        <f t="shared" si="4"/>
        <v>0</v>
      </c>
      <c r="L24" s="121">
        <f t="shared" si="4"/>
        <v>5.5</v>
      </c>
      <c r="M24" s="121">
        <f t="shared" si="4"/>
        <v>0</v>
      </c>
      <c r="N24" s="121">
        <f t="shared" si="4"/>
        <v>0</v>
      </c>
      <c r="O24" s="122"/>
      <c r="P24" s="122"/>
    </row>
    <row r="25" spans="1:16" s="116" customFormat="1" ht="76.5" x14ac:dyDescent="0.25">
      <c r="A25" s="115">
        <v>1</v>
      </c>
      <c r="B25" s="111" t="s">
        <v>101</v>
      </c>
      <c r="C25" s="112">
        <f>SUM(D25:G25)</f>
        <v>0.1</v>
      </c>
      <c r="D25" s="112">
        <v>0.03</v>
      </c>
      <c r="E25" s="112"/>
      <c r="F25" s="112"/>
      <c r="G25" s="112">
        <v>7.0000000000000007E-2</v>
      </c>
      <c r="H25" s="117" t="s">
        <v>71</v>
      </c>
      <c r="I25" s="109">
        <f t="shared" si="3"/>
        <v>3</v>
      </c>
      <c r="J25" s="113"/>
      <c r="K25" s="113"/>
      <c r="L25" s="113">
        <v>3</v>
      </c>
      <c r="M25" s="113"/>
      <c r="N25" s="113"/>
      <c r="O25" s="114" t="s">
        <v>710</v>
      </c>
      <c r="P25" s="104"/>
    </row>
    <row r="26" spans="1:16" s="116" customFormat="1" ht="63.75" x14ac:dyDescent="0.25">
      <c r="A26" s="114">
        <v>2</v>
      </c>
      <c r="B26" s="111" t="s">
        <v>102</v>
      </c>
      <c r="C26" s="112">
        <f>SUM(D26:G26)</f>
        <v>0.05</v>
      </c>
      <c r="D26" s="112"/>
      <c r="E26" s="112"/>
      <c r="F26" s="112"/>
      <c r="G26" s="112">
        <v>0.05</v>
      </c>
      <c r="H26" s="117" t="s">
        <v>103</v>
      </c>
      <c r="I26" s="109">
        <f t="shared" si="3"/>
        <v>2.5</v>
      </c>
      <c r="J26" s="113"/>
      <c r="K26" s="113"/>
      <c r="L26" s="124">
        <v>2.5</v>
      </c>
      <c r="M26" s="124"/>
      <c r="N26" s="113"/>
      <c r="O26" s="114" t="s">
        <v>104</v>
      </c>
      <c r="P26" s="104"/>
    </row>
    <row r="27" spans="1:16" s="123" customFormat="1" ht="25.5" x14ac:dyDescent="0.25">
      <c r="A27" s="119" t="s">
        <v>105</v>
      </c>
      <c r="B27" s="120" t="s">
        <v>50</v>
      </c>
      <c r="C27" s="121">
        <f>SUM(C28)</f>
        <v>0.02</v>
      </c>
      <c r="D27" s="121">
        <f t="shared" ref="D27:N27" si="5">SUM(D28)</f>
        <v>0.01</v>
      </c>
      <c r="E27" s="121">
        <f t="shared" si="5"/>
        <v>0</v>
      </c>
      <c r="F27" s="121">
        <f t="shared" si="5"/>
        <v>0</v>
      </c>
      <c r="G27" s="121">
        <f t="shared" si="5"/>
        <v>0.01</v>
      </c>
      <c r="H27" s="121"/>
      <c r="I27" s="121">
        <f t="shared" si="5"/>
        <v>0.08</v>
      </c>
      <c r="J27" s="121">
        <f t="shared" si="5"/>
        <v>0</v>
      </c>
      <c r="K27" s="121">
        <f t="shared" si="5"/>
        <v>0</v>
      </c>
      <c r="L27" s="121">
        <f t="shared" si="5"/>
        <v>0</v>
      </c>
      <c r="M27" s="121">
        <f t="shared" si="5"/>
        <v>0</v>
      </c>
      <c r="N27" s="121">
        <f t="shared" si="5"/>
        <v>0.08</v>
      </c>
      <c r="O27" s="122"/>
      <c r="P27" s="122"/>
    </row>
    <row r="28" spans="1:16" s="116" customFormat="1" ht="114.75" x14ac:dyDescent="0.25">
      <c r="A28" s="114">
        <v>1</v>
      </c>
      <c r="B28" s="111" t="s">
        <v>106</v>
      </c>
      <c r="C28" s="112">
        <v>0.02</v>
      </c>
      <c r="D28" s="112">
        <v>0.01</v>
      </c>
      <c r="E28" s="112"/>
      <c r="F28" s="112"/>
      <c r="G28" s="112">
        <v>0.01</v>
      </c>
      <c r="H28" s="117" t="s">
        <v>107</v>
      </c>
      <c r="I28" s="109">
        <v>0.08</v>
      </c>
      <c r="J28" s="113"/>
      <c r="K28" s="113"/>
      <c r="L28" s="124"/>
      <c r="M28" s="124"/>
      <c r="N28" s="113">
        <v>0.08</v>
      </c>
      <c r="O28" s="114" t="s">
        <v>108</v>
      </c>
      <c r="P28" s="104"/>
    </row>
    <row r="29" spans="1:16" s="129" customFormat="1" ht="25.5" x14ac:dyDescent="0.25">
      <c r="A29" s="125" t="s">
        <v>109</v>
      </c>
      <c r="B29" s="126" t="s">
        <v>110</v>
      </c>
      <c r="C29" s="127">
        <f>SUM(C30)</f>
        <v>0.04</v>
      </c>
      <c r="D29" s="127">
        <f t="shared" ref="D29:N29" si="6">SUM(D30)</f>
        <v>0</v>
      </c>
      <c r="E29" s="127">
        <f t="shared" si="6"/>
        <v>0</v>
      </c>
      <c r="F29" s="127">
        <f t="shared" si="6"/>
        <v>0</v>
      </c>
      <c r="G29" s="127">
        <f t="shared" si="6"/>
        <v>0.04</v>
      </c>
      <c r="H29" s="127"/>
      <c r="I29" s="127">
        <f t="shared" si="6"/>
        <v>1</v>
      </c>
      <c r="J29" s="127">
        <f t="shared" si="6"/>
        <v>0</v>
      </c>
      <c r="K29" s="127">
        <f t="shared" si="6"/>
        <v>0</v>
      </c>
      <c r="L29" s="127">
        <f t="shared" si="6"/>
        <v>1</v>
      </c>
      <c r="M29" s="127">
        <f t="shared" si="6"/>
        <v>0</v>
      </c>
      <c r="N29" s="127">
        <f t="shared" si="6"/>
        <v>0</v>
      </c>
      <c r="O29" s="125"/>
      <c r="P29" s="128"/>
    </row>
    <row r="30" spans="1:16" s="116" customFormat="1" ht="102" x14ac:dyDescent="0.25">
      <c r="A30" s="114">
        <v>1</v>
      </c>
      <c r="B30" s="130" t="s">
        <v>111</v>
      </c>
      <c r="C30" s="112">
        <f>SUM(D30:G30)</f>
        <v>0.04</v>
      </c>
      <c r="D30" s="112"/>
      <c r="E30" s="112"/>
      <c r="F30" s="112"/>
      <c r="G30" s="112">
        <v>0.04</v>
      </c>
      <c r="H30" s="131" t="s">
        <v>94</v>
      </c>
      <c r="I30" s="109">
        <f t="shared" si="3"/>
        <v>1</v>
      </c>
      <c r="J30" s="113"/>
      <c r="K30" s="113"/>
      <c r="L30" s="124">
        <v>1</v>
      </c>
      <c r="M30" s="113"/>
      <c r="N30" s="113"/>
      <c r="O30" s="114" t="s">
        <v>112</v>
      </c>
      <c r="P30" s="104"/>
    </row>
    <row r="31" spans="1:16" s="129" customFormat="1" ht="25.5" x14ac:dyDescent="0.25">
      <c r="A31" s="125" t="s">
        <v>113</v>
      </c>
      <c r="B31" s="126" t="s">
        <v>114</v>
      </c>
      <c r="C31" s="127">
        <f>SUM(C32:C32)</f>
        <v>0.15</v>
      </c>
      <c r="D31" s="127">
        <f>SUM(D32:D32)</f>
        <v>0.15</v>
      </c>
      <c r="E31" s="127">
        <f>SUM(E32:E32)</f>
        <v>0</v>
      </c>
      <c r="F31" s="127">
        <f>SUM(F32:F32)</f>
        <v>0</v>
      </c>
      <c r="G31" s="127">
        <f>SUM(G32:G32)</f>
        <v>0</v>
      </c>
      <c r="H31" s="127"/>
      <c r="I31" s="127">
        <f t="shared" ref="I31:N31" si="7">SUM(I32:I32)</f>
        <v>0.5</v>
      </c>
      <c r="J31" s="127">
        <f t="shared" si="7"/>
        <v>0</v>
      </c>
      <c r="K31" s="127">
        <f t="shared" si="7"/>
        <v>0</v>
      </c>
      <c r="L31" s="127">
        <f t="shared" si="7"/>
        <v>0.5</v>
      </c>
      <c r="M31" s="127">
        <f t="shared" si="7"/>
        <v>0</v>
      </c>
      <c r="N31" s="127">
        <f t="shared" si="7"/>
        <v>0</v>
      </c>
      <c r="O31" s="125"/>
      <c r="P31" s="128"/>
    </row>
    <row r="32" spans="1:16" s="116" customFormat="1" ht="89.25" x14ac:dyDescent="0.25">
      <c r="A32" s="115">
        <v>1</v>
      </c>
      <c r="B32" s="118" t="s">
        <v>115</v>
      </c>
      <c r="C32" s="112">
        <f>SUM(D32:G32)</f>
        <v>0.15</v>
      </c>
      <c r="D32" s="132">
        <v>0.15</v>
      </c>
      <c r="E32" s="112"/>
      <c r="F32" s="112"/>
      <c r="G32" s="112"/>
      <c r="H32" s="133" t="s">
        <v>103</v>
      </c>
      <c r="I32" s="83">
        <f>SUM(J32:N32)</f>
        <v>0.5</v>
      </c>
      <c r="J32" s="83"/>
      <c r="K32" s="83"/>
      <c r="L32" s="83">
        <v>0.5</v>
      </c>
      <c r="M32" s="83"/>
      <c r="N32" s="83"/>
      <c r="O32" s="114" t="s">
        <v>85</v>
      </c>
      <c r="P32" s="104"/>
    </row>
    <row r="33" spans="1:16" s="129" customFormat="1" x14ac:dyDescent="0.25">
      <c r="A33" s="125" t="s">
        <v>116</v>
      </c>
      <c r="B33" s="126" t="s">
        <v>117</v>
      </c>
      <c r="C33" s="127">
        <f>SUM(C34)</f>
        <v>0.16</v>
      </c>
      <c r="D33" s="127">
        <f t="shared" ref="D33:N33" si="8">SUM(D34)</f>
        <v>0.16</v>
      </c>
      <c r="E33" s="127">
        <f t="shared" si="8"/>
        <v>0</v>
      </c>
      <c r="F33" s="127">
        <f t="shared" si="8"/>
        <v>0</v>
      </c>
      <c r="G33" s="127">
        <f t="shared" si="8"/>
        <v>0</v>
      </c>
      <c r="H33" s="127"/>
      <c r="I33" s="127">
        <f t="shared" si="8"/>
        <v>0.6</v>
      </c>
      <c r="J33" s="127">
        <f t="shared" si="8"/>
        <v>0</v>
      </c>
      <c r="K33" s="127">
        <f t="shared" si="8"/>
        <v>0</v>
      </c>
      <c r="L33" s="127">
        <f t="shared" si="8"/>
        <v>0.6</v>
      </c>
      <c r="M33" s="127">
        <f t="shared" si="8"/>
        <v>0</v>
      </c>
      <c r="N33" s="127">
        <f t="shared" si="8"/>
        <v>0</v>
      </c>
      <c r="O33" s="125"/>
      <c r="P33" s="128"/>
    </row>
    <row r="34" spans="1:16" s="116" customFormat="1" ht="89.25" x14ac:dyDescent="0.25">
      <c r="A34" s="115">
        <v>1</v>
      </c>
      <c r="B34" s="118" t="s">
        <v>118</v>
      </c>
      <c r="C34" s="112">
        <f>SUM(D34:G34)</f>
        <v>0.16</v>
      </c>
      <c r="D34" s="132">
        <v>0.16</v>
      </c>
      <c r="E34" s="112"/>
      <c r="F34" s="112"/>
      <c r="G34" s="112"/>
      <c r="H34" s="133" t="s">
        <v>84</v>
      </c>
      <c r="I34" s="83">
        <f>SUM(J34:N34)</f>
        <v>0.6</v>
      </c>
      <c r="J34" s="83"/>
      <c r="K34" s="83"/>
      <c r="L34" s="83">
        <v>0.6</v>
      </c>
      <c r="M34" s="83"/>
      <c r="N34" s="83"/>
      <c r="O34" s="114" t="s">
        <v>85</v>
      </c>
      <c r="P34" s="104"/>
    </row>
    <row r="35" spans="1:16" s="129" customFormat="1" ht="38.25" x14ac:dyDescent="0.25">
      <c r="A35" s="125" t="s">
        <v>119</v>
      </c>
      <c r="B35" s="126" t="s">
        <v>120</v>
      </c>
      <c r="C35" s="127">
        <f>SUM(C36)</f>
        <v>0.4</v>
      </c>
      <c r="D35" s="127">
        <f>SUM(D36)</f>
        <v>0.3</v>
      </c>
      <c r="E35" s="127">
        <f>SUM(E36)</f>
        <v>0</v>
      </c>
      <c r="F35" s="127">
        <f>SUM(F36)</f>
        <v>0</v>
      </c>
      <c r="G35" s="127">
        <f>SUM(G36)</f>
        <v>0.1</v>
      </c>
      <c r="H35" s="127"/>
      <c r="I35" s="127">
        <f t="shared" ref="I35:N35" si="9">SUM(I36)</f>
        <v>0.8</v>
      </c>
      <c r="J35" s="127">
        <f t="shared" si="9"/>
        <v>0</v>
      </c>
      <c r="K35" s="127">
        <f t="shared" si="9"/>
        <v>0</v>
      </c>
      <c r="L35" s="127">
        <f t="shared" si="9"/>
        <v>0.8</v>
      </c>
      <c r="M35" s="127">
        <f t="shared" si="9"/>
        <v>0</v>
      </c>
      <c r="N35" s="127">
        <f t="shared" si="9"/>
        <v>0</v>
      </c>
      <c r="O35" s="125"/>
      <c r="P35" s="128"/>
    </row>
    <row r="36" spans="1:16" s="116" customFormat="1" ht="38.25" x14ac:dyDescent="0.25">
      <c r="A36" s="115">
        <v>1</v>
      </c>
      <c r="B36" s="118" t="s">
        <v>121</v>
      </c>
      <c r="C36" s="112">
        <f>SUM(D36:G36)</f>
        <v>0.4</v>
      </c>
      <c r="D36" s="112">
        <v>0.3</v>
      </c>
      <c r="E36" s="112"/>
      <c r="F36" s="112"/>
      <c r="G36" s="112">
        <v>0.1</v>
      </c>
      <c r="H36" s="133" t="s">
        <v>84</v>
      </c>
      <c r="I36" s="83">
        <f>SUM(J36:N36)</f>
        <v>0.8</v>
      </c>
      <c r="J36" s="83"/>
      <c r="K36" s="83"/>
      <c r="L36" s="83">
        <v>0.8</v>
      </c>
      <c r="M36" s="83"/>
      <c r="N36" s="83"/>
      <c r="O36" s="114" t="s">
        <v>122</v>
      </c>
      <c r="P36" s="104"/>
    </row>
    <row r="37" spans="1:16" s="123" customFormat="1" x14ac:dyDescent="0.25">
      <c r="A37" s="119" t="s">
        <v>123</v>
      </c>
      <c r="B37" s="134" t="s">
        <v>124</v>
      </c>
      <c r="C37" s="135">
        <f>SUM(C38:C39)</f>
        <v>0.30000000000000004</v>
      </c>
      <c r="D37" s="135">
        <f t="shared" ref="D37:N37" si="10">SUM(D38:D39)</f>
        <v>0</v>
      </c>
      <c r="E37" s="135">
        <f t="shared" si="10"/>
        <v>0</v>
      </c>
      <c r="F37" s="135">
        <f t="shared" si="10"/>
        <v>0</v>
      </c>
      <c r="G37" s="135">
        <f t="shared" si="10"/>
        <v>0.30000000000000004</v>
      </c>
      <c r="H37" s="135"/>
      <c r="I37" s="135">
        <f t="shared" si="10"/>
        <v>0.89999999999999991</v>
      </c>
      <c r="J37" s="135">
        <f t="shared" si="10"/>
        <v>0</v>
      </c>
      <c r="K37" s="135">
        <f t="shared" si="10"/>
        <v>0</v>
      </c>
      <c r="L37" s="135">
        <f t="shared" si="10"/>
        <v>0.89999999999999991</v>
      </c>
      <c r="M37" s="135">
        <f t="shared" si="10"/>
        <v>0</v>
      </c>
      <c r="N37" s="135">
        <f t="shared" si="10"/>
        <v>0</v>
      </c>
      <c r="O37" s="122"/>
      <c r="P37" s="122"/>
    </row>
    <row r="38" spans="1:16" s="116" customFormat="1" ht="63.75" x14ac:dyDescent="0.25">
      <c r="A38" s="115">
        <v>1</v>
      </c>
      <c r="B38" s="111" t="s">
        <v>125</v>
      </c>
      <c r="C38" s="112">
        <f>SUM(D38:G38)</f>
        <v>0.2</v>
      </c>
      <c r="D38" s="112"/>
      <c r="E38" s="112"/>
      <c r="F38" s="112"/>
      <c r="G38" s="112">
        <v>0.2</v>
      </c>
      <c r="H38" s="117" t="s">
        <v>83</v>
      </c>
      <c r="I38" s="113">
        <f>SUM(J38:N38)</f>
        <v>0.6</v>
      </c>
      <c r="J38" s="113"/>
      <c r="K38" s="113"/>
      <c r="L38" s="113">
        <v>0.6</v>
      </c>
      <c r="M38" s="113"/>
      <c r="N38" s="113"/>
      <c r="O38" s="114" t="s">
        <v>711</v>
      </c>
      <c r="P38" s="104"/>
    </row>
    <row r="39" spans="1:16" s="116" customFormat="1" ht="51" x14ac:dyDescent="0.25">
      <c r="A39" s="115">
        <v>2</v>
      </c>
      <c r="B39" s="111" t="s">
        <v>126</v>
      </c>
      <c r="C39" s="112">
        <f>SUM(D39:G39)</f>
        <v>0.1</v>
      </c>
      <c r="D39" s="112"/>
      <c r="E39" s="112"/>
      <c r="F39" s="112"/>
      <c r="G39" s="112">
        <v>0.1</v>
      </c>
      <c r="H39" s="117" t="s">
        <v>83</v>
      </c>
      <c r="I39" s="113">
        <f>SUM(J39:N39)</f>
        <v>0.3</v>
      </c>
      <c r="J39" s="113"/>
      <c r="K39" s="113"/>
      <c r="L39" s="113">
        <v>0.3</v>
      </c>
      <c r="M39" s="113"/>
      <c r="N39" s="113"/>
      <c r="O39" s="114" t="s">
        <v>127</v>
      </c>
      <c r="P39" s="104"/>
    </row>
    <row r="40" spans="1:16" s="123" customFormat="1" x14ac:dyDescent="0.25">
      <c r="A40" s="119" t="s">
        <v>47</v>
      </c>
      <c r="B40" s="134" t="s">
        <v>69</v>
      </c>
      <c r="C40" s="136">
        <f>SUM(C41)</f>
        <v>0.08</v>
      </c>
      <c r="D40" s="136">
        <f t="shared" ref="D40:N40" si="11">SUM(D41)</f>
        <v>0.08</v>
      </c>
      <c r="E40" s="136">
        <f t="shared" si="11"/>
        <v>0</v>
      </c>
      <c r="F40" s="136">
        <f t="shared" si="11"/>
        <v>0</v>
      </c>
      <c r="G40" s="136">
        <f t="shared" si="11"/>
        <v>0</v>
      </c>
      <c r="H40" s="136"/>
      <c r="I40" s="136">
        <f t="shared" si="11"/>
        <v>2.8</v>
      </c>
      <c r="J40" s="136">
        <f t="shared" si="11"/>
        <v>0</v>
      </c>
      <c r="K40" s="136">
        <f t="shared" si="11"/>
        <v>0</v>
      </c>
      <c r="L40" s="136">
        <f t="shared" si="11"/>
        <v>2.8</v>
      </c>
      <c r="M40" s="136">
        <f t="shared" si="11"/>
        <v>0</v>
      </c>
      <c r="N40" s="136">
        <f t="shared" si="11"/>
        <v>0</v>
      </c>
      <c r="O40" s="122"/>
      <c r="P40" s="122"/>
    </row>
    <row r="41" spans="1:16" s="116" customFormat="1" ht="89.25" x14ac:dyDescent="0.25">
      <c r="A41" s="115">
        <v>1</v>
      </c>
      <c r="B41" s="118" t="s">
        <v>128</v>
      </c>
      <c r="C41" s="112">
        <f>SUM(D41:G41)</f>
        <v>0.08</v>
      </c>
      <c r="D41" s="112">
        <v>0.08</v>
      </c>
      <c r="E41" s="112"/>
      <c r="F41" s="112"/>
      <c r="G41" s="112"/>
      <c r="H41" s="133" t="s">
        <v>129</v>
      </c>
      <c r="I41" s="83">
        <f>SUM(J41:N41)</f>
        <v>2.8</v>
      </c>
      <c r="J41" s="83"/>
      <c r="K41" s="83"/>
      <c r="L41" s="83">
        <v>2.8</v>
      </c>
      <c r="M41" s="83"/>
      <c r="N41" s="83"/>
      <c r="O41" s="114" t="s">
        <v>85</v>
      </c>
      <c r="P41" s="104"/>
    </row>
    <row r="42" spans="1:16" s="123" customFormat="1" x14ac:dyDescent="0.25">
      <c r="A42" s="128" t="s">
        <v>49</v>
      </c>
      <c r="B42" s="120" t="s">
        <v>53</v>
      </c>
      <c r="C42" s="136">
        <f>SUM(C43:C48)</f>
        <v>8.48</v>
      </c>
      <c r="D42" s="136">
        <f>SUM(D43:D48)</f>
        <v>8.48</v>
      </c>
      <c r="E42" s="136">
        <f>SUM(E43:E48)</f>
        <v>0</v>
      </c>
      <c r="F42" s="136">
        <f>SUM(F43:F48)</f>
        <v>0</v>
      </c>
      <c r="G42" s="136">
        <f>SUM(G43:G48)</f>
        <v>0</v>
      </c>
      <c r="H42" s="136"/>
      <c r="I42" s="136">
        <f t="shared" ref="I42:N42" si="12">SUM(I43:I48)</f>
        <v>22.28</v>
      </c>
      <c r="J42" s="136">
        <f t="shared" si="12"/>
        <v>0</v>
      </c>
      <c r="K42" s="136">
        <f t="shared" si="12"/>
        <v>0</v>
      </c>
      <c r="L42" s="136">
        <f t="shared" si="12"/>
        <v>22.28</v>
      </c>
      <c r="M42" s="136">
        <f t="shared" si="12"/>
        <v>0</v>
      </c>
      <c r="N42" s="136">
        <f t="shared" si="12"/>
        <v>0</v>
      </c>
      <c r="O42" s="122"/>
      <c r="P42" s="122"/>
    </row>
    <row r="43" spans="1:16" s="116" customFormat="1" ht="89.25" x14ac:dyDescent="0.25">
      <c r="A43" s="114">
        <v>1</v>
      </c>
      <c r="B43" s="118" t="s">
        <v>130</v>
      </c>
      <c r="C43" s="112">
        <f>SUM(D43:G43)</f>
        <v>0.9</v>
      </c>
      <c r="D43" s="112">
        <v>0.9</v>
      </c>
      <c r="E43" s="112"/>
      <c r="F43" s="112"/>
      <c r="G43" s="112"/>
      <c r="H43" s="117" t="s">
        <v>83</v>
      </c>
      <c r="I43" s="113">
        <f t="shared" ref="I43:I48" si="13">SUM(J43:N43)</f>
        <v>2.5</v>
      </c>
      <c r="J43" s="113"/>
      <c r="K43" s="113"/>
      <c r="L43" s="113">
        <v>2.5</v>
      </c>
      <c r="M43" s="113"/>
      <c r="N43" s="113"/>
      <c r="O43" s="114" t="s">
        <v>85</v>
      </c>
      <c r="P43" s="104"/>
    </row>
    <row r="44" spans="1:16" s="32" customFormat="1" ht="89.25" x14ac:dyDescent="0.25">
      <c r="A44" s="114">
        <v>2</v>
      </c>
      <c r="B44" s="137" t="s">
        <v>131</v>
      </c>
      <c r="C44" s="112">
        <f>SUM(D44:G44)</f>
        <v>0.86</v>
      </c>
      <c r="D44" s="109">
        <v>0.86</v>
      </c>
      <c r="E44" s="109"/>
      <c r="F44" s="109"/>
      <c r="G44" s="109"/>
      <c r="H44" s="419" t="s">
        <v>132</v>
      </c>
      <c r="I44" s="113">
        <f t="shared" si="13"/>
        <v>2.8</v>
      </c>
      <c r="J44" s="109"/>
      <c r="K44" s="109"/>
      <c r="L44" s="109">
        <v>2.8</v>
      </c>
      <c r="M44" s="109"/>
      <c r="N44" s="109"/>
      <c r="O44" s="419" t="s">
        <v>85</v>
      </c>
      <c r="P44" s="104"/>
    </row>
    <row r="45" spans="1:16" s="116" customFormat="1" ht="89.25" x14ac:dyDescent="0.25">
      <c r="A45" s="114">
        <v>3</v>
      </c>
      <c r="B45" s="118" t="s">
        <v>712</v>
      </c>
      <c r="C45" s="112">
        <f t="shared" ref="C45:C54" si="14">SUM(D45:G45)</f>
        <v>2</v>
      </c>
      <c r="D45" s="112">
        <v>2</v>
      </c>
      <c r="E45" s="112"/>
      <c r="F45" s="112"/>
      <c r="G45" s="112"/>
      <c r="H45" s="77" t="s">
        <v>71</v>
      </c>
      <c r="I45" s="113">
        <f t="shared" si="13"/>
        <v>3</v>
      </c>
      <c r="J45" s="113"/>
      <c r="K45" s="113"/>
      <c r="L45" s="113">
        <v>3</v>
      </c>
      <c r="M45" s="113"/>
      <c r="N45" s="113"/>
      <c r="O45" s="114" t="s">
        <v>85</v>
      </c>
      <c r="P45" s="104"/>
    </row>
    <row r="46" spans="1:16" s="116" customFormat="1" ht="89.25" x14ac:dyDescent="0.25">
      <c r="A46" s="114">
        <v>4</v>
      </c>
      <c r="B46" s="118" t="s">
        <v>133</v>
      </c>
      <c r="C46" s="112">
        <f t="shared" si="14"/>
        <v>1.66</v>
      </c>
      <c r="D46" s="112">
        <v>1.66</v>
      </c>
      <c r="E46" s="112"/>
      <c r="F46" s="112"/>
      <c r="G46" s="112"/>
      <c r="H46" s="77" t="s">
        <v>134</v>
      </c>
      <c r="I46" s="113">
        <f t="shared" si="13"/>
        <v>4.9800000000000004</v>
      </c>
      <c r="J46" s="113"/>
      <c r="K46" s="113"/>
      <c r="L46" s="113">
        <v>4.9800000000000004</v>
      </c>
      <c r="M46" s="113"/>
      <c r="N46" s="113"/>
      <c r="O46" s="114" t="s">
        <v>85</v>
      </c>
      <c r="P46" s="104"/>
    </row>
    <row r="47" spans="1:16" s="116" customFormat="1" ht="89.25" x14ac:dyDescent="0.25">
      <c r="A47" s="114">
        <v>5</v>
      </c>
      <c r="B47" s="118" t="s">
        <v>713</v>
      </c>
      <c r="C47" s="112">
        <f t="shared" si="14"/>
        <v>2.06</v>
      </c>
      <c r="D47" s="112">
        <v>2.06</v>
      </c>
      <c r="E47" s="112"/>
      <c r="F47" s="112"/>
      <c r="G47" s="112"/>
      <c r="H47" s="77" t="s">
        <v>71</v>
      </c>
      <c r="I47" s="113">
        <f t="shared" si="13"/>
        <v>6</v>
      </c>
      <c r="J47" s="113"/>
      <c r="K47" s="113"/>
      <c r="L47" s="113">
        <v>6</v>
      </c>
      <c r="M47" s="113"/>
      <c r="N47" s="113"/>
      <c r="O47" s="114" t="s">
        <v>85</v>
      </c>
      <c r="P47" s="104"/>
    </row>
    <row r="48" spans="1:16" s="105" customFormat="1" ht="89.25" x14ac:dyDescent="0.2">
      <c r="A48" s="114">
        <v>6</v>
      </c>
      <c r="B48" s="118" t="s">
        <v>135</v>
      </c>
      <c r="C48" s="112">
        <f>SUM(D48:G48)</f>
        <v>1</v>
      </c>
      <c r="D48" s="109">
        <v>1</v>
      </c>
      <c r="E48" s="109"/>
      <c r="F48" s="109"/>
      <c r="G48" s="109"/>
      <c r="H48" s="77" t="s">
        <v>84</v>
      </c>
      <c r="I48" s="113">
        <f t="shared" si="13"/>
        <v>3</v>
      </c>
      <c r="J48" s="110"/>
      <c r="K48" s="110"/>
      <c r="L48" s="83">
        <v>3</v>
      </c>
      <c r="M48" s="109"/>
      <c r="N48" s="110"/>
      <c r="O48" s="104" t="s">
        <v>85</v>
      </c>
      <c r="P48" s="104"/>
    </row>
    <row r="49" spans="1:16" s="129" customFormat="1" x14ac:dyDescent="0.25">
      <c r="A49" s="125" t="s">
        <v>56</v>
      </c>
      <c r="B49" s="138" t="s">
        <v>136</v>
      </c>
      <c r="C49" s="127">
        <f>SUM(C50:C54)</f>
        <v>7.3100000000000005</v>
      </c>
      <c r="D49" s="127">
        <f>SUM(D50:D54)</f>
        <v>7.3100000000000005</v>
      </c>
      <c r="E49" s="127">
        <f>SUM(E50:E54)</f>
        <v>0</v>
      </c>
      <c r="F49" s="127">
        <f>SUM(F50:F54)</f>
        <v>0</v>
      </c>
      <c r="G49" s="127">
        <f>SUM(G50:G54)</f>
        <v>0</v>
      </c>
      <c r="H49" s="127"/>
      <c r="I49" s="127">
        <f t="shared" ref="I49:N49" si="15">SUM(I50:I54)</f>
        <v>13.5</v>
      </c>
      <c r="J49" s="127">
        <f t="shared" si="15"/>
        <v>0</v>
      </c>
      <c r="K49" s="127">
        <f t="shared" si="15"/>
        <v>0</v>
      </c>
      <c r="L49" s="127">
        <f t="shared" si="15"/>
        <v>13.5</v>
      </c>
      <c r="M49" s="127">
        <f t="shared" si="15"/>
        <v>0</v>
      </c>
      <c r="N49" s="127">
        <f t="shared" si="15"/>
        <v>0</v>
      </c>
      <c r="O49" s="125"/>
      <c r="P49" s="128"/>
    </row>
    <row r="50" spans="1:16" s="116" customFormat="1" ht="89.25" x14ac:dyDescent="0.25">
      <c r="A50" s="114">
        <v>1</v>
      </c>
      <c r="B50" s="130" t="s">
        <v>137</v>
      </c>
      <c r="C50" s="112">
        <f t="shared" si="14"/>
        <v>2.04</v>
      </c>
      <c r="D50" s="112">
        <v>2.04</v>
      </c>
      <c r="E50" s="112"/>
      <c r="F50" s="112"/>
      <c r="G50" s="112"/>
      <c r="H50" s="77" t="s">
        <v>90</v>
      </c>
      <c r="I50" s="113">
        <f>SUM(J50:N50)</f>
        <v>3</v>
      </c>
      <c r="J50" s="113"/>
      <c r="K50" s="113"/>
      <c r="L50" s="113">
        <v>3</v>
      </c>
      <c r="M50" s="113"/>
      <c r="N50" s="113"/>
      <c r="O50" s="114" t="s">
        <v>85</v>
      </c>
      <c r="P50" s="104"/>
    </row>
    <row r="51" spans="1:16" s="116" customFormat="1" ht="89.25" x14ac:dyDescent="0.25">
      <c r="A51" s="114">
        <v>2</v>
      </c>
      <c r="B51" s="118" t="s">
        <v>138</v>
      </c>
      <c r="C51" s="112">
        <f t="shared" si="14"/>
        <v>1</v>
      </c>
      <c r="D51" s="112">
        <v>1</v>
      </c>
      <c r="E51" s="112"/>
      <c r="F51" s="112"/>
      <c r="G51" s="112"/>
      <c r="H51" s="77" t="s">
        <v>90</v>
      </c>
      <c r="I51" s="113">
        <f>SUM(J51:N51)</f>
        <v>3</v>
      </c>
      <c r="J51" s="113"/>
      <c r="K51" s="113"/>
      <c r="L51" s="113">
        <v>3</v>
      </c>
      <c r="M51" s="113"/>
      <c r="N51" s="113"/>
      <c r="O51" s="114" t="s">
        <v>85</v>
      </c>
      <c r="P51" s="104"/>
    </row>
    <row r="52" spans="1:16" s="116" customFormat="1" ht="89.25" x14ac:dyDescent="0.25">
      <c r="A52" s="114">
        <v>3</v>
      </c>
      <c r="B52" s="118" t="s">
        <v>714</v>
      </c>
      <c r="C52" s="112">
        <f t="shared" si="14"/>
        <v>0.2</v>
      </c>
      <c r="D52" s="112">
        <v>0.2</v>
      </c>
      <c r="E52" s="112"/>
      <c r="F52" s="112"/>
      <c r="G52" s="112"/>
      <c r="H52" s="77" t="s">
        <v>715</v>
      </c>
      <c r="I52" s="113">
        <f>SUM(J52:N52)</f>
        <v>1.5</v>
      </c>
      <c r="J52" s="113"/>
      <c r="K52" s="113"/>
      <c r="L52" s="113">
        <v>1.5</v>
      </c>
      <c r="M52" s="113"/>
      <c r="N52" s="113"/>
      <c r="O52" s="114" t="s">
        <v>85</v>
      </c>
      <c r="P52" s="104"/>
    </row>
    <row r="53" spans="1:16" s="116" customFormat="1" ht="89.25" x14ac:dyDescent="0.25">
      <c r="A53" s="114">
        <v>4</v>
      </c>
      <c r="B53" s="118" t="s">
        <v>139</v>
      </c>
      <c r="C53" s="112">
        <f t="shared" si="14"/>
        <v>1</v>
      </c>
      <c r="D53" s="112">
        <v>1</v>
      </c>
      <c r="E53" s="112"/>
      <c r="F53" s="112"/>
      <c r="G53" s="112"/>
      <c r="H53" s="77" t="s">
        <v>129</v>
      </c>
      <c r="I53" s="113">
        <f>SUM(J53:N53)</f>
        <v>3</v>
      </c>
      <c r="J53" s="113"/>
      <c r="K53" s="113"/>
      <c r="L53" s="113">
        <v>3</v>
      </c>
      <c r="M53" s="113"/>
      <c r="N53" s="113"/>
      <c r="O53" s="114" t="s">
        <v>85</v>
      </c>
      <c r="P53" s="104"/>
    </row>
    <row r="54" spans="1:16" s="116" customFormat="1" ht="89.25" x14ac:dyDescent="0.25">
      <c r="A54" s="114">
        <v>5</v>
      </c>
      <c r="B54" s="118" t="s">
        <v>716</v>
      </c>
      <c r="C54" s="112">
        <f t="shared" si="14"/>
        <v>3.07</v>
      </c>
      <c r="D54" s="112">
        <v>3.07</v>
      </c>
      <c r="E54" s="112"/>
      <c r="F54" s="112"/>
      <c r="G54" s="112"/>
      <c r="H54" s="77" t="s">
        <v>129</v>
      </c>
      <c r="I54" s="113">
        <f>SUM(J54:N54)</f>
        <v>3</v>
      </c>
      <c r="J54" s="113"/>
      <c r="K54" s="113"/>
      <c r="L54" s="113">
        <v>3</v>
      </c>
      <c r="M54" s="113"/>
      <c r="N54" s="113"/>
      <c r="O54" s="114" t="s">
        <v>85</v>
      </c>
      <c r="P54" s="104"/>
    </row>
    <row r="55" spans="1:16" ht="29.25" customHeight="1" x14ac:dyDescent="0.25">
      <c r="A55" s="56">
        <f>+A54+A48+A41+A39+A36+A34+A32+A30+A28+A26+A23</f>
        <v>32</v>
      </c>
      <c r="B55" s="57" t="s">
        <v>661</v>
      </c>
      <c r="C55" s="58">
        <f>+C49+C42+C40+C11</f>
        <v>50.923999999999992</v>
      </c>
      <c r="D55" s="58">
        <f t="shared" ref="D55:N55" si="16">+D49+D42+D40+D11</f>
        <v>35.230000000000004</v>
      </c>
      <c r="E55" s="58">
        <f t="shared" si="16"/>
        <v>0</v>
      </c>
      <c r="F55" s="58">
        <f t="shared" si="16"/>
        <v>0</v>
      </c>
      <c r="G55" s="58">
        <f t="shared" si="16"/>
        <v>15.693999999999999</v>
      </c>
      <c r="H55" s="58">
        <f t="shared" si="16"/>
        <v>0</v>
      </c>
      <c r="I55" s="58">
        <f t="shared" si="16"/>
        <v>286.57</v>
      </c>
      <c r="J55" s="58">
        <f t="shared" si="16"/>
        <v>0</v>
      </c>
      <c r="K55" s="58">
        <f t="shared" si="16"/>
        <v>100</v>
      </c>
      <c r="L55" s="58">
        <f t="shared" si="16"/>
        <v>186.49</v>
      </c>
      <c r="M55" s="58">
        <f t="shared" si="16"/>
        <v>0</v>
      </c>
      <c r="N55" s="58">
        <f t="shared" si="16"/>
        <v>0.08</v>
      </c>
      <c r="O55" s="59"/>
      <c r="P55" s="59"/>
    </row>
    <row r="57" spans="1:16" ht="24" customHeight="1" x14ac:dyDescent="0.25">
      <c r="K57" s="734" t="s">
        <v>1044</v>
      </c>
      <c r="L57" s="734"/>
      <c r="M57" s="734"/>
      <c r="N57" s="734"/>
      <c r="O57" s="734"/>
      <c r="P57" s="734"/>
    </row>
  </sheetData>
  <mergeCells count="20">
    <mergeCell ref="O8:O9"/>
    <mergeCell ref="I8:I9"/>
    <mergeCell ref="K57:P57"/>
    <mergeCell ref="P8:P9"/>
    <mergeCell ref="A5:P5"/>
    <mergeCell ref="B8:B9"/>
    <mergeCell ref="D8:G8"/>
    <mergeCell ref="C8:C9"/>
    <mergeCell ref="H8:H9"/>
    <mergeCell ref="A8:A9"/>
    <mergeCell ref="J8:N8"/>
    <mergeCell ref="A7:P7"/>
    <mergeCell ref="A1:E1"/>
    <mergeCell ref="F1:P1"/>
    <mergeCell ref="A2:E2"/>
    <mergeCell ref="F2:P2"/>
    <mergeCell ref="A3:E3"/>
    <mergeCell ref="A6:P6"/>
    <mergeCell ref="A4:P4"/>
    <mergeCell ref="F3:P3"/>
  </mergeCells>
  <printOptions horizontalCentered="1"/>
  <pageMargins left="0.27559055118110237" right="0.19685039370078741" top="0.6692913385826772" bottom="0.62992125984251968" header="0.11811023622047245" footer="0.27559055118110237"/>
  <pageSetup paperSize="9" fitToHeight="100" orientation="landscape" r:id="rId1"/>
  <headerFooter>
    <oddFooter>&amp;L&amp;9Phụ lục &amp;A&amp;R&amp;10&amp;P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2"/>
  <sheetViews>
    <sheetView showZeros="0" zoomScaleNormal="100" zoomScaleSheetLayoutView="70" workbookViewId="0">
      <selection activeCell="K32" sqref="K32:P32"/>
    </sheetView>
  </sheetViews>
  <sheetFormatPr defaultColWidth="6.875" defaultRowHeight="12.75" x14ac:dyDescent="0.25"/>
  <cols>
    <col min="1" max="1" width="4.375" style="32" customWidth="1"/>
    <col min="2" max="2" width="19.25" style="33" bestFit="1" customWidth="1"/>
    <col min="3" max="3" width="8.125" style="34" customWidth="1"/>
    <col min="4" max="4" width="5.5" style="35" bestFit="1" customWidth="1"/>
    <col min="5" max="5" width="5.625" style="35" customWidth="1"/>
    <col min="6" max="6" width="5.5" style="35" customWidth="1"/>
    <col min="7" max="7" width="6.125" style="35" customWidth="1"/>
    <col min="8" max="8" width="8.375" style="32" customWidth="1"/>
    <col min="9" max="9" width="8.625" style="32" customWidth="1"/>
    <col min="10" max="10" width="5.5" style="34" customWidth="1"/>
    <col min="11" max="11" width="5.25" style="34" customWidth="1"/>
    <col min="12" max="12" width="5.875" style="34" bestFit="1" customWidth="1"/>
    <col min="13" max="13" width="4.75" style="34" customWidth="1"/>
    <col min="14" max="14" width="5.875" style="34" bestFit="1" customWidth="1"/>
    <col min="15" max="15" width="30.75" style="32" customWidth="1"/>
    <col min="16" max="16" width="4.5" style="32" customWidth="1"/>
    <col min="17" max="16384" width="6.875" style="32"/>
  </cols>
  <sheetData>
    <row r="1" spans="1:17" s="28" customFormat="1" ht="15.75" customHeight="1" x14ac:dyDescent="0.25">
      <c r="A1" s="736" t="str">
        <f>'1.THD.T'!A1:E1</f>
        <v>ỦY BAN NHÂN DÂN</v>
      </c>
      <c r="B1" s="736"/>
      <c r="C1" s="736"/>
      <c r="D1" s="736"/>
      <c r="E1" s="736"/>
      <c r="F1" s="754" t="s">
        <v>21</v>
      </c>
      <c r="G1" s="754"/>
      <c r="H1" s="754"/>
      <c r="I1" s="754"/>
      <c r="J1" s="754"/>
      <c r="K1" s="754"/>
      <c r="L1" s="754"/>
      <c r="M1" s="754"/>
      <c r="N1" s="754"/>
      <c r="O1" s="754"/>
      <c r="P1" s="754"/>
    </row>
    <row r="2" spans="1:17" s="28" customFormat="1" ht="15.75" customHeight="1" x14ac:dyDescent="0.25">
      <c r="A2" s="755" t="str">
        <f>'1.THD.T'!A2:E2</f>
        <v>TỈNH HÀ TĨNH</v>
      </c>
      <c r="B2" s="755"/>
      <c r="C2" s="755"/>
      <c r="D2" s="755"/>
      <c r="E2" s="755"/>
      <c r="F2" s="754" t="s">
        <v>22</v>
      </c>
      <c r="G2" s="754"/>
      <c r="H2" s="754"/>
      <c r="I2" s="754"/>
      <c r="J2" s="754"/>
      <c r="K2" s="754"/>
      <c r="L2" s="754"/>
      <c r="M2" s="754"/>
      <c r="N2" s="754"/>
      <c r="O2" s="754"/>
      <c r="P2" s="754"/>
    </row>
    <row r="3" spans="1:17" s="28" customFormat="1" ht="15.75" x14ac:dyDescent="0.25">
      <c r="A3" s="756"/>
      <c r="B3" s="756"/>
      <c r="C3" s="756"/>
      <c r="D3" s="756"/>
      <c r="E3" s="756"/>
      <c r="F3" s="756"/>
      <c r="G3" s="756"/>
      <c r="H3" s="756"/>
      <c r="I3" s="756"/>
      <c r="J3" s="756"/>
      <c r="K3" s="756"/>
      <c r="L3" s="756"/>
      <c r="M3" s="756"/>
      <c r="N3" s="756"/>
      <c r="O3" s="756"/>
      <c r="P3" s="756"/>
    </row>
    <row r="4" spans="1:17" s="28" customFormat="1" ht="15.75" customHeight="1" x14ac:dyDescent="0.25">
      <c r="A4" s="750" t="s">
        <v>141</v>
      </c>
      <c r="B4" s="750"/>
      <c r="C4" s="750"/>
      <c r="D4" s="750"/>
      <c r="E4" s="750"/>
      <c r="F4" s="750"/>
      <c r="G4" s="750"/>
      <c r="H4" s="750"/>
      <c r="I4" s="750"/>
      <c r="J4" s="750"/>
      <c r="K4" s="750"/>
      <c r="L4" s="750"/>
      <c r="M4" s="750"/>
      <c r="N4" s="750"/>
      <c r="O4" s="750"/>
      <c r="P4" s="750"/>
    </row>
    <row r="5" spans="1:17" s="28" customFormat="1" ht="18.75" customHeight="1" x14ac:dyDescent="0.25">
      <c r="A5" s="757" t="s">
        <v>610</v>
      </c>
      <c r="B5" s="757"/>
      <c r="C5" s="757"/>
      <c r="D5" s="757"/>
      <c r="E5" s="757"/>
      <c r="F5" s="757"/>
      <c r="G5" s="757"/>
      <c r="H5" s="757"/>
      <c r="I5" s="757"/>
      <c r="J5" s="757"/>
      <c r="K5" s="757"/>
      <c r="L5" s="757"/>
      <c r="M5" s="757"/>
      <c r="N5" s="757"/>
      <c r="O5" s="757"/>
      <c r="P5" s="757"/>
    </row>
    <row r="6" spans="1:17" s="28" customFormat="1" ht="18" customHeight="1" x14ac:dyDescent="0.25">
      <c r="A6" s="758" t="str">
        <f>'1.THD.T'!A5:O5</f>
        <v>(Kèm theo Tờ trình số        /TTr-UBND ngày      tháng    năm 2024 của Ủy ban nhân dân tỉnh)</v>
      </c>
      <c r="B6" s="758"/>
      <c r="C6" s="758"/>
      <c r="D6" s="758"/>
      <c r="E6" s="758"/>
      <c r="F6" s="758"/>
      <c r="G6" s="758"/>
      <c r="H6" s="758"/>
      <c r="I6" s="758"/>
      <c r="J6" s="758"/>
      <c r="K6" s="758"/>
      <c r="L6" s="758"/>
      <c r="M6" s="758"/>
      <c r="N6" s="758"/>
      <c r="O6" s="758"/>
      <c r="P6" s="758"/>
    </row>
    <row r="7" spans="1:17" s="28" customFormat="1" ht="15.75" x14ac:dyDescent="0.25">
      <c r="A7" s="759"/>
      <c r="B7" s="759"/>
      <c r="C7" s="759"/>
      <c r="D7" s="759"/>
      <c r="E7" s="759"/>
      <c r="F7" s="759"/>
      <c r="G7" s="759"/>
      <c r="H7" s="759"/>
      <c r="I7" s="759"/>
      <c r="J7" s="759"/>
      <c r="K7" s="759"/>
      <c r="L7" s="759"/>
      <c r="M7" s="759"/>
      <c r="N7" s="759"/>
      <c r="O7" s="759"/>
      <c r="P7" s="759"/>
    </row>
    <row r="8" spans="1:17" s="29" customFormat="1" ht="18.75" customHeight="1" x14ac:dyDescent="0.25">
      <c r="A8" s="760" t="s">
        <v>19</v>
      </c>
      <c r="B8" s="753" t="s">
        <v>38</v>
      </c>
      <c r="C8" s="753" t="s">
        <v>39</v>
      </c>
      <c r="D8" s="753" t="s">
        <v>40</v>
      </c>
      <c r="E8" s="753"/>
      <c r="F8" s="753"/>
      <c r="G8" s="753"/>
      <c r="H8" s="753" t="s">
        <v>41</v>
      </c>
      <c r="I8" s="753" t="s">
        <v>15</v>
      </c>
      <c r="J8" s="753" t="s">
        <v>14</v>
      </c>
      <c r="K8" s="753"/>
      <c r="L8" s="753"/>
      <c r="M8" s="753"/>
      <c r="N8" s="753"/>
      <c r="O8" s="753" t="s">
        <v>42</v>
      </c>
      <c r="P8" s="753" t="s">
        <v>13</v>
      </c>
      <c r="Q8" s="139"/>
    </row>
    <row r="9" spans="1:17" s="29" customFormat="1" ht="78.75" customHeight="1" x14ac:dyDescent="0.25">
      <c r="A9" s="760"/>
      <c r="B9" s="753"/>
      <c r="C9" s="753"/>
      <c r="D9" s="95" t="s">
        <v>12</v>
      </c>
      <c r="E9" s="95" t="s">
        <v>11</v>
      </c>
      <c r="F9" s="95" t="s">
        <v>43</v>
      </c>
      <c r="G9" s="95" t="s">
        <v>20</v>
      </c>
      <c r="H9" s="753"/>
      <c r="I9" s="753"/>
      <c r="J9" s="95" t="s">
        <v>9</v>
      </c>
      <c r="K9" s="95" t="s">
        <v>8</v>
      </c>
      <c r="L9" s="95" t="s">
        <v>44</v>
      </c>
      <c r="M9" s="95" t="s">
        <v>45</v>
      </c>
      <c r="N9" s="95" t="s">
        <v>5</v>
      </c>
      <c r="O9" s="753"/>
      <c r="P9" s="753"/>
      <c r="Q9" s="139"/>
    </row>
    <row r="10" spans="1:17" s="31" customFormat="1" ht="24" x14ac:dyDescent="0.25">
      <c r="A10" s="30">
        <v>-1</v>
      </c>
      <c r="B10" s="30">
        <v>-2</v>
      </c>
      <c r="C10" s="36" t="s">
        <v>51</v>
      </c>
      <c r="D10" s="36">
        <v>-4</v>
      </c>
      <c r="E10" s="36">
        <v>-5</v>
      </c>
      <c r="F10" s="36">
        <v>-6</v>
      </c>
      <c r="G10" s="36">
        <v>-7</v>
      </c>
      <c r="H10" s="30">
        <v>-8</v>
      </c>
      <c r="I10" s="30" t="s">
        <v>52</v>
      </c>
      <c r="J10" s="36">
        <v>-10</v>
      </c>
      <c r="K10" s="36">
        <v>-11</v>
      </c>
      <c r="L10" s="36">
        <v>-12</v>
      </c>
      <c r="M10" s="36">
        <v>-13</v>
      </c>
      <c r="N10" s="36">
        <v>-14</v>
      </c>
      <c r="O10" s="30">
        <v>-15</v>
      </c>
      <c r="P10" s="30">
        <v>-16</v>
      </c>
      <c r="Q10" s="140"/>
    </row>
    <row r="11" spans="1:17" s="473" customFormat="1" ht="15" x14ac:dyDescent="0.25">
      <c r="A11" s="468" t="s">
        <v>46</v>
      </c>
      <c r="B11" s="469" t="s">
        <v>80</v>
      </c>
      <c r="C11" s="470">
        <f>SUM(C12:C12)</f>
        <v>27</v>
      </c>
      <c r="D11" s="470">
        <f>SUM(D12:D12)</f>
        <v>0</v>
      </c>
      <c r="E11" s="470">
        <f>SUM(E12:E12)</f>
        <v>0</v>
      </c>
      <c r="F11" s="470">
        <f>SUM(F12:F12)</f>
        <v>0</v>
      </c>
      <c r="G11" s="470">
        <f>SUM(G12:G12)</f>
        <v>27</v>
      </c>
      <c r="H11" s="470"/>
      <c r="I11" s="470">
        <f>SUM(I12:I12)</f>
        <v>35</v>
      </c>
      <c r="J11" s="470"/>
      <c r="K11" s="470"/>
      <c r="L11" s="470">
        <f>SUM(L12:L12)</f>
        <v>0</v>
      </c>
      <c r="M11" s="470">
        <f>SUM(M12:M12)</f>
        <v>0</v>
      </c>
      <c r="N11" s="470">
        <f>SUM(N12:N12)</f>
        <v>35</v>
      </c>
      <c r="O11" s="471"/>
      <c r="P11" s="472"/>
    </row>
    <row r="12" spans="1:17" s="473" customFormat="1" ht="90" x14ac:dyDescent="0.2">
      <c r="A12" s="63">
        <v>1</v>
      </c>
      <c r="B12" s="474" t="s">
        <v>753</v>
      </c>
      <c r="C12" s="475">
        <f>SUM(D12:G12)</f>
        <v>27</v>
      </c>
      <c r="D12" s="475"/>
      <c r="E12" s="475"/>
      <c r="F12" s="475"/>
      <c r="G12" s="475">
        <v>27</v>
      </c>
      <c r="H12" s="476" t="s">
        <v>142</v>
      </c>
      <c r="I12" s="477">
        <f>SUM(J12:N12)</f>
        <v>35</v>
      </c>
      <c r="J12" s="470"/>
      <c r="K12" s="470"/>
      <c r="L12" s="475"/>
      <c r="M12" s="475"/>
      <c r="N12" s="475">
        <v>35</v>
      </c>
      <c r="O12" s="478" t="s">
        <v>754</v>
      </c>
      <c r="P12" s="479"/>
    </row>
    <row r="13" spans="1:17" s="473" customFormat="1" ht="15" x14ac:dyDescent="0.2">
      <c r="A13" s="480" t="s">
        <v>47</v>
      </c>
      <c r="B13" s="481" t="s">
        <v>81</v>
      </c>
      <c r="C13" s="482">
        <f>C14+C21</f>
        <v>4.37</v>
      </c>
      <c r="D13" s="482">
        <f t="shared" ref="D13:N13" si="0">D14+D21</f>
        <v>3.44</v>
      </c>
      <c r="E13" s="482">
        <f t="shared" si="0"/>
        <v>0</v>
      </c>
      <c r="F13" s="482">
        <f t="shared" si="0"/>
        <v>0</v>
      </c>
      <c r="G13" s="482">
        <f t="shared" si="0"/>
        <v>0.92999999999999994</v>
      </c>
      <c r="H13" s="482"/>
      <c r="I13" s="482">
        <f t="shared" si="0"/>
        <v>24.5</v>
      </c>
      <c r="J13" s="482">
        <f t="shared" si="0"/>
        <v>0</v>
      </c>
      <c r="K13" s="482">
        <f t="shared" si="0"/>
        <v>3</v>
      </c>
      <c r="L13" s="482">
        <f t="shared" si="0"/>
        <v>18</v>
      </c>
      <c r="M13" s="482">
        <f t="shared" si="0"/>
        <v>0</v>
      </c>
      <c r="N13" s="482">
        <f t="shared" si="0"/>
        <v>3.5</v>
      </c>
      <c r="O13" s="479"/>
      <c r="P13" s="483"/>
    </row>
    <row r="14" spans="1:17" s="473" customFormat="1" ht="15" x14ac:dyDescent="0.2">
      <c r="A14" s="484" t="s">
        <v>143</v>
      </c>
      <c r="B14" s="481" t="s">
        <v>48</v>
      </c>
      <c r="C14" s="58">
        <f>SUM(C15:C20)</f>
        <v>3.65</v>
      </c>
      <c r="D14" s="58">
        <f t="shared" ref="D14:N14" si="1">SUM(D15:D20)</f>
        <v>2.75</v>
      </c>
      <c r="E14" s="58">
        <f t="shared" si="1"/>
        <v>0</v>
      </c>
      <c r="F14" s="58">
        <f t="shared" si="1"/>
        <v>0</v>
      </c>
      <c r="G14" s="58">
        <f t="shared" si="1"/>
        <v>0.89999999999999991</v>
      </c>
      <c r="H14" s="58"/>
      <c r="I14" s="58">
        <f t="shared" si="1"/>
        <v>21</v>
      </c>
      <c r="J14" s="58">
        <f t="shared" si="1"/>
        <v>0</v>
      </c>
      <c r="K14" s="58">
        <f t="shared" si="1"/>
        <v>3</v>
      </c>
      <c r="L14" s="58">
        <f t="shared" si="1"/>
        <v>18</v>
      </c>
      <c r="M14" s="58">
        <f t="shared" si="1"/>
        <v>0</v>
      </c>
      <c r="N14" s="58">
        <f t="shared" si="1"/>
        <v>0</v>
      </c>
      <c r="O14" s="479"/>
      <c r="P14" s="483"/>
    </row>
    <row r="15" spans="1:17" s="473" customFormat="1" ht="75" x14ac:dyDescent="0.2">
      <c r="A15" s="485">
        <v>1</v>
      </c>
      <c r="B15" s="486" t="s">
        <v>144</v>
      </c>
      <c r="C15" s="487">
        <f>SUM(D15:G15)</f>
        <v>0.5</v>
      </c>
      <c r="D15" s="487">
        <v>0.3</v>
      </c>
      <c r="E15" s="487"/>
      <c r="F15" s="487"/>
      <c r="G15" s="487">
        <v>0.2</v>
      </c>
      <c r="H15" s="485" t="s">
        <v>145</v>
      </c>
      <c r="I15" s="488">
        <f t="shared" ref="I15:I25" si="2">SUM(J15:N15)</f>
        <v>2</v>
      </c>
      <c r="J15" s="489"/>
      <c r="K15" s="489"/>
      <c r="L15" s="488">
        <v>2</v>
      </c>
      <c r="M15" s="489"/>
      <c r="N15" s="489"/>
      <c r="O15" s="479" t="s">
        <v>146</v>
      </c>
      <c r="P15" s="479"/>
    </row>
    <row r="16" spans="1:17" s="473" customFormat="1" ht="105" x14ac:dyDescent="0.2">
      <c r="A16" s="485">
        <v>2</v>
      </c>
      <c r="B16" s="486" t="s">
        <v>147</v>
      </c>
      <c r="C16" s="487">
        <f t="shared" ref="C16:C27" si="3">SUM(D16:G16)</f>
        <v>0.02</v>
      </c>
      <c r="D16" s="487"/>
      <c r="E16" s="487"/>
      <c r="F16" s="487"/>
      <c r="G16" s="487">
        <v>0.02</v>
      </c>
      <c r="H16" s="485" t="s">
        <v>142</v>
      </c>
      <c r="I16" s="488">
        <f t="shared" si="2"/>
        <v>1.5</v>
      </c>
      <c r="J16" s="489"/>
      <c r="K16" s="489"/>
      <c r="L16" s="488">
        <v>1.5</v>
      </c>
      <c r="M16" s="489"/>
      <c r="N16" s="489"/>
      <c r="O16" s="479" t="s">
        <v>148</v>
      </c>
      <c r="P16" s="479"/>
    </row>
    <row r="17" spans="1:16" s="473" customFormat="1" ht="90" x14ac:dyDescent="0.2">
      <c r="A17" s="485">
        <v>3</v>
      </c>
      <c r="B17" s="486" t="s">
        <v>149</v>
      </c>
      <c r="C17" s="487">
        <f t="shared" si="3"/>
        <v>0.35</v>
      </c>
      <c r="D17" s="487">
        <v>0.35</v>
      </c>
      <c r="E17" s="487"/>
      <c r="F17" s="487"/>
      <c r="G17" s="487"/>
      <c r="H17" s="485" t="s">
        <v>142</v>
      </c>
      <c r="I17" s="488">
        <f t="shared" si="2"/>
        <v>1</v>
      </c>
      <c r="J17" s="489"/>
      <c r="K17" s="489"/>
      <c r="L17" s="488">
        <v>1</v>
      </c>
      <c r="M17" s="489"/>
      <c r="N17" s="489"/>
      <c r="O17" s="479" t="s">
        <v>150</v>
      </c>
      <c r="P17" s="479"/>
    </row>
    <row r="18" spans="1:16" s="473" customFormat="1" ht="75" x14ac:dyDescent="0.2">
      <c r="A18" s="485">
        <v>4</v>
      </c>
      <c r="B18" s="486" t="s">
        <v>151</v>
      </c>
      <c r="C18" s="487">
        <f t="shared" si="3"/>
        <v>0.08</v>
      </c>
      <c r="D18" s="487"/>
      <c r="E18" s="487"/>
      <c r="F18" s="487"/>
      <c r="G18" s="487">
        <v>0.08</v>
      </c>
      <c r="H18" s="485" t="s">
        <v>152</v>
      </c>
      <c r="I18" s="488">
        <f t="shared" si="2"/>
        <v>4</v>
      </c>
      <c r="J18" s="489"/>
      <c r="K18" s="489"/>
      <c r="L18" s="488">
        <v>4</v>
      </c>
      <c r="M18" s="489"/>
      <c r="N18" s="489"/>
      <c r="O18" s="479" t="s">
        <v>755</v>
      </c>
      <c r="P18" s="479"/>
    </row>
    <row r="19" spans="1:16" s="490" customFormat="1" ht="75" x14ac:dyDescent="0.2">
      <c r="A19" s="485">
        <v>5</v>
      </c>
      <c r="B19" s="486" t="s">
        <v>756</v>
      </c>
      <c r="C19" s="487">
        <f t="shared" si="3"/>
        <v>2.1</v>
      </c>
      <c r="D19" s="487">
        <v>2.1</v>
      </c>
      <c r="E19" s="487"/>
      <c r="F19" s="487"/>
      <c r="G19" s="487"/>
      <c r="H19" s="485" t="s">
        <v>757</v>
      </c>
      <c r="I19" s="488">
        <f t="shared" si="2"/>
        <v>5</v>
      </c>
      <c r="J19" s="489"/>
      <c r="K19" s="488">
        <v>3</v>
      </c>
      <c r="L19" s="488">
        <v>2</v>
      </c>
      <c r="M19" s="489"/>
      <c r="N19" s="489"/>
      <c r="O19" s="479" t="s">
        <v>758</v>
      </c>
      <c r="P19" s="483"/>
    </row>
    <row r="20" spans="1:16" s="473" customFormat="1" ht="75" x14ac:dyDescent="0.2">
      <c r="A20" s="485">
        <v>6</v>
      </c>
      <c r="B20" s="486" t="s">
        <v>153</v>
      </c>
      <c r="C20" s="487">
        <f t="shared" si="3"/>
        <v>0.6</v>
      </c>
      <c r="D20" s="487"/>
      <c r="E20" s="487"/>
      <c r="F20" s="487"/>
      <c r="G20" s="487">
        <v>0.6</v>
      </c>
      <c r="H20" s="485" t="s">
        <v>142</v>
      </c>
      <c r="I20" s="488">
        <f t="shared" si="2"/>
        <v>7.5</v>
      </c>
      <c r="J20" s="489"/>
      <c r="K20" s="489"/>
      <c r="L20" s="488">
        <v>7.5</v>
      </c>
      <c r="M20" s="489"/>
      <c r="N20" s="489"/>
      <c r="O20" s="479" t="s">
        <v>759</v>
      </c>
      <c r="P20" s="483"/>
    </row>
    <row r="21" spans="1:16" s="473" customFormat="1" ht="28.5" x14ac:dyDescent="0.2">
      <c r="A21" s="484" t="s">
        <v>154</v>
      </c>
      <c r="B21" s="481" t="s">
        <v>50</v>
      </c>
      <c r="C21" s="58">
        <f>SUM(C22:C25)</f>
        <v>0.72</v>
      </c>
      <c r="D21" s="58">
        <f t="shared" ref="D21:N21" si="4">SUM(D22:D25)</f>
        <v>0.69</v>
      </c>
      <c r="E21" s="58">
        <f t="shared" si="4"/>
        <v>0</v>
      </c>
      <c r="F21" s="58">
        <f t="shared" si="4"/>
        <v>0</v>
      </c>
      <c r="G21" s="58">
        <f t="shared" si="4"/>
        <v>0.03</v>
      </c>
      <c r="H21" s="58"/>
      <c r="I21" s="58">
        <f t="shared" si="4"/>
        <v>3.5</v>
      </c>
      <c r="J21" s="58">
        <f t="shared" si="4"/>
        <v>0</v>
      </c>
      <c r="K21" s="58">
        <f t="shared" si="4"/>
        <v>0</v>
      </c>
      <c r="L21" s="58">
        <f t="shared" si="4"/>
        <v>0</v>
      </c>
      <c r="M21" s="58">
        <f t="shared" si="4"/>
        <v>0</v>
      </c>
      <c r="N21" s="58">
        <f t="shared" si="4"/>
        <v>3.5</v>
      </c>
      <c r="O21" s="479"/>
      <c r="P21" s="483"/>
    </row>
    <row r="22" spans="1:16" s="473" customFormat="1" ht="98.25" customHeight="1" x14ac:dyDescent="0.2">
      <c r="A22" s="485">
        <v>1</v>
      </c>
      <c r="B22" s="486" t="s">
        <v>155</v>
      </c>
      <c r="C22" s="487">
        <f t="shared" si="3"/>
        <v>0.03</v>
      </c>
      <c r="D22" s="487">
        <v>0.02</v>
      </c>
      <c r="E22" s="487"/>
      <c r="F22" s="487"/>
      <c r="G22" s="487">
        <v>0.01</v>
      </c>
      <c r="H22" s="491" t="s">
        <v>156</v>
      </c>
      <c r="I22" s="488">
        <f t="shared" si="2"/>
        <v>0.5</v>
      </c>
      <c r="J22" s="488"/>
      <c r="K22" s="488"/>
      <c r="L22" s="488"/>
      <c r="M22" s="488"/>
      <c r="N22" s="488">
        <v>0.5</v>
      </c>
      <c r="O22" s="479" t="s">
        <v>157</v>
      </c>
      <c r="P22" s="483"/>
    </row>
    <row r="23" spans="1:16" s="473" customFormat="1" ht="90" x14ac:dyDescent="0.2">
      <c r="A23" s="485">
        <v>2</v>
      </c>
      <c r="B23" s="486" t="s">
        <v>158</v>
      </c>
      <c r="C23" s="487">
        <f t="shared" si="3"/>
        <v>0.08</v>
      </c>
      <c r="D23" s="487">
        <v>7.0000000000000007E-2</v>
      </c>
      <c r="E23" s="487"/>
      <c r="F23" s="487"/>
      <c r="G23" s="487">
        <v>0.01</v>
      </c>
      <c r="H23" s="491" t="s">
        <v>159</v>
      </c>
      <c r="I23" s="488">
        <f t="shared" si="2"/>
        <v>1.5</v>
      </c>
      <c r="J23" s="488"/>
      <c r="K23" s="488"/>
      <c r="L23" s="488"/>
      <c r="M23" s="488"/>
      <c r="N23" s="488">
        <v>1.5</v>
      </c>
      <c r="O23" s="479" t="s">
        <v>160</v>
      </c>
      <c r="P23" s="483"/>
    </row>
    <row r="24" spans="1:16" s="473" customFormat="1" ht="90" x14ac:dyDescent="0.2">
      <c r="A24" s="485">
        <v>3</v>
      </c>
      <c r="B24" s="492" t="s">
        <v>161</v>
      </c>
      <c r="C24" s="487">
        <f t="shared" si="3"/>
        <v>0.6</v>
      </c>
      <c r="D24" s="487">
        <v>0.6</v>
      </c>
      <c r="E24" s="487"/>
      <c r="F24" s="487"/>
      <c r="G24" s="487"/>
      <c r="H24" s="491" t="s">
        <v>159</v>
      </c>
      <c r="I24" s="488">
        <f t="shared" si="2"/>
        <v>1</v>
      </c>
      <c r="J24" s="488"/>
      <c r="K24" s="488"/>
      <c r="L24" s="488"/>
      <c r="M24" s="488"/>
      <c r="N24" s="488">
        <v>1</v>
      </c>
      <c r="O24" s="479" t="s">
        <v>162</v>
      </c>
      <c r="P24" s="483"/>
    </row>
    <row r="25" spans="1:16" s="473" customFormat="1" ht="75" x14ac:dyDescent="0.2">
      <c r="A25" s="485">
        <v>4</v>
      </c>
      <c r="B25" s="486" t="s">
        <v>163</v>
      </c>
      <c r="C25" s="487">
        <f t="shared" si="3"/>
        <v>0.01</v>
      </c>
      <c r="D25" s="487"/>
      <c r="E25" s="487"/>
      <c r="F25" s="487"/>
      <c r="G25" s="491">
        <v>0.01</v>
      </c>
      <c r="H25" s="491" t="s">
        <v>152</v>
      </c>
      <c r="I25" s="488">
        <f t="shared" si="2"/>
        <v>0.5</v>
      </c>
      <c r="J25" s="488"/>
      <c r="K25" s="488"/>
      <c r="L25" s="488"/>
      <c r="M25" s="488"/>
      <c r="N25" s="488">
        <v>0.5</v>
      </c>
      <c r="O25" s="493" t="s">
        <v>164</v>
      </c>
      <c r="P25" s="483"/>
    </row>
    <row r="26" spans="1:16" s="473" customFormat="1" ht="28.5" x14ac:dyDescent="0.2">
      <c r="A26" s="484" t="s">
        <v>49</v>
      </c>
      <c r="B26" s="481" t="s">
        <v>69</v>
      </c>
      <c r="C26" s="494">
        <f>C27</f>
        <v>0.2</v>
      </c>
      <c r="D26" s="494">
        <f>D27</f>
        <v>0.2</v>
      </c>
      <c r="E26" s="494">
        <f>E27</f>
        <v>0</v>
      </c>
      <c r="F26" s="494">
        <f>F27</f>
        <v>0</v>
      </c>
      <c r="G26" s="494">
        <f>G27</f>
        <v>0</v>
      </c>
      <c r="H26" s="495"/>
      <c r="I26" s="494">
        <f>I27</f>
        <v>1</v>
      </c>
      <c r="J26" s="494"/>
      <c r="K26" s="494"/>
      <c r="L26" s="494"/>
      <c r="M26" s="494">
        <f>M27</f>
        <v>1</v>
      </c>
      <c r="N26" s="494"/>
      <c r="O26" s="479"/>
      <c r="P26" s="483"/>
    </row>
    <row r="27" spans="1:16" s="473" customFormat="1" ht="90" x14ac:dyDescent="0.2">
      <c r="A27" s="485">
        <v>1</v>
      </c>
      <c r="B27" s="486" t="s">
        <v>165</v>
      </c>
      <c r="C27" s="487">
        <f t="shared" si="3"/>
        <v>0.2</v>
      </c>
      <c r="D27" s="496">
        <v>0.2</v>
      </c>
      <c r="E27" s="496"/>
      <c r="F27" s="496"/>
      <c r="G27" s="496"/>
      <c r="H27" s="497" t="s">
        <v>166</v>
      </c>
      <c r="I27" s="488">
        <f>SUM(J27:N27)</f>
        <v>1</v>
      </c>
      <c r="J27" s="494"/>
      <c r="K27" s="494"/>
      <c r="L27" s="496"/>
      <c r="M27" s="496">
        <v>1</v>
      </c>
      <c r="N27" s="494"/>
      <c r="O27" s="479" t="s">
        <v>167</v>
      </c>
      <c r="P27" s="479"/>
    </row>
    <row r="28" spans="1:16" s="473" customFormat="1" ht="28.5" x14ac:dyDescent="0.2">
      <c r="A28" s="484" t="s">
        <v>56</v>
      </c>
      <c r="B28" s="481" t="s">
        <v>63</v>
      </c>
      <c r="C28" s="494">
        <f>SUM(C29:C29)</f>
        <v>28.03</v>
      </c>
      <c r="D28" s="494">
        <f>SUM(D29:D29)</f>
        <v>0.39</v>
      </c>
      <c r="E28" s="494">
        <f>SUM(E29:E29)</f>
        <v>0</v>
      </c>
      <c r="F28" s="494">
        <f>SUM(F29:F29)</f>
        <v>0</v>
      </c>
      <c r="G28" s="494">
        <f>SUM(G29:G29)</f>
        <v>27.64</v>
      </c>
      <c r="H28" s="494"/>
      <c r="I28" s="494">
        <f>SUM(I29:I29)</f>
        <v>28</v>
      </c>
      <c r="J28" s="494"/>
      <c r="K28" s="494"/>
      <c r="L28" s="494">
        <f>SUM(L29:L29)</f>
        <v>28</v>
      </c>
      <c r="M28" s="494">
        <f>SUM(M29:M29)</f>
        <v>0</v>
      </c>
      <c r="N28" s="494"/>
      <c r="O28" s="479"/>
      <c r="P28" s="483"/>
    </row>
    <row r="29" spans="1:16" s="473" customFormat="1" ht="45" x14ac:dyDescent="0.2">
      <c r="A29" s="485">
        <v>1</v>
      </c>
      <c r="B29" s="486" t="s">
        <v>168</v>
      </c>
      <c r="C29" s="496">
        <f>SUM(D29:G29)</f>
        <v>28.03</v>
      </c>
      <c r="D29" s="496">
        <v>0.39</v>
      </c>
      <c r="E29" s="496"/>
      <c r="F29" s="496"/>
      <c r="G29" s="496">
        <v>27.64</v>
      </c>
      <c r="H29" s="497" t="s">
        <v>169</v>
      </c>
      <c r="I29" s="488">
        <f>SUM(J29:N29)</f>
        <v>28</v>
      </c>
      <c r="J29" s="494"/>
      <c r="K29" s="494"/>
      <c r="L29" s="496">
        <v>28</v>
      </c>
      <c r="M29" s="496"/>
      <c r="N29" s="494"/>
      <c r="O29" s="479" t="s">
        <v>170</v>
      </c>
      <c r="P29" s="483"/>
    </row>
    <row r="30" spans="1:16" s="498" customFormat="1" ht="15" x14ac:dyDescent="0.25">
      <c r="A30" s="60">
        <f>+A29+A27+A25+A20+A12</f>
        <v>13</v>
      </c>
      <c r="B30" s="61" t="s">
        <v>760</v>
      </c>
      <c r="C30" s="62">
        <f>+C28+C26+C13+C11</f>
        <v>59.6</v>
      </c>
      <c r="D30" s="62">
        <f t="shared" ref="D30:N30" si="5">+D28+D26+D13+D11</f>
        <v>4.03</v>
      </c>
      <c r="E30" s="62">
        <f t="shared" si="5"/>
        <v>0</v>
      </c>
      <c r="F30" s="62">
        <f t="shared" si="5"/>
        <v>0</v>
      </c>
      <c r="G30" s="62">
        <f t="shared" si="5"/>
        <v>55.57</v>
      </c>
      <c r="H30" s="62">
        <f t="shared" si="5"/>
        <v>0</v>
      </c>
      <c r="I30" s="62">
        <f t="shared" si="5"/>
        <v>88.5</v>
      </c>
      <c r="J30" s="62">
        <f t="shared" si="5"/>
        <v>0</v>
      </c>
      <c r="K30" s="62">
        <f t="shared" si="5"/>
        <v>3</v>
      </c>
      <c r="L30" s="62">
        <f t="shared" si="5"/>
        <v>46</v>
      </c>
      <c r="M30" s="62">
        <f t="shared" si="5"/>
        <v>1</v>
      </c>
      <c r="N30" s="62">
        <f t="shared" si="5"/>
        <v>38.5</v>
      </c>
      <c r="O30" s="63"/>
      <c r="P30" s="64"/>
    </row>
    <row r="32" spans="1:16" ht="18" customHeight="1" x14ac:dyDescent="0.25">
      <c r="K32" s="734" t="s">
        <v>1044</v>
      </c>
      <c r="L32" s="734"/>
      <c r="M32" s="734"/>
      <c r="N32" s="734"/>
      <c r="O32" s="734"/>
      <c r="P32" s="734"/>
    </row>
  </sheetData>
  <mergeCells count="20">
    <mergeCell ref="B8:B9"/>
    <mergeCell ref="J8:N8"/>
    <mergeCell ref="K32:P32"/>
    <mergeCell ref="A6:P6"/>
    <mergeCell ref="O8:O9"/>
    <mergeCell ref="H8:H9"/>
    <mergeCell ref="P8:P9"/>
    <mergeCell ref="A7:P7"/>
    <mergeCell ref="I8:I9"/>
    <mergeCell ref="A8:A9"/>
    <mergeCell ref="C8:C9"/>
    <mergeCell ref="D8:G8"/>
    <mergeCell ref="A1:E1"/>
    <mergeCell ref="F1:P1"/>
    <mergeCell ref="A2:E2"/>
    <mergeCell ref="F2:P2"/>
    <mergeCell ref="A3:E3"/>
    <mergeCell ref="F3:P3"/>
    <mergeCell ref="A5:P5"/>
    <mergeCell ref="A4:P4"/>
  </mergeCells>
  <printOptions horizontalCentered="1"/>
  <pageMargins left="0.26" right="0.2" top="0.68" bottom="0.64" header="0.118110236220472" footer="0.27559055118110198"/>
  <pageSetup paperSize="9" fitToHeight="100" orientation="landscape" r:id="rId1"/>
  <headerFooter>
    <oddFooter>&amp;L&amp;9Phụ lục &amp;A&amp;R&amp;10&amp;P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4"/>
  <sheetViews>
    <sheetView showZeros="0" topLeftCell="A34" zoomScaleNormal="100" zoomScaleSheetLayoutView="70" workbookViewId="0">
      <selection activeCell="K34" sqref="K34:P34"/>
    </sheetView>
  </sheetViews>
  <sheetFormatPr defaultColWidth="6.875" defaultRowHeight="12.75" x14ac:dyDescent="0.25"/>
  <cols>
    <col min="1" max="1" width="4.375" style="5" customWidth="1"/>
    <col min="2" max="2" width="21.5" style="13" customWidth="1"/>
    <col min="3" max="3" width="8.125" style="5" customWidth="1"/>
    <col min="4" max="4" width="6.25" style="9" bestFit="1" customWidth="1"/>
    <col min="5" max="5" width="5.625" style="9" customWidth="1"/>
    <col min="6" max="6" width="4.625" style="9" customWidth="1"/>
    <col min="7" max="7" width="5.625" style="9" customWidth="1"/>
    <col min="8" max="8" width="11.125" style="5" customWidth="1"/>
    <col min="9" max="9" width="8.625" style="5" customWidth="1"/>
    <col min="10" max="10" width="5.5" style="5" customWidth="1"/>
    <col min="11" max="11" width="5.25" style="5" customWidth="1"/>
    <col min="12" max="12" width="6.125" style="5" customWidth="1"/>
    <col min="13" max="13" width="5.625" style="5" customWidth="1"/>
    <col min="14" max="14" width="6.375" style="5" customWidth="1"/>
    <col min="15" max="15" width="25.25" style="5" customWidth="1"/>
    <col min="16" max="16" width="4.25" style="5" customWidth="1"/>
    <col min="17" max="16384" width="6.875" style="5"/>
  </cols>
  <sheetData>
    <row r="1" spans="1:16" s="11" customFormat="1" ht="15.75" customHeight="1" x14ac:dyDescent="0.25">
      <c r="A1" s="736" t="str">
        <f>'1.THD.T'!A1:E1</f>
        <v>ỦY BAN NHÂN DÂN</v>
      </c>
      <c r="B1" s="736"/>
      <c r="C1" s="736"/>
      <c r="D1" s="736"/>
      <c r="E1" s="736"/>
      <c r="F1" s="737" t="s">
        <v>21</v>
      </c>
      <c r="G1" s="737"/>
      <c r="H1" s="737"/>
      <c r="I1" s="737"/>
      <c r="J1" s="737"/>
      <c r="K1" s="737"/>
      <c r="L1" s="737"/>
      <c r="M1" s="737"/>
      <c r="N1" s="737"/>
      <c r="O1" s="737"/>
      <c r="P1" s="737"/>
    </row>
    <row r="2" spans="1:16" s="11" customFormat="1" ht="15.75" customHeight="1" x14ac:dyDescent="0.25">
      <c r="A2" s="737" t="str">
        <f>'1.THD.T'!A2:E2</f>
        <v>TỈNH HÀ TĨNH</v>
      </c>
      <c r="B2" s="737"/>
      <c r="C2" s="737"/>
      <c r="D2" s="737"/>
      <c r="E2" s="737"/>
      <c r="F2" s="737" t="s">
        <v>22</v>
      </c>
      <c r="G2" s="737"/>
      <c r="H2" s="737"/>
      <c r="I2" s="737"/>
      <c r="J2" s="737"/>
      <c r="K2" s="737"/>
      <c r="L2" s="737"/>
      <c r="M2" s="737"/>
      <c r="N2" s="737"/>
      <c r="O2" s="737"/>
      <c r="P2" s="737"/>
    </row>
    <row r="3" spans="1:16" s="11" customFormat="1" ht="12.75" customHeight="1" x14ac:dyDescent="0.25">
      <c r="A3" s="748"/>
      <c r="B3" s="748"/>
      <c r="C3" s="748"/>
      <c r="D3" s="748"/>
      <c r="E3" s="748"/>
      <c r="F3" s="748"/>
      <c r="G3" s="748"/>
      <c r="H3" s="748"/>
      <c r="I3" s="748"/>
      <c r="J3" s="748"/>
      <c r="K3" s="748"/>
      <c r="L3" s="748"/>
      <c r="M3" s="748"/>
      <c r="N3" s="748"/>
      <c r="O3" s="748"/>
      <c r="P3" s="748"/>
    </row>
    <row r="4" spans="1:16" s="17" customFormat="1" ht="15.75" x14ac:dyDescent="0.25">
      <c r="A4" s="764" t="s">
        <v>171</v>
      </c>
      <c r="B4" s="764"/>
      <c r="C4" s="764"/>
      <c r="D4" s="764"/>
      <c r="E4" s="764"/>
      <c r="F4" s="764"/>
      <c r="G4" s="764"/>
      <c r="H4" s="764"/>
      <c r="I4" s="764"/>
      <c r="J4" s="764"/>
      <c r="K4" s="764"/>
      <c r="L4" s="764"/>
      <c r="M4" s="764"/>
      <c r="N4" s="764"/>
      <c r="O4" s="764"/>
      <c r="P4" s="764"/>
    </row>
    <row r="5" spans="1:16" s="17" customFormat="1" ht="18" customHeight="1" x14ac:dyDescent="0.25">
      <c r="A5" s="764" t="s">
        <v>611</v>
      </c>
      <c r="B5" s="764"/>
      <c r="C5" s="764"/>
      <c r="D5" s="764"/>
      <c r="E5" s="764"/>
      <c r="F5" s="764"/>
      <c r="G5" s="764"/>
      <c r="H5" s="764"/>
      <c r="I5" s="764"/>
      <c r="J5" s="764"/>
      <c r="K5" s="764"/>
      <c r="L5" s="764"/>
      <c r="M5" s="764"/>
      <c r="N5" s="764"/>
      <c r="O5" s="764"/>
      <c r="P5" s="764"/>
    </row>
    <row r="6" spans="1:16" s="11" customFormat="1" ht="21" customHeight="1"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c r="P6" s="749"/>
    </row>
    <row r="7" spans="1:16" s="11" customFormat="1" ht="15.75" x14ac:dyDescent="0.25">
      <c r="A7" s="747"/>
      <c r="B7" s="747"/>
      <c r="C7" s="747"/>
      <c r="D7" s="747"/>
      <c r="E7" s="747"/>
      <c r="F7" s="747"/>
      <c r="G7" s="747"/>
      <c r="H7" s="747"/>
      <c r="I7" s="747"/>
      <c r="J7" s="747"/>
      <c r="K7" s="747"/>
      <c r="L7" s="747"/>
      <c r="M7" s="747"/>
      <c r="N7" s="747"/>
      <c r="O7" s="747"/>
      <c r="P7" s="747"/>
    </row>
    <row r="8" spans="1:16" s="348" customFormat="1" x14ac:dyDescent="0.25">
      <c r="A8" s="761" t="s">
        <v>19</v>
      </c>
      <c r="B8" s="762" t="s">
        <v>38</v>
      </c>
      <c r="C8" s="763" t="s">
        <v>39</v>
      </c>
      <c r="D8" s="763" t="s">
        <v>40</v>
      </c>
      <c r="E8" s="763"/>
      <c r="F8" s="763"/>
      <c r="G8" s="763"/>
      <c r="H8" s="762" t="s">
        <v>41</v>
      </c>
      <c r="I8" s="762" t="s">
        <v>15</v>
      </c>
      <c r="J8" s="762" t="s">
        <v>14</v>
      </c>
      <c r="K8" s="762"/>
      <c r="L8" s="762"/>
      <c r="M8" s="762"/>
      <c r="N8" s="762"/>
      <c r="O8" s="762" t="s">
        <v>42</v>
      </c>
      <c r="P8" s="762" t="s">
        <v>13</v>
      </c>
    </row>
    <row r="9" spans="1:16" s="348" customFormat="1" ht="81" customHeight="1" x14ac:dyDescent="0.25">
      <c r="A9" s="761"/>
      <c r="B9" s="762"/>
      <c r="C9" s="763"/>
      <c r="D9" s="511" t="s">
        <v>12</v>
      </c>
      <c r="E9" s="511" t="s">
        <v>11</v>
      </c>
      <c r="F9" s="451" t="s">
        <v>43</v>
      </c>
      <c r="G9" s="451" t="s">
        <v>20</v>
      </c>
      <c r="H9" s="762"/>
      <c r="I9" s="762"/>
      <c r="J9" s="349" t="s">
        <v>9</v>
      </c>
      <c r="K9" s="349" t="s">
        <v>8</v>
      </c>
      <c r="L9" s="349" t="s">
        <v>44</v>
      </c>
      <c r="M9" s="349" t="s">
        <v>45</v>
      </c>
      <c r="N9" s="349" t="s">
        <v>5</v>
      </c>
      <c r="O9" s="762"/>
      <c r="P9" s="762"/>
    </row>
    <row r="10" spans="1:16" s="353" customFormat="1" ht="25.5" x14ac:dyDescent="0.25">
      <c r="A10" s="350">
        <v>-1</v>
      </c>
      <c r="B10" s="350">
        <v>-2</v>
      </c>
      <c r="C10" s="351" t="s">
        <v>51</v>
      </c>
      <c r="D10" s="352">
        <v>-4</v>
      </c>
      <c r="E10" s="352">
        <v>-5</v>
      </c>
      <c r="F10" s="351">
        <v>-6</v>
      </c>
      <c r="G10" s="351">
        <v>-7</v>
      </c>
      <c r="H10" s="350">
        <v>-8</v>
      </c>
      <c r="I10" s="350" t="s">
        <v>52</v>
      </c>
      <c r="J10" s="350">
        <v>-10</v>
      </c>
      <c r="K10" s="350">
        <v>-11</v>
      </c>
      <c r="L10" s="350">
        <v>-12</v>
      </c>
      <c r="M10" s="350">
        <v>-13</v>
      </c>
      <c r="N10" s="350">
        <v>-14</v>
      </c>
      <c r="O10" s="350">
        <v>-15</v>
      </c>
      <c r="P10" s="350">
        <v>-16</v>
      </c>
    </row>
    <row r="11" spans="1:16" s="360" customFormat="1" x14ac:dyDescent="0.2">
      <c r="A11" s="354" t="s">
        <v>46</v>
      </c>
      <c r="B11" s="355" t="s">
        <v>48</v>
      </c>
      <c r="C11" s="356">
        <f>SUM(C12:C14)</f>
        <v>11.33</v>
      </c>
      <c r="D11" s="357">
        <f>SUM(D12:D14)</f>
        <v>2.54</v>
      </c>
      <c r="E11" s="357">
        <f>SUM(E12:E14)</f>
        <v>1.9500000000000002</v>
      </c>
      <c r="F11" s="356">
        <f>SUM(F12:F14)</f>
        <v>0</v>
      </c>
      <c r="G11" s="356">
        <f>SUM(G12:G14)</f>
        <v>6.84</v>
      </c>
      <c r="H11" s="356">
        <f>SUM(H12:H13)</f>
        <v>0</v>
      </c>
      <c r="I11" s="356">
        <f t="shared" ref="I11:N11" si="0">SUM(I12:I14)</f>
        <v>7.1579999999999995</v>
      </c>
      <c r="J11" s="356">
        <f t="shared" si="0"/>
        <v>5.0999999999999996</v>
      </c>
      <c r="K11" s="356">
        <f t="shared" si="0"/>
        <v>0</v>
      </c>
      <c r="L11" s="356">
        <f t="shared" si="0"/>
        <v>0</v>
      </c>
      <c r="M11" s="356">
        <f t="shared" si="0"/>
        <v>0.72</v>
      </c>
      <c r="N11" s="356">
        <f t="shared" si="0"/>
        <v>1.3379999999999999</v>
      </c>
      <c r="O11" s="358"/>
      <c r="P11" s="359"/>
    </row>
    <row r="12" spans="1:16" s="369" customFormat="1" ht="84" customHeight="1" x14ac:dyDescent="0.2">
      <c r="A12" s="361">
        <v>1</v>
      </c>
      <c r="B12" s="362" t="s">
        <v>665</v>
      </c>
      <c r="C12" s="363">
        <f>D12+E12+F12+G12</f>
        <v>0.6</v>
      </c>
      <c r="D12" s="364"/>
      <c r="E12" s="83"/>
      <c r="F12" s="363"/>
      <c r="G12" s="363">
        <v>0.6</v>
      </c>
      <c r="H12" s="365" t="s">
        <v>666</v>
      </c>
      <c r="I12" s="366">
        <f>M12</f>
        <v>0.72</v>
      </c>
      <c r="J12" s="366"/>
      <c r="K12" s="366"/>
      <c r="L12" s="366"/>
      <c r="M12" s="366">
        <f>C12*1.2</f>
        <v>0.72</v>
      </c>
      <c r="N12" s="366"/>
      <c r="O12" s="367" t="s">
        <v>768</v>
      </c>
      <c r="P12" s="505"/>
    </row>
    <row r="13" spans="1:16" s="369" customFormat="1" ht="105" x14ac:dyDescent="0.2">
      <c r="A13" s="361">
        <v>2</v>
      </c>
      <c r="B13" s="362" t="s">
        <v>667</v>
      </c>
      <c r="C13" s="363">
        <f>D13+E13+F13+G13</f>
        <v>8.5</v>
      </c>
      <c r="D13" s="83">
        <v>2.54</v>
      </c>
      <c r="E13" s="83">
        <v>0.88</v>
      </c>
      <c r="F13" s="363"/>
      <c r="G13" s="363">
        <v>5.08</v>
      </c>
      <c r="H13" s="361" t="s">
        <v>668</v>
      </c>
      <c r="I13" s="366">
        <f>C13*0.6</f>
        <v>5.0999999999999996</v>
      </c>
      <c r="J13" s="366">
        <f>C13*0.6</f>
        <v>5.0999999999999996</v>
      </c>
      <c r="K13" s="366"/>
      <c r="L13" s="366">
        <f>F13*0.6</f>
        <v>0</v>
      </c>
      <c r="M13" s="366"/>
      <c r="N13" s="366"/>
      <c r="O13" s="370" t="s">
        <v>779</v>
      </c>
      <c r="P13" s="506"/>
    </row>
    <row r="14" spans="1:16" s="369" customFormat="1" ht="90.75" customHeight="1" x14ac:dyDescent="0.2">
      <c r="A14" s="361">
        <v>3</v>
      </c>
      <c r="B14" s="362" t="s">
        <v>669</v>
      </c>
      <c r="C14" s="363">
        <f>D14+E14+F14+G14</f>
        <v>2.23</v>
      </c>
      <c r="D14" s="372"/>
      <c r="E14" s="372">
        <v>1.07</v>
      </c>
      <c r="F14" s="371"/>
      <c r="G14" s="371">
        <v>1.1599999999999999</v>
      </c>
      <c r="H14" s="361" t="s">
        <v>670</v>
      </c>
      <c r="I14" s="366">
        <f>N14</f>
        <v>1.3379999999999999</v>
      </c>
      <c r="J14" s="366">
        <f>D14*0.6</f>
        <v>0</v>
      </c>
      <c r="K14" s="366"/>
      <c r="L14" s="366">
        <f>F14*0.6</f>
        <v>0</v>
      </c>
      <c r="M14" s="366"/>
      <c r="N14" s="366">
        <f>C14*0.6</f>
        <v>1.3379999999999999</v>
      </c>
      <c r="O14" s="361" t="s">
        <v>769</v>
      </c>
      <c r="P14" s="505"/>
    </row>
    <row r="15" spans="1:16" s="360" customFormat="1" x14ac:dyDescent="0.2">
      <c r="A15" s="354" t="s">
        <v>47</v>
      </c>
      <c r="B15" s="373" t="s">
        <v>54</v>
      </c>
      <c r="C15" s="374">
        <f t="shared" ref="C15:N15" si="1">SUM(C16:C17)</f>
        <v>5.87</v>
      </c>
      <c r="D15" s="375">
        <f t="shared" si="1"/>
        <v>0.86</v>
      </c>
      <c r="E15" s="375">
        <f t="shared" si="1"/>
        <v>1.1199999999999999</v>
      </c>
      <c r="F15" s="374">
        <f t="shared" si="1"/>
        <v>0</v>
      </c>
      <c r="G15" s="374">
        <f t="shared" si="1"/>
        <v>3.89</v>
      </c>
      <c r="H15" s="376">
        <f t="shared" si="1"/>
        <v>0</v>
      </c>
      <c r="I15" s="356">
        <f t="shared" si="1"/>
        <v>13.347999999999999</v>
      </c>
      <c r="J15" s="356">
        <f t="shared" si="1"/>
        <v>0</v>
      </c>
      <c r="K15" s="356">
        <f t="shared" si="1"/>
        <v>13.347999999999999</v>
      </c>
      <c r="L15" s="356">
        <f t="shared" si="1"/>
        <v>0</v>
      </c>
      <c r="M15" s="356">
        <f t="shared" si="1"/>
        <v>0</v>
      </c>
      <c r="N15" s="356">
        <f t="shared" si="1"/>
        <v>0</v>
      </c>
      <c r="O15" s="358"/>
      <c r="P15" s="359"/>
    </row>
    <row r="16" spans="1:16" s="369" customFormat="1" ht="54.75" customHeight="1" x14ac:dyDescent="0.2">
      <c r="A16" s="377">
        <v>1</v>
      </c>
      <c r="B16" s="378" t="s">
        <v>671</v>
      </c>
      <c r="C16" s="363">
        <f>D16+E16+F16+G16</f>
        <v>3.2800000000000002</v>
      </c>
      <c r="D16" s="83">
        <v>0.86</v>
      </c>
      <c r="E16" s="83">
        <v>0.18</v>
      </c>
      <c r="F16" s="363"/>
      <c r="G16" s="363">
        <v>2.2400000000000002</v>
      </c>
      <c r="H16" s="361" t="s">
        <v>672</v>
      </c>
      <c r="I16" s="366">
        <v>10.24</v>
      </c>
      <c r="J16" s="366"/>
      <c r="K16" s="366">
        <f>I16</f>
        <v>10.24</v>
      </c>
      <c r="L16" s="366">
        <f>J16*1.2</f>
        <v>0</v>
      </c>
      <c r="M16" s="366"/>
      <c r="N16" s="366">
        <f>L16*1.2</f>
        <v>0</v>
      </c>
      <c r="O16" s="362" t="s">
        <v>673</v>
      </c>
      <c r="P16" s="505"/>
    </row>
    <row r="17" spans="1:17" s="369" customFormat="1" ht="57" customHeight="1" x14ac:dyDescent="0.2">
      <c r="A17" s="361">
        <v>2</v>
      </c>
      <c r="B17" s="379" t="s">
        <v>674</v>
      </c>
      <c r="C17" s="363">
        <f>D17+E17+F17+G17</f>
        <v>2.59</v>
      </c>
      <c r="D17" s="85"/>
      <c r="E17" s="85">
        <v>0.94</v>
      </c>
      <c r="F17" s="380"/>
      <c r="G17" s="380">
        <v>1.65</v>
      </c>
      <c r="H17" s="381" t="s">
        <v>675</v>
      </c>
      <c r="I17" s="366">
        <f>K17</f>
        <v>3.1079999999999997</v>
      </c>
      <c r="J17" s="366"/>
      <c r="K17" s="366">
        <f>C17*1.2</f>
        <v>3.1079999999999997</v>
      </c>
      <c r="L17" s="366"/>
      <c r="M17" s="366"/>
      <c r="N17" s="366"/>
      <c r="O17" s="507" t="s">
        <v>676</v>
      </c>
      <c r="P17" s="505"/>
    </row>
    <row r="18" spans="1:17" s="360" customFormat="1" x14ac:dyDescent="0.2">
      <c r="A18" s="354" t="s">
        <v>49</v>
      </c>
      <c r="B18" s="373" t="s">
        <v>50</v>
      </c>
      <c r="C18" s="374">
        <f t="shared" ref="C18:N18" si="2">SUM(C19:C20)</f>
        <v>13.32</v>
      </c>
      <c r="D18" s="375">
        <f t="shared" si="2"/>
        <v>1.02</v>
      </c>
      <c r="E18" s="375">
        <f t="shared" si="2"/>
        <v>3.09</v>
      </c>
      <c r="F18" s="374">
        <f t="shared" si="2"/>
        <v>0</v>
      </c>
      <c r="G18" s="374">
        <f t="shared" si="2"/>
        <v>9.2100000000000009</v>
      </c>
      <c r="H18" s="376">
        <f t="shared" si="2"/>
        <v>0</v>
      </c>
      <c r="I18" s="376">
        <f t="shared" si="2"/>
        <v>15.984</v>
      </c>
      <c r="J18" s="376">
        <f t="shared" si="2"/>
        <v>0</v>
      </c>
      <c r="K18" s="376">
        <f t="shared" si="2"/>
        <v>0</v>
      </c>
      <c r="L18" s="376">
        <f t="shared" si="2"/>
        <v>0</v>
      </c>
      <c r="M18" s="376">
        <f t="shared" si="2"/>
        <v>0</v>
      </c>
      <c r="N18" s="376">
        <f t="shared" si="2"/>
        <v>15.984</v>
      </c>
      <c r="O18" s="358"/>
      <c r="P18" s="359"/>
    </row>
    <row r="19" spans="1:17" s="369" customFormat="1" ht="89.25" x14ac:dyDescent="0.2">
      <c r="A19" s="382">
        <v>1</v>
      </c>
      <c r="B19" s="362" t="s">
        <v>677</v>
      </c>
      <c r="C19" s="363">
        <f>D19+E19+F19+G19</f>
        <v>0.05</v>
      </c>
      <c r="D19" s="384">
        <v>0.05</v>
      </c>
      <c r="E19" s="384"/>
      <c r="F19" s="383"/>
      <c r="G19" s="383"/>
      <c r="H19" s="361" t="s">
        <v>678</v>
      </c>
      <c r="I19" s="366">
        <f>N19</f>
        <v>0.06</v>
      </c>
      <c r="J19" s="366"/>
      <c r="K19" s="366"/>
      <c r="L19" s="366"/>
      <c r="M19" s="366"/>
      <c r="N19" s="366">
        <f>C19*1.2</f>
        <v>0.06</v>
      </c>
      <c r="O19" s="361" t="s">
        <v>770</v>
      </c>
      <c r="P19" s="508"/>
      <c r="Q19" s="385"/>
    </row>
    <row r="20" spans="1:17" s="369" customFormat="1" ht="64.5" customHeight="1" x14ac:dyDescent="0.2">
      <c r="A20" s="382">
        <v>2</v>
      </c>
      <c r="B20" s="386" t="s">
        <v>679</v>
      </c>
      <c r="C20" s="363">
        <f>D20+E20+F20+G20</f>
        <v>13.27</v>
      </c>
      <c r="D20" s="384">
        <v>0.97</v>
      </c>
      <c r="E20" s="384">
        <v>3.09</v>
      </c>
      <c r="F20" s="383"/>
      <c r="G20" s="383">
        <v>9.2100000000000009</v>
      </c>
      <c r="H20" s="387" t="s">
        <v>680</v>
      </c>
      <c r="I20" s="366">
        <f>N20</f>
        <v>15.923999999999999</v>
      </c>
      <c r="J20" s="366"/>
      <c r="K20" s="366"/>
      <c r="L20" s="366"/>
      <c r="M20" s="366"/>
      <c r="N20" s="366">
        <f>C20*1.2</f>
        <v>15.923999999999999</v>
      </c>
      <c r="O20" s="361" t="s">
        <v>771</v>
      </c>
      <c r="P20" s="505"/>
    </row>
    <row r="21" spans="1:17" s="369" customFormat="1" x14ac:dyDescent="0.2">
      <c r="A21" s="354" t="s">
        <v>56</v>
      </c>
      <c r="B21" s="373" t="s">
        <v>549</v>
      </c>
      <c r="C21" s="374">
        <f t="shared" ref="C21:N21" si="3">SUM(C22:C22)</f>
        <v>1.53</v>
      </c>
      <c r="D21" s="375">
        <f t="shared" si="3"/>
        <v>0</v>
      </c>
      <c r="E21" s="375">
        <f t="shared" si="3"/>
        <v>0</v>
      </c>
      <c r="F21" s="374">
        <f t="shared" si="3"/>
        <v>0</v>
      </c>
      <c r="G21" s="374">
        <f t="shared" si="3"/>
        <v>1.53</v>
      </c>
      <c r="H21" s="376">
        <f t="shared" si="3"/>
        <v>0</v>
      </c>
      <c r="I21" s="376">
        <f t="shared" si="3"/>
        <v>1.8359999999999999</v>
      </c>
      <c r="J21" s="376">
        <f t="shared" si="3"/>
        <v>0</v>
      </c>
      <c r="K21" s="376">
        <f t="shared" si="3"/>
        <v>0</v>
      </c>
      <c r="L21" s="376">
        <f t="shared" si="3"/>
        <v>0</v>
      </c>
      <c r="M21" s="376">
        <f t="shared" si="3"/>
        <v>1.8359999999999999</v>
      </c>
      <c r="N21" s="376">
        <f t="shared" si="3"/>
        <v>0</v>
      </c>
      <c r="O21" s="373"/>
      <c r="P21" s="388"/>
    </row>
    <row r="22" spans="1:17" s="360" customFormat="1" ht="56.25" customHeight="1" x14ac:dyDescent="0.2">
      <c r="A22" s="389">
        <v>1</v>
      </c>
      <c r="B22" s="390" t="s">
        <v>681</v>
      </c>
      <c r="C22" s="363">
        <f>D22+E22+F22+G22</f>
        <v>1.53</v>
      </c>
      <c r="D22" s="384"/>
      <c r="E22" s="384"/>
      <c r="F22" s="383"/>
      <c r="G22" s="383">
        <v>1.53</v>
      </c>
      <c r="H22" s="361" t="s">
        <v>672</v>
      </c>
      <c r="I22" s="366">
        <f>G22*1.2</f>
        <v>1.8359999999999999</v>
      </c>
      <c r="J22" s="366"/>
      <c r="K22" s="366"/>
      <c r="L22" s="366"/>
      <c r="M22" s="366">
        <f>G22*1.2</f>
        <v>1.8359999999999999</v>
      </c>
      <c r="N22" s="391"/>
      <c r="O22" s="361" t="s">
        <v>772</v>
      </c>
      <c r="P22" s="505"/>
    </row>
    <row r="23" spans="1:17" s="360" customFormat="1" x14ac:dyDescent="0.2">
      <c r="A23" s="392" t="s">
        <v>65</v>
      </c>
      <c r="B23" s="393" t="s">
        <v>276</v>
      </c>
      <c r="C23" s="356">
        <f>SUM(C24:C25)</f>
        <v>2.25</v>
      </c>
      <c r="D23" s="356">
        <f t="shared" ref="D23:M23" si="4">SUM(D24:D25)</f>
        <v>0</v>
      </c>
      <c r="E23" s="356">
        <f t="shared" si="4"/>
        <v>0</v>
      </c>
      <c r="F23" s="356">
        <f t="shared" si="4"/>
        <v>0</v>
      </c>
      <c r="G23" s="356">
        <f t="shared" si="4"/>
        <v>2.25</v>
      </c>
      <c r="H23" s="356">
        <f t="shared" si="4"/>
        <v>0</v>
      </c>
      <c r="I23" s="356">
        <f t="shared" si="4"/>
        <v>2.6999999999999997</v>
      </c>
      <c r="J23" s="356">
        <f t="shared" si="4"/>
        <v>0</v>
      </c>
      <c r="K23" s="356">
        <f t="shared" si="4"/>
        <v>0</v>
      </c>
      <c r="L23" s="356">
        <f t="shared" si="4"/>
        <v>0</v>
      </c>
      <c r="M23" s="356">
        <f t="shared" si="4"/>
        <v>2.6999999999999997</v>
      </c>
      <c r="N23" s="394">
        <f>SUM(N24:N24)</f>
        <v>0</v>
      </c>
      <c r="O23" s="358"/>
      <c r="P23" s="359"/>
    </row>
    <row r="24" spans="1:17" s="369" customFormat="1" ht="51" x14ac:dyDescent="0.2">
      <c r="A24" s="361">
        <v>1</v>
      </c>
      <c r="B24" s="395" t="s">
        <v>682</v>
      </c>
      <c r="C24" s="363">
        <f>D24+E24+F24+G24</f>
        <v>2</v>
      </c>
      <c r="D24" s="397"/>
      <c r="E24" s="397"/>
      <c r="F24" s="366"/>
      <c r="G24" s="396">
        <v>2</v>
      </c>
      <c r="H24" s="398" t="s">
        <v>683</v>
      </c>
      <c r="I24" s="366">
        <f>G24*1.2</f>
        <v>2.4</v>
      </c>
      <c r="J24" s="366"/>
      <c r="K24" s="366"/>
      <c r="L24" s="366"/>
      <c r="M24" s="366">
        <f>I24</f>
        <v>2.4</v>
      </c>
      <c r="N24" s="366"/>
      <c r="O24" s="368" t="s">
        <v>773</v>
      </c>
      <c r="P24" s="368"/>
    </row>
    <row r="25" spans="1:17" s="369" customFormat="1" ht="51" x14ac:dyDescent="0.2">
      <c r="A25" s="361">
        <v>2</v>
      </c>
      <c r="B25" s="395" t="s">
        <v>774</v>
      </c>
      <c r="C25" s="363">
        <f>D25+E25+F25+G25</f>
        <v>0.25</v>
      </c>
      <c r="D25" s="397"/>
      <c r="E25" s="397"/>
      <c r="F25" s="366"/>
      <c r="G25" s="396">
        <v>0.25</v>
      </c>
      <c r="H25" s="398" t="s">
        <v>683</v>
      </c>
      <c r="I25" s="366">
        <f>G25*1.2</f>
        <v>0.3</v>
      </c>
      <c r="J25" s="366"/>
      <c r="K25" s="366"/>
      <c r="L25" s="366"/>
      <c r="M25" s="366">
        <f>I25</f>
        <v>0.3</v>
      </c>
      <c r="N25" s="366"/>
      <c r="O25" s="368" t="s">
        <v>775</v>
      </c>
      <c r="P25" s="509"/>
    </row>
    <row r="26" spans="1:17" s="369" customFormat="1" x14ac:dyDescent="0.2">
      <c r="A26" s="392" t="s">
        <v>77</v>
      </c>
      <c r="B26" s="373" t="s">
        <v>684</v>
      </c>
      <c r="C26" s="399">
        <f>SUM(C27:C27)</f>
        <v>0.4</v>
      </c>
      <c r="D26" s="400">
        <f>SUM(D27:D27)</f>
        <v>0</v>
      </c>
      <c r="E26" s="400">
        <f>SUM(E27:E27)</f>
        <v>0</v>
      </c>
      <c r="F26" s="399">
        <f>SUM(F27:F27)</f>
        <v>0</v>
      </c>
      <c r="G26" s="399">
        <f>SUM(G27:G27)</f>
        <v>0.4</v>
      </c>
      <c r="H26" s="399">
        <f t="shared" ref="H26:N26" si="5">SUM(H27:H27)</f>
        <v>0</v>
      </c>
      <c r="I26" s="401">
        <f t="shared" si="5"/>
        <v>0.48</v>
      </c>
      <c r="J26" s="401">
        <f t="shared" si="5"/>
        <v>0</v>
      </c>
      <c r="K26" s="401">
        <f t="shared" si="5"/>
        <v>0</v>
      </c>
      <c r="L26" s="401">
        <f t="shared" si="5"/>
        <v>0</v>
      </c>
      <c r="M26" s="401">
        <f t="shared" si="5"/>
        <v>0</v>
      </c>
      <c r="N26" s="401">
        <f t="shared" si="5"/>
        <v>0.48</v>
      </c>
      <c r="O26" s="402"/>
      <c r="P26" s="359"/>
    </row>
    <row r="27" spans="1:17" s="75" customFormat="1" ht="78.75" customHeight="1" x14ac:dyDescent="0.2">
      <c r="A27" s="76">
        <v>1</v>
      </c>
      <c r="B27" s="79" t="s">
        <v>776</v>
      </c>
      <c r="C27" s="363">
        <f>D27+E27+F27+G27</f>
        <v>0.4</v>
      </c>
      <c r="D27" s="403"/>
      <c r="E27" s="403"/>
      <c r="F27" s="403"/>
      <c r="G27" s="83">
        <v>0.4</v>
      </c>
      <c r="H27" s="291" t="s">
        <v>685</v>
      </c>
      <c r="I27" s="397">
        <f>C27*1.2</f>
        <v>0.48</v>
      </c>
      <c r="J27" s="397"/>
      <c r="K27" s="397"/>
      <c r="L27" s="397"/>
      <c r="M27" s="397"/>
      <c r="N27" s="397">
        <f>G27*1.2</f>
        <v>0.48</v>
      </c>
      <c r="O27" s="118" t="s">
        <v>686</v>
      </c>
      <c r="P27" s="510"/>
    </row>
    <row r="28" spans="1:17" s="369" customFormat="1" x14ac:dyDescent="0.2">
      <c r="A28" s="404" t="s">
        <v>78</v>
      </c>
      <c r="B28" s="405" t="s">
        <v>687</v>
      </c>
      <c r="C28" s="406">
        <f>SUM(C29:C29)</f>
        <v>1.6</v>
      </c>
      <c r="D28" s="407">
        <f>SUM(D29:D29)</f>
        <v>0</v>
      </c>
      <c r="E28" s="407">
        <f>SUM(E29:E29)</f>
        <v>0</v>
      </c>
      <c r="F28" s="406">
        <f>SUM(F29:F29)</f>
        <v>0</v>
      </c>
      <c r="G28" s="406">
        <f>SUM(G29:G29)</f>
        <v>1.6</v>
      </c>
      <c r="H28" s="408">
        <f t="shared" ref="H28:N30" si="6">SUM(H29:H29)</f>
        <v>0</v>
      </c>
      <c r="I28" s="409">
        <f t="shared" si="6"/>
        <v>1.92</v>
      </c>
      <c r="J28" s="409">
        <f t="shared" si="6"/>
        <v>0</v>
      </c>
      <c r="K28" s="409">
        <f t="shared" si="6"/>
        <v>0</v>
      </c>
      <c r="L28" s="409">
        <f t="shared" si="6"/>
        <v>1.92</v>
      </c>
      <c r="M28" s="409">
        <f t="shared" si="6"/>
        <v>0</v>
      </c>
      <c r="N28" s="409">
        <f t="shared" si="6"/>
        <v>0</v>
      </c>
      <c r="O28" s="410"/>
      <c r="P28" s="359"/>
    </row>
    <row r="29" spans="1:17" s="369" customFormat="1" ht="102" x14ac:dyDescent="0.2">
      <c r="A29" s="411">
        <v>1</v>
      </c>
      <c r="B29" s="362" t="s">
        <v>688</v>
      </c>
      <c r="C29" s="363">
        <f>D29+E29+F29+G29</f>
        <v>1.6</v>
      </c>
      <c r="D29" s="413"/>
      <c r="E29" s="413"/>
      <c r="F29" s="412"/>
      <c r="G29" s="412">
        <v>1.6</v>
      </c>
      <c r="H29" s="365" t="s">
        <v>685</v>
      </c>
      <c r="I29" s="366">
        <f>C29*1.2</f>
        <v>1.92</v>
      </c>
      <c r="J29" s="366"/>
      <c r="K29" s="366"/>
      <c r="L29" s="366">
        <f>G29*1.2</f>
        <v>1.92</v>
      </c>
      <c r="M29" s="366"/>
      <c r="N29" s="366"/>
      <c r="O29" s="395" t="s">
        <v>777</v>
      </c>
      <c r="P29" s="508"/>
    </row>
    <row r="30" spans="1:17" s="369" customFormat="1" x14ac:dyDescent="0.2">
      <c r="A30" s="404" t="s">
        <v>79</v>
      </c>
      <c r="B30" s="405" t="s">
        <v>687</v>
      </c>
      <c r="C30" s="406">
        <f>SUM(C31:C31)</f>
        <v>20</v>
      </c>
      <c r="D30" s="407">
        <f>SUM(D31:D31)</f>
        <v>15</v>
      </c>
      <c r="E30" s="407">
        <f>SUM(E31:E31)</f>
        <v>0</v>
      </c>
      <c r="F30" s="406">
        <f>SUM(F31:F31)</f>
        <v>0</v>
      </c>
      <c r="G30" s="406">
        <f>SUM(G31:G31)</f>
        <v>5</v>
      </c>
      <c r="H30" s="406">
        <f t="shared" si="6"/>
        <v>0</v>
      </c>
      <c r="I30" s="406">
        <f>+L30</f>
        <v>6</v>
      </c>
      <c r="J30" s="406">
        <f t="shared" si="6"/>
        <v>0</v>
      </c>
      <c r="K30" s="406">
        <f t="shared" si="6"/>
        <v>0</v>
      </c>
      <c r="L30" s="406">
        <f t="shared" si="6"/>
        <v>6</v>
      </c>
      <c r="M30" s="406">
        <f t="shared" si="6"/>
        <v>0</v>
      </c>
      <c r="N30" s="406">
        <f t="shared" si="6"/>
        <v>0</v>
      </c>
      <c r="O30" s="410"/>
      <c r="P30" s="361"/>
    </row>
    <row r="31" spans="1:17" s="369" customFormat="1" ht="51" x14ac:dyDescent="0.2">
      <c r="A31" s="411">
        <v>1</v>
      </c>
      <c r="B31" s="362" t="s">
        <v>689</v>
      </c>
      <c r="C31" s="363">
        <f>D31+E31+F31+G31</f>
        <v>20</v>
      </c>
      <c r="D31" s="413">
        <v>15</v>
      </c>
      <c r="E31" s="413"/>
      <c r="F31" s="412"/>
      <c r="G31" s="412">
        <v>5</v>
      </c>
      <c r="H31" s="365" t="s">
        <v>666</v>
      </c>
      <c r="I31" s="366">
        <f>+L31</f>
        <v>6</v>
      </c>
      <c r="J31" s="366"/>
      <c r="K31" s="366"/>
      <c r="L31" s="366">
        <f>G31*1.2</f>
        <v>6</v>
      </c>
      <c r="M31" s="366"/>
      <c r="N31" s="366"/>
      <c r="O31" s="395" t="s">
        <v>690</v>
      </c>
      <c r="P31" s="508"/>
    </row>
    <row r="32" spans="1:17" ht="26.1" customHeight="1" x14ac:dyDescent="0.25">
      <c r="A32" s="42">
        <f>+A31+A29+A27+A25+A22+A20+A17+A14</f>
        <v>13</v>
      </c>
      <c r="B32" s="46" t="s">
        <v>778</v>
      </c>
      <c r="C32" s="43">
        <f>+C30+C28+C26+C23+C21+C18+C15+C11</f>
        <v>56.3</v>
      </c>
      <c r="D32" s="43">
        <f t="shared" ref="D32:N32" si="7">+D30+D28+D26+D23+D21+D18+D15+D11</f>
        <v>19.419999999999998</v>
      </c>
      <c r="E32" s="43">
        <f t="shared" si="7"/>
        <v>6.16</v>
      </c>
      <c r="F32" s="43">
        <f t="shared" si="7"/>
        <v>0</v>
      </c>
      <c r="G32" s="43">
        <f t="shared" si="7"/>
        <v>30.720000000000002</v>
      </c>
      <c r="H32" s="43">
        <f t="shared" si="7"/>
        <v>0</v>
      </c>
      <c r="I32" s="43">
        <f t="shared" si="7"/>
        <v>49.426000000000002</v>
      </c>
      <c r="J32" s="43">
        <f t="shared" si="7"/>
        <v>5.0999999999999996</v>
      </c>
      <c r="K32" s="43">
        <f t="shared" si="7"/>
        <v>13.347999999999999</v>
      </c>
      <c r="L32" s="43">
        <f t="shared" si="7"/>
        <v>7.92</v>
      </c>
      <c r="M32" s="43">
        <f t="shared" si="7"/>
        <v>5.2559999999999993</v>
      </c>
      <c r="N32" s="43">
        <f t="shared" si="7"/>
        <v>17.802</v>
      </c>
      <c r="O32" s="44"/>
      <c r="P32" s="45"/>
    </row>
    <row r="34" spans="11:16" ht="21" customHeight="1" x14ac:dyDescent="0.25">
      <c r="K34" s="734" t="s">
        <v>1044</v>
      </c>
      <c r="L34" s="734"/>
      <c r="M34" s="734"/>
      <c r="N34" s="734"/>
      <c r="O34" s="734"/>
      <c r="P34" s="734"/>
    </row>
  </sheetData>
  <mergeCells count="20">
    <mergeCell ref="A5:P5"/>
    <mergeCell ref="K34:P34"/>
    <mergeCell ref="A4:P4"/>
    <mergeCell ref="F3:P3"/>
    <mergeCell ref="A7:P7"/>
    <mergeCell ref="A6:P6"/>
    <mergeCell ref="I8:I9"/>
    <mergeCell ref="J8:N8"/>
    <mergeCell ref="O8:O9"/>
    <mergeCell ref="P8:P9"/>
    <mergeCell ref="A1:E1"/>
    <mergeCell ref="F1:P1"/>
    <mergeCell ref="A2:E2"/>
    <mergeCell ref="F2:P2"/>
    <mergeCell ref="A3:E3"/>
    <mergeCell ref="A8:A9"/>
    <mergeCell ref="B8:B9"/>
    <mergeCell ref="C8:C9"/>
    <mergeCell ref="D8:G8"/>
    <mergeCell ref="H8:H9"/>
  </mergeCells>
  <printOptions horizontalCentered="1"/>
  <pageMargins left="0.26" right="0.2" top="0.68" bottom="0.64" header="0.118110236220472" footer="0.27559055118110198"/>
  <pageSetup paperSize="9" fitToHeight="100" orientation="landscape" r:id="rId1"/>
  <headerFooter>
    <oddFooter>&amp;L&amp;9Phụ lục &amp;A&amp;R&amp;10&amp;P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3"/>
  <sheetViews>
    <sheetView showZeros="0" topLeftCell="A73" zoomScaleNormal="100" zoomScaleSheetLayoutView="70" workbookViewId="0">
      <selection activeCell="K73" sqref="K73:P73"/>
    </sheetView>
  </sheetViews>
  <sheetFormatPr defaultColWidth="6.875" defaultRowHeight="12.75" x14ac:dyDescent="0.25"/>
  <cols>
    <col min="1" max="1" width="4.375" style="5" customWidth="1"/>
    <col min="2" max="2" width="23.25" style="13" customWidth="1"/>
    <col min="3" max="3" width="7.375" style="5" customWidth="1"/>
    <col min="4" max="4" width="6.5" style="9" customWidth="1"/>
    <col min="5" max="5" width="5.625" style="9" customWidth="1"/>
    <col min="6" max="6" width="5.5" style="9" customWidth="1"/>
    <col min="7" max="7" width="7.375" style="9" customWidth="1"/>
    <col min="8" max="8" width="10.375" style="5" customWidth="1"/>
    <col min="9" max="9" width="6.5" style="5" customWidth="1"/>
    <col min="10" max="10" width="5.25" style="5" customWidth="1"/>
    <col min="11" max="11" width="5.625" style="5" customWidth="1"/>
    <col min="12" max="12" width="6.25" style="5" customWidth="1"/>
    <col min="13" max="13" width="5.875" style="5" customWidth="1"/>
    <col min="14" max="14" width="6.375" style="5" customWidth="1"/>
    <col min="15" max="15" width="23.875" style="5" customWidth="1"/>
    <col min="16" max="16" width="4.25" style="5" customWidth="1"/>
    <col min="17" max="20" width="0" style="5" hidden="1" customWidth="1"/>
    <col min="21" max="16384" width="6.875" style="5"/>
  </cols>
  <sheetData>
    <row r="1" spans="1:27" s="11" customFormat="1" ht="15.75" customHeight="1" x14ac:dyDescent="0.25">
      <c r="A1" s="736" t="str">
        <f>'1.THD.T'!A1:E1</f>
        <v>ỦY BAN NHÂN DÂN</v>
      </c>
      <c r="B1" s="736"/>
      <c r="C1" s="736"/>
      <c r="D1" s="736"/>
      <c r="E1" s="736"/>
      <c r="F1" s="737" t="s">
        <v>21</v>
      </c>
      <c r="G1" s="737"/>
      <c r="H1" s="737"/>
      <c r="I1" s="737"/>
      <c r="J1" s="737"/>
      <c r="K1" s="737"/>
      <c r="L1" s="737"/>
      <c r="M1" s="737"/>
      <c r="N1" s="737"/>
      <c r="O1" s="737"/>
      <c r="P1" s="737"/>
    </row>
    <row r="2" spans="1:27" s="11" customFormat="1" ht="15.75" customHeight="1" x14ac:dyDescent="0.25">
      <c r="A2" s="737" t="str">
        <f>'1.THD.T'!A2:E2</f>
        <v>TỈNH HÀ TĨNH</v>
      </c>
      <c r="B2" s="737"/>
      <c r="C2" s="737"/>
      <c r="D2" s="737"/>
      <c r="E2" s="737"/>
      <c r="F2" s="737" t="s">
        <v>22</v>
      </c>
      <c r="G2" s="737"/>
      <c r="H2" s="737"/>
      <c r="I2" s="737"/>
      <c r="J2" s="737"/>
      <c r="K2" s="737"/>
      <c r="L2" s="737"/>
      <c r="M2" s="737"/>
      <c r="N2" s="737"/>
      <c r="O2" s="737"/>
      <c r="P2" s="737"/>
    </row>
    <row r="3" spans="1:27" s="11" customFormat="1" ht="15.75" x14ac:dyDescent="0.25">
      <c r="A3" s="748"/>
      <c r="B3" s="748"/>
      <c r="C3" s="748"/>
      <c r="D3" s="748"/>
      <c r="E3" s="748"/>
      <c r="F3" s="748"/>
      <c r="G3" s="748"/>
      <c r="H3" s="748"/>
      <c r="I3" s="748"/>
      <c r="J3" s="748"/>
      <c r="K3" s="748"/>
      <c r="L3" s="748"/>
      <c r="M3" s="748"/>
      <c r="N3" s="748"/>
      <c r="O3" s="748"/>
      <c r="P3" s="748"/>
    </row>
    <row r="4" spans="1:27" s="17" customFormat="1" ht="15.75" x14ac:dyDescent="0.25">
      <c r="A4" s="764" t="s">
        <v>281</v>
      </c>
      <c r="B4" s="764"/>
      <c r="C4" s="764"/>
      <c r="D4" s="764"/>
      <c r="E4" s="764"/>
      <c r="F4" s="764"/>
      <c r="G4" s="764"/>
      <c r="H4" s="764"/>
      <c r="I4" s="764"/>
      <c r="J4" s="764"/>
      <c r="K4" s="764"/>
      <c r="L4" s="764"/>
      <c r="M4" s="764"/>
      <c r="N4" s="764"/>
      <c r="O4" s="764"/>
      <c r="P4" s="764"/>
    </row>
    <row r="5" spans="1:27" s="17" customFormat="1" ht="16.5" customHeight="1" x14ac:dyDescent="0.25">
      <c r="A5" s="764" t="s">
        <v>612</v>
      </c>
      <c r="B5" s="764"/>
      <c r="C5" s="764"/>
      <c r="D5" s="764"/>
      <c r="E5" s="764"/>
      <c r="F5" s="764"/>
      <c r="G5" s="764"/>
      <c r="H5" s="764"/>
      <c r="I5" s="764"/>
      <c r="J5" s="764"/>
      <c r="K5" s="764"/>
      <c r="L5" s="764"/>
      <c r="M5" s="764"/>
      <c r="N5" s="764"/>
      <c r="O5" s="764"/>
      <c r="P5" s="764"/>
    </row>
    <row r="6" spans="1:27" s="11" customFormat="1" ht="20.25" customHeight="1"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c r="P6" s="749"/>
    </row>
    <row r="7" spans="1:27" s="11" customFormat="1" ht="15.75" x14ac:dyDescent="0.25">
      <c r="A7" s="747"/>
      <c r="B7" s="747"/>
      <c r="C7" s="747"/>
      <c r="D7" s="747"/>
      <c r="E7" s="747"/>
      <c r="F7" s="747"/>
      <c r="G7" s="747"/>
      <c r="H7" s="747"/>
      <c r="I7" s="747"/>
      <c r="J7" s="747"/>
      <c r="K7" s="747"/>
      <c r="L7" s="747"/>
      <c r="M7" s="747"/>
      <c r="N7" s="747"/>
      <c r="O7" s="747"/>
      <c r="P7" s="747"/>
    </row>
    <row r="8" spans="1:27" s="10" customFormat="1" ht="21" customHeight="1" x14ac:dyDescent="0.25">
      <c r="A8" s="766" t="s">
        <v>19</v>
      </c>
      <c r="B8" s="765" t="s">
        <v>38</v>
      </c>
      <c r="C8" s="765" t="s">
        <v>39</v>
      </c>
      <c r="D8" s="765" t="s">
        <v>40</v>
      </c>
      <c r="E8" s="765"/>
      <c r="F8" s="765"/>
      <c r="G8" s="765"/>
      <c r="H8" s="765" t="s">
        <v>172</v>
      </c>
      <c r="I8" s="765" t="s">
        <v>15</v>
      </c>
      <c r="J8" s="765" t="s">
        <v>14</v>
      </c>
      <c r="K8" s="765"/>
      <c r="L8" s="765"/>
      <c r="M8" s="765"/>
      <c r="N8" s="765"/>
      <c r="O8" s="765" t="s">
        <v>42</v>
      </c>
      <c r="P8" s="765" t="s">
        <v>13</v>
      </c>
      <c r="Q8" s="765" t="s">
        <v>70</v>
      </c>
    </row>
    <row r="9" spans="1:27" s="10" customFormat="1" ht="58.15" customHeight="1" x14ac:dyDescent="0.25">
      <c r="A9" s="766"/>
      <c r="B9" s="765"/>
      <c r="C9" s="765"/>
      <c r="D9" s="12" t="s">
        <v>12</v>
      </c>
      <c r="E9" s="12" t="s">
        <v>11</v>
      </c>
      <c r="F9" s="12" t="s">
        <v>43</v>
      </c>
      <c r="G9" s="12" t="s">
        <v>20</v>
      </c>
      <c r="H9" s="765"/>
      <c r="I9" s="765"/>
      <c r="J9" s="12" t="s">
        <v>9</v>
      </c>
      <c r="K9" s="12" t="s">
        <v>8</v>
      </c>
      <c r="L9" s="12" t="s">
        <v>44</v>
      </c>
      <c r="M9" s="12" t="s">
        <v>45</v>
      </c>
      <c r="N9" s="12" t="s">
        <v>5</v>
      </c>
      <c r="O9" s="765"/>
      <c r="P9" s="765"/>
      <c r="Q9" s="765"/>
      <c r="R9" s="12" t="s">
        <v>72</v>
      </c>
      <c r="S9" s="144"/>
      <c r="T9" s="145"/>
      <c r="U9" s="145"/>
      <c r="V9" s="145"/>
      <c r="W9" s="145"/>
      <c r="X9" s="145"/>
      <c r="Y9" s="145"/>
      <c r="Z9" s="145"/>
      <c r="AA9" s="146"/>
    </row>
    <row r="10" spans="1:27" s="148" customFormat="1" ht="38.25" x14ac:dyDescent="0.25">
      <c r="A10" s="16">
        <v>-1</v>
      </c>
      <c r="B10" s="16">
        <v>-2</v>
      </c>
      <c r="C10" s="16" t="s">
        <v>51</v>
      </c>
      <c r="D10" s="16">
        <v>-4</v>
      </c>
      <c r="E10" s="16">
        <v>-5</v>
      </c>
      <c r="F10" s="16">
        <v>-6</v>
      </c>
      <c r="G10" s="16">
        <v>-7</v>
      </c>
      <c r="H10" s="16">
        <v>-8</v>
      </c>
      <c r="I10" s="16" t="s">
        <v>52</v>
      </c>
      <c r="J10" s="16">
        <v>-10</v>
      </c>
      <c r="K10" s="16">
        <v>-11</v>
      </c>
      <c r="L10" s="16">
        <v>-12</v>
      </c>
      <c r="M10" s="16">
        <v>-13</v>
      </c>
      <c r="N10" s="16">
        <v>-14</v>
      </c>
      <c r="O10" s="16">
        <v>-15</v>
      </c>
      <c r="P10" s="16">
        <v>-16</v>
      </c>
      <c r="Q10" s="147"/>
      <c r="R10" s="5"/>
      <c r="S10" s="5"/>
      <c r="T10" s="5"/>
      <c r="U10" s="5"/>
      <c r="V10" s="5"/>
      <c r="W10" s="5"/>
      <c r="X10" s="5"/>
      <c r="Y10" s="5"/>
      <c r="Z10" s="5"/>
      <c r="AA10" s="5"/>
    </row>
    <row r="11" spans="1:27" s="153" customFormat="1" x14ac:dyDescent="0.2">
      <c r="A11" s="94" t="s">
        <v>46</v>
      </c>
      <c r="B11" s="149" t="s">
        <v>173</v>
      </c>
      <c r="C11" s="154">
        <f>C12+C13</f>
        <v>0.59</v>
      </c>
      <c r="D11" s="154">
        <f>D12+D13</f>
        <v>0.28999999999999998</v>
      </c>
      <c r="E11" s="154">
        <f>E12+E13</f>
        <v>0</v>
      </c>
      <c r="F11" s="154">
        <f>F12+F13</f>
        <v>0</v>
      </c>
      <c r="G11" s="154">
        <f>G12+G13</f>
        <v>0.3</v>
      </c>
      <c r="H11" s="154"/>
      <c r="I11" s="154">
        <f t="shared" ref="I11:N11" si="0">I12+I13</f>
        <v>0.72</v>
      </c>
      <c r="J11" s="154">
        <f t="shared" si="0"/>
        <v>0</v>
      </c>
      <c r="K11" s="154">
        <f t="shared" si="0"/>
        <v>0</v>
      </c>
      <c r="L11" s="154">
        <f t="shared" si="0"/>
        <v>0.32</v>
      </c>
      <c r="M11" s="154">
        <f t="shared" si="0"/>
        <v>0.4</v>
      </c>
      <c r="N11" s="154">
        <f t="shared" si="0"/>
        <v>0</v>
      </c>
      <c r="O11" s="154"/>
      <c r="P11" s="149"/>
      <c r="Q11" s="150"/>
      <c r="R11" s="151"/>
      <c r="S11" s="151"/>
      <c r="T11" s="151"/>
      <c r="U11" s="152"/>
      <c r="V11" s="152"/>
      <c r="W11" s="152"/>
      <c r="X11" s="152"/>
      <c r="Y11" s="152"/>
      <c r="Z11" s="151"/>
      <c r="AA11" s="151"/>
    </row>
    <row r="12" spans="1:27" s="163" customFormat="1" ht="89.25" x14ac:dyDescent="0.2">
      <c r="A12" s="155">
        <v>1</v>
      </c>
      <c r="B12" s="78" t="s">
        <v>174</v>
      </c>
      <c r="C12" s="156">
        <v>0.28999999999999998</v>
      </c>
      <c r="D12" s="156">
        <v>0.28999999999999998</v>
      </c>
      <c r="E12" s="156"/>
      <c r="F12" s="156"/>
      <c r="G12" s="156"/>
      <c r="H12" s="79" t="s">
        <v>175</v>
      </c>
      <c r="I12" s="156">
        <v>0.32</v>
      </c>
      <c r="J12" s="157"/>
      <c r="K12" s="157"/>
      <c r="L12" s="157">
        <v>0.32</v>
      </c>
      <c r="M12" s="157"/>
      <c r="N12" s="157"/>
      <c r="O12" s="158" t="s">
        <v>887</v>
      </c>
      <c r="P12" s="159"/>
      <c r="Q12" s="160"/>
      <c r="R12" s="161"/>
      <c r="S12" s="162"/>
      <c r="T12" s="161"/>
    </row>
    <row r="13" spans="1:27" s="163" customFormat="1" ht="89.25" x14ac:dyDescent="0.2">
      <c r="A13" s="155">
        <v>2</v>
      </c>
      <c r="B13" s="78" t="s">
        <v>176</v>
      </c>
      <c r="C13" s="156">
        <v>0.3</v>
      </c>
      <c r="D13" s="156"/>
      <c r="E13" s="156"/>
      <c r="F13" s="156"/>
      <c r="G13" s="156">
        <v>0.3</v>
      </c>
      <c r="H13" s="79" t="s">
        <v>177</v>
      </c>
      <c r="I13" s="156">
        <f>M13</f>
        <v>0.4</v>
      </c>
      <c r="J13" s="157"/>
      <c r="K13" s="157"/>
      <c r="L13" s="157"/>
      <c r="M13" s="157">
        <v>0.4</v>
      </c>
      <c r="N13" s="157"/>
      <c r="O13" s="164" t="s">
        <v>888</v>
      </c>
      <c r="P13" s="159"/>
      <c r="Q13" s="160"/>
      <c r="R13" s="161"/>
      <c r="S13" s="162"/>
      <c r="T13" s="161"/>
      <c r="U13" s="161"/>
      <c r="V13" s="161"/>
      <c r="W13" s="161"/>
      <c r="X13" s="161"/>
      <c r="Y13" s="161"/>
      <c r="Z13" s="161"/>
      <c r="AA13" s="161"/>
    </row>
    <row r="14" spans="1:27" s="171" customFormat="1" x14ac:dyDescent="0.25">
      <c r="A14" s="94" t="s">
        <v>47</v>
      </c>
      <c r="B14" s="165" t="s">
        <v>48</v>
      </c>
      <c r="C14" s="166">
        <f>SUM(C15:C23)</f>
        <v>24.470000000000006</v>
      </c>
      <c r="D14" s="166">
        <f>SUM(D15:D23)</f>
        <v>3.71</v>
      </c>
      <c r="E14" s="166"/>
      <c r="F14" s="166"/>
      <c r="G14" s="166">
        <f>SUM(G15:G23)</f>
        <v>20.760000000000005</v>
      </c>
      <c r="H14" s="166"/>
      <c r="I14" s="166">
        <f>SUM(I15:I23)</f>
        <v>40.549999999999997</v>
      </c>
      <c r="J14" s="166">
        <f>SUM(J15:J23)</f>
        <v>25.8</v>
      </c>
      <c r="K14" s="166">
        <f>SUM(K15:K23)</f>
        <v>0.2</v>
      </c>
      <c r="L14" s="166">
        <f>SUM(L15:L23)</f>
        <v>14.549999999999999</v>
      </c>
      <c r="M14" s="166"/>
      <c r="N14" s="166"/>
      <c r="O14" s="167"/>
      <c r="P14" s="166"/>
      <c r="Q14" s="168"/>
      <c r="R14" s="169"/>
      <c r="S14" s="170"/>
      <c r="T14" s="170"/>
      <c r="U14" s="170"/>
      <c r="V14" s="170"/>
      <c r="W14" s="170"/>
      <c r="X14" s="170"/>
      <c r="Y14" s="170"/>
      <c r="Z14" s="170"/>
      <c r="AA14" s="170"/>
    </row>
    <row r="15" spans="1:27" s="175" customFormat="1" ht="89.25" x14ac:dyDescent="0.2">
      <c r="A15" s="74">
        <v>1</v>
      </c>
      <c r="B15" s="78" t="s">
        <v>179</v>
      </c>
      <c r="C15" s="156">
        <v>15</v>
      </c>
      <c r="D15" s="156"/>
      <c r="E15" s="156"/>
      <c r="F15" s="156"/>
      <c r="G15" s="156">
        <v>15</v>
      </c>
      <c r="H15" s="79" t="s">
        <v>180</v>
      </c>
      <c r="I15" s="156">
        <v>25</v>
      </c>
      <c r="J15" s="156">
        <v>25</v>
      </c>
      <c r="K15" s="156"/>
      <c r="L15" s="156"/>
      <c r="M15" s="156"/>
      <c r="N15" s="177"/>
      <c r="O15" s="164" t="s">
        <v>889</v>
      </c>
      <c r="P15" s="172"/>
      <c r="Q15" s="173"/>
      <c r="R15" s="80"/>
      <c r="S15" s="162"/>
      <c r="T15" s="174"/>
      <c r="U15" s="174"/>
      <c r="V15" s="174"/>
      <c r="W15" s="174"/>
      <c r="X15" s="174"/>
      <c r="Y15" s="174"/>
      <c r="Z15" s="174"/>
      <c r="AA15" s="174"/>
    </row>
    <row r="16" spans="1:27" s="171" customFormat="1" ht="89.25" x14ac:dyDescent="0.2">
      <c r="A16" s="74">
        <f>+A15+1</f>
        <v>2</v>
      </c>
      <c r="B16" s="78" t="s">
        <v>181</v>
      </c>
      <c r="C16" s="156">
        <v>0.2</v>
      </c>
      <c r="D16" s="156"/>
      <c r="E16" s="156"/>
      <c r="F16" s="156"/>
      <c r="G16" s="156">
        <v>0.2</v>
      </c>
      <c r="H16" s="79" t="s">
        <v>182</v>
      </c>
      <c r="I16" s="156">
        <f>SUM(J16:N16)</f>
        <v>0.3</v>
      </c>
      <c r="J16" s="156"/>
      <c r="K16" s="156"/>
      <c r="L16" s="156">
        <v>0.3</v>
      </c>
      <c r="M16" s="156"/>
      <c r="N16" s="177"/>
      <c r="O16" s="164" t="s">
        <v>889</v>
      </c>
      <c r="P16" s="166"/>
      <c r="Q16" s="168"/>
      <c r="R16" s="80"/>
      <c r="S16" s="170"/>
      <c r="T16" s="170"/>
      <c r="U16" s="170"/>
      <c r="V16" s="170"/>
      <c r="W16" s="170"/>
      <c r="X16" s="170"/>
      <c r="Y16" s="170"/>
      <c r="Z16" s="170"/>
      <c r="AA16" s="170"/>
    </row>
    <row r="17" spans="1:27" s="181" customFormat="1" ht="63.75" x14ac:dyDescent="0.2">
      <c r="A17" s="74">
        <f t="shared" ref="A17:A23" si="1">+A16+1</f>
        <v>3</v>
      </c>
      <c r="B17" s="78" t="s">
        <v>183</v>
      </c>
      <c r="C17" s="156">
        <v>4</v>
      </c>
      <c r="D17" s="156">
        <v>1</v>
      </c>
      <c r="E17" s="156"/>
      <c r="F17" s="156"/>
      <c r="G17" s="156">
        <v>3</v>
      </c>
      <c r="H17" s="79" t="s">
        <v>182</v>
      </c>
      <c r="I17" s="156">
        <v>10</v>
      </c>
      <c r="J17" s="156"/>
      <c r="K17" s="156"/>
      <c r="L17" s="156">
        <v>10</v>
      </c>
      <c r="M17" s="156"/>
      <c r="N17" s="177"/>
      <c r="O17" s="164" t="s">
        <v>184</v>
      </c>
      <c r="P17" s="94"/>
      <c r="Q17" s="178"/>
      <c r="R17" s="80"/>
      <c r="S17" s="162"/>
      <c r="T17" s="178"/>
      <c r="U17" s="179"/>
      <c r="V17" s="179"/>
      <c r="W17" s="179"/>
      <c r="X17" s="179"/>
      <c r="Y17" s="179"/>
      <c r="Z17" s="180"/>
      <c r="AA17" s="180"/>
    </row>
    <row r="18" spans="1:27" s="181" customFormat="1" ht="89.25" x14ac:dyDescent="0.2">
      <c r="A18" s="74">
        <f t="shared" si="1"/>
        <v>4</v>
      </c>
      <c r="B18" s="78" t="s">
        <v>185</v>
      </c>
      <c r="C18" s="156">
        <v>0.1</v>
      </c>
      <c r="D18" s="156"/>
      <c r="E18" s="156"/>
      <c r="F18" s="156"/>
      <c r="G18" s="156">
        <v>0.1</v>
      </c>
      <c r="H18" s="79" t="s">
        <v>890</v>
      </c>
      <c r="I18" s="156">
        <f>SUM(J18:N18)</f>
        <v>0.2</v>
      </c>
      <c r="J18" s="156"/>
      <c r="K18" s="156"/>
      <c r="L18" s="156">
        <v>0.2</v>
      </c>
      <c r="M18" s="156"/>
      <c r="N18" s="177"/>
      <c r="O18" s="164" t="s">
        <v>889</v>
      </c>
      <c r="P18" s="94"/>
      <c r="Q18" s="178"/>
      <c r="R18" s="80"/>
      <c r="S18" s="162"/>
      <c r="T18" s="178"/>
      <c r="U18" s="182"/>
      <c r="V18" s="182"/>
      <c r="W18" s="182"/>
      <c r="X18" s="182"/>
      <c r="Y18" s="182"/>
      <c r="Z18" s="178"/>
      <c r="AA18" s="178"/>
    </row>
    <row r="19" spans="1:27" s="181" customFormat="1" ht="89.25" x14ac:dyDescent="0.2">
      <c r="A19" s="74">
        <f t="shared" si="1"/>
        <v>5</v>
      </c>
      <c r="B19" s="78" t="s">
        <v>186</v>
      </c>
      <c r="C19" s="156">
        <v>0.66</v>
      </c>
      <c r="D19" s="156"/>
      <c r="E19" s="156"/>
      <c r="F19" s="156"/>
      <c r="G19" s="156">
        <v>0.66</v>
      </c>
      <c r="H19" s="79" t="s">
        <v>187</v>
      </c>
      <c r="I19" s="156">
        <v>1</v>
      </c>
      <c r="J19" s="156">
        <v>0.8</v>
      </c>
      <c r="K19" s="156">
        <v>0.2</v>
      </c>
      <c r="L19" s="156"/>
      <c r="M19" s="156"/>
      <c r="N19" s="177"/>
      <c r="O19" s="164" t="s">
        <v>188</v>
      </c>
      <c r="P19" s="94"/>
      <c r="Q19" s="178"/>
      <c r="R19" s="80"/>
      <c r="S19" s="162"/>
      <c r="T19" s="178"/>
      <c r="U19" s="182"/>
      <c r="V19" s="182"/>
      <c r="W19" s="182"/>
      <c r="X19" s="182"/>
      <c r="Y19" s="182"/>
      <c r="Z19" s="178"/>
      <c r="AA19" s="178"/>
    </row>
    <row r="20" spans="1:27" s="181" customFormat="1" ht="89.25" x14ac:dyDescent="0.2">
      <c r="A20" s="74">
        <f t="shared" si="1"/>
        <v>6</v>
      </c>
      <c r="B20" s="78" t="s">
        <v>189</v>
      </c>
      <c r="C20" s="156">
        <v>0.55000000000000004</v>
      </c>
      <c r="D20" s="156">
        <v>0.13</v>
      </c>
      <c r="E20" s="156"/>
      <c r="F20" s="156"/>
      <c r="G20" s="156">
        <v>0.42</v>
      </c>
      <c r="H20" s="79" t="s">
        <v>190</v>
      </c>
      <c r="I20" s="156">
        <f>SUM(J20:N20)</f>
        <v>0.8</v>
      </c>
      <c r="J20" s="156"/>
      <c r="K20" s="156"/>
      <c r="L20" s="156">
        <v>0.8</v>
      </c>
      <c r="M20" s="156"/>
      <c r="N20" s="177"/>
      <c r="O20" s="164" t="s">
        <v>191</v>
      </c>
      <c r="P20" s="94"/>
      <c r="Q20" s="178"/>
      <c r="R20" s="80"/>
      <c r="S20" s="162"/>
      <c r="T20" s="178"/>
      <c r="U20" s="179"/>
      <c r="V20" s="179"/>
      <c r="W20" s="179"/>
      <c r="X20" s="179"/>
      <c r="Y20" s="179"/>
      <c r="Z20" s="180"/>
      <c r="AA20" s="180"/>
    </row>
    <row r="21" spans="1:27" s="181" customFormat="1" ht="63.75" x14ac:dyDescent="0.2">
      <c r="A21" s="74">
        <f t="shared" si="1"/>
        <v>7</v>
      </c>
      <c r="B21" s="78" t="s">
        <v>192</v>
      </c>
      <c r="C21" s="156">
        <v>0.53</v>
      </c>
      <c r="D21" s="156">
        <v>0.3</v>
      </c>
      <c r="E21" s="156"/>
      <c r="F21" s="156"/>
      <c r="G21" s="156">
        <v>0.23</v>
      </c>
      <c r="H21" s="79" t="s">
        <v>193</v>
      </c>
      <c r="I21" s="156">
        <f>SUM(J21:N21)</f>
        <v>0.1</v>
      </c>
      <c r="J21" s="156"/>
      <c r="K21" s="156"/>
      <c r="L21" s="156">
        <v>0.1</v>
      </c>
      <c r="M21" s="156"/>
      <c r="N21" s="642"/>
      <c r="O21" s="164" t="s">
        <v>184</v>
      </c>
      <c r="P21" s="94"/>
      <c r="Q21" s="178"/>
      <c r="R21" s="80"/>
      <c r="S21" s="162"/>
      <c r="T21" s="178"/>
      <c r="U21" s="179"/>
      <c r="V21" s="179"/>
      <c r="W21" s="179"/>
      <c r="X21" s="179"/>
      <c r="Y21" s="179"/>
      <c r="Z21" s="180"/>
      <c r="AA21" s="180"/>
    </row>
    <row r="22" spans="1:27" s="181" customFormat="1" ht="76.5" x14ac:dyDescent="0.2">
      <c r="A22" s="74">
        <f t="shared" si="1"/>
        <v>8</v>
      </c>
      <c r="B22" s="183" t="s">
        <v>194</v>
      </c>
      <c r="C22" s="156">
        <v>1.6</v>
      </c>
      <c r="D22" s="184">
        <v>1</v>
      </c>
      <c r="E22" s="184"/>
      <c r="F22" s="184"/>
      <c r="G22" s="184">
        <v>0.6</v>
      </c>
      <c r="H22" s="185" t="s">
        <v>195</v>
      </c>
      <c r="I22" s="184">
        <f>SUM(J22:N22)</f>
        <v>1.1200000000000001</v>
      </c>
      <c r="J22" s="184"/>
      <c r="K22" s="184"/>
      <c r="L22" s="184">
        <v>1.1200000000000001</v>
      </c>
      <c r="M22" s="184"/>
      <c r="N22" s="177"/>
      <c r="O22" s="186" t="s">
        <v>196</v>
      </c>
      <c r="P22" s="94"/>
      <c r="Q22" s="178"/>
      <c r="R22" s="80"/>
      <c r="S22" s="162"/>
      <c r="T22" s="178"/>
      <c r="U22" s="182"/>
      <c r="V22" s="182"/>
      <c r="W22" s="182"/>
      <c r="X22" s="182"/>
      <c r="Y22" s="182"/>
      <c r="Z22" s="178"/>
      <c r="AA22" s="178"/>
    </row>
    <row r="23" spans="1:27" s="181" customFormat="1" ht="63.75" x14ac:dyDescent="0.2">
      <c r="A23" s="74">
        <f t="shared" si="1"/>
        <v>9</v>
      </c>
      <c r="B23" s="78" t="s">
        <v>197</v>
      </c>
      <c r="C23" s="156">
        <v>1.83</v>
      </c>
      <c r="D23" s="156">
        <v>1.28</v>
      </c>
      <c r="E23" s="156"/>
      <c r="F23" s="156"/>
      <c r="G23" s="156">
        <v>0.55000000000000004</v>
      </c>
      <c r="H23" s="79" t="s">
        <v>198</v>
      </c>
      <c r="I23" s="156">
        <f>SUM(J23:N23)</f>
        <v>2.0299999999999998</v>
      </c>
      <c r="J23" s="156"/>
      <c r="K23" s="156"/>
      <c r="L23" s="156">
        <v>2.0299999999999998</v>
      </c>
      <c r="M23" s="156"/>
      <c r="N23" s="177"/>
      <c r="O23" s="164" t="s">
        <v>199</v>
      </c>
      <c r="P23" s="94"/>
      <c r="Q23" s="178"/>
      <c r="R23" s="80"/>
      <c r="S23" s="162"/>
      <c r="T23" s="178"/>
      <c r="U23" s="179"/>
      <c r="V23" s="179"/>
      <c r="W23" s="179"/>
      <c r="X23" s="179"/>
      <c r="Y23" s="179"/>
      <c r="Z23" s="180"/>
      <c r="AA23" s="180"/>
    </row>
    <row r="24" spans="1:27" s="181" customFormat="1" x14ac:dyDescent="0.25">
      <c r="A24" s="187" t="s">
        <v>49</v>
      </c>
      <c r="B24" s="165" t="s">
        <v>50</v>
      </c>
      <c r="C24" s="166">
        <f>SUM(C25:C28)</f>
        <v>0.27</v>
      </c>
      <c r="D24" s="166">
        <f t="shared" ref="D24:N24" si="2">SUM(D25:D28)</f>
        <v>0.08</v>
      </c>
      <c r="E24" s="166">
        <f t="shared" si="2"/>
        <v>0</v>
      </c>
      <c r="F24" s="166">
        <f t="shared" si="2"/>
        <v>0</v>
      </c>
      <c r="G24" s="166">
        <f t="shared" si="2"/>
        <v>0.19</v>
      </c>
      <c r="H24" s="166"/>
      <c r="I24" s="166">
        <f t="shared" si="2"/>
        <v>0.33000000000000007</v>
      </c>
      <c r="J24" s="166">
        <f t="shared" si="2"/>
        <v>0</v>
      </c>
      <c r="K24" s="166">
        <f t="shared" si="2"/>
        <v>0</v>
      </c>
      <c r="L24" s="166">
        <f t="shared" si="2"/>
        <v>0</v>
      </c>
      <c r="M24" s="166">
        <f t="shared" si="2"/>
        <v>0</v>
      </c>
      <c r="N24" s="166">
        <f t="shared" si="2"/>
        <v>0.33000000000000007</v>
      </c>
      <c r="O24" s="167">
        <f>SUM(O25:O26)</f>
        <v>0</v>
      </c>
      <c r="P24" s="94"/>
      <c r="Q24" s="178"/>
      <c r="R24" s="80"/>
      <c r="S24" s="162"/>
      <c r="T24" s="178"/>
      <c r="U24" s="179"/>
      <c r="V24" s="179"/>
      <c r="W24" s="179"/>
      <c r="X24" s="179"/>
      <c r="Y24" s="179"/>
      <c r="Z24" s="180"/>
      <c r="AA24" s="180"/>
    </row>
    <row r="25" spans="1:27" s="181" customFormat="1" ht="89.25" x14ac:dyDescent="0.25">
      <c r="A25" s="74">
        <v>1</v>
      </c>
      <c r="B25" s="78" t="s">
        <v>200</v>
      </c>
      <c r="C25" s="156">
        <v>0.05</v>
      </c>
      <c r="D25" s="156">
        <v>0.03</v>
      </c>
      <c r="E25" s="156"/>
      <c r="F25" s="156"/>
      <c r="G25" s="156">
        <v>0.02</v>
      </c>
      <c r="H25" s="79" t="s">
        <v>201</v>
      </c>
      <c r="I25" s="172">
        <f>SUM(J25:N25)</f>
        <v>0.1</v>
      </c>
      <c r="J25" s="156"/>
      <c r="K25" s="156"/>
      <c r="L25" s="156"/>
      <c r="M25" s="156"/>
      <c r="N25" s="156">
        <v>0.1</v>
      </c>
      <c r="O25" s="206" t="s">
        <v>202</v>
      </c>
      <c r="P25" s="94"/>
      <c r="Q25" s="178"/>
      <c r="R25" s="80"/>
      <c r="S25" s="162"/>
      <c r="T25" s="178"/>
      <c r="U25" s="179"/>
      <c r="V25" s="179"/>
      <c r="W25" s="179"/>
      <c r="X25" s="179"/>
      <c r="Y25" s="179"/>
      <c r="Z25" s="180"/>
      <c r="AA25" s="180"/>
    </row>
    <row r="26" spans="1:27" s="181" customFormat="1" ht="89.25" x14ac:dyDescent="0.25">
      <c r="A26" s="74">
        <f>+A25+1</f>
        <v>2</v>
      </c>
      <c r="B26" s="78" t="s">
        <v>203</v>
      </c>
      <c r="C26" s="156">
        <v>0.1</v>
      </c>
      <c r="D26" s="156">
        <v>0.02</v>
      </c>
      <c r="E26" s="156"/>
      <c r="F26" s="156"/>
      <c r="G26" s="156">
        <v>0.08</v>
      </c>
      <c r="H26" s="79" t="s">
        <v>204</v>
      </c>
      <c r="I26" s="172">
        <f>SUM(J26:N26)</f>
        <v>0.1</v>
      </c>
      <c r="J26" s="156"/>
      <c r="K26" s="156"/>
      <c r="L26" s="156"/>
      <c r="M26" s="156"/>
      <c r="N26" s="156">
        <v>0.1</v>
      </c>
      <c r="O26" s="206" t="s">
        <v>202</v>
      </c>
      <c r="P26" s="94"/>
      <c r="Q26" s="178"/>
      <c r="R26" s="80"/>
      <c r="S26" s="162"/>
      <c r="T26" s="178"/>
      <c r="U26" s="179"/>
      <c r="V26" s="179"/>
      <c r="W26" s="179"/>
      <c r="X26" s="179"/>
      <c r="Y26" s="179"/>
      <c r="Z26" s="180"/>
      <c r="AA26" s="180"/>
    </row>
    <row r="27" spans="1:27" s="163" customFormat="1" ht="76.5" x14ac:dyDescent="0.2">
      <c r="A27" s="74">
        <f>+A26+1</f>
        <v>3</v>
      </c>
      <c r="B27" s="78" t="s">
        <v>205</v>
      </c>
      <c r="C27" s="156">
        <v>0.09</v>
      </c>
      <c r="D27" s="156"/>
      <c r="E27" s="156"/>
      <c r="F27" s="156"/>
      <c r="G27" s="156">
        <v>0.09</v>
      </c>
      <c r="H27" s="79" t="s">
        <v>206</v>
      </c>
      <c r="I27" s="172">
        <f>SUM(J27:N27)</f>
        <v>0.1</v>
      </c>
      <c r="J27" s="156"/>
      <c r="K27" s="156"/>
      <c r="L27" s="156"/>
      <c r="M27" s="156"/>
      <c r="N27" s="156">
        <v>0.1</v>
      </c>
      <c r="O27" s="206" t="s">
        <v>207</v>
      </c>
      <c r="P27" s="159"/>
      <c r="Q27" s="161"/>
      <c r="R27" s="80"/>
      <c r="S27" s="162"/>
      <c r="T27" s="161"/>
      <c r="U27" s="161"/>
      <c r="V27" s="161"/>
      <c r="W27" s="161"/>
      <c r="X27" s="161"/>
      <c r="Y27" s="161"/>
      <c r="Z27" s="161"/>
      <c r="AA27" s="161"/>
    </row>
    <row r="28" spans="1:27" s="192" customFormat="1" ht="76.5" x14ac:dyDescent="0.2">
      <c r="A28" s="74">
        <f>+A27+1</f>
        <v>4</v>
      </c>
      <c r="B28" s="78" t="s">
        <v>208</v>
      </c>
      <c r="C28" s="156">
        <v>0.03</v>
      </c>
      <c r="D28" s="156">
        <v>0.03</v>
      </c>
      <c r="E28" s="156"/>
      <c r="F28" s="156"/>
      <c r="G28" s="156"/>
      <c r="H28" s="79" t="s">
        <v>209</v>
      </c>
      <c r="I28" s="156">
        <f>SUM(J28:N28)</f>
        <v>0.03</v>
      </c>
      <c r="J28" s="156"/>
      <c r="K28" s="156"/>
      <c r="L28" s="156"/>
      <c r="M28" s="156"/>
      <c r="N28" s="156">
        <v>0.03</v>
      </c>
      <c r="O28" s="206" t="s">
        <v>891</v>
      </c>
      <c r="P28" s="189"/>
      <c r="Q28" s="75"/>
      <c r="R28" s="190"/>
      <c r="S28" s="191"/>
      <c r="T28" s="75"/>
      <c r="U28" s="75"/>
      <c r="V28" s="75"/>
      <c r="W28" s="75"/>
      <c r="X28" s="75"/>
      <c r="Y28" s="75"/>
      <c r="Z28" s="75"/>
      <c r="AA28" s="75"/>
    </row>
    <row r="29" spans="1:27" s="171" customFormat="1" x14ac:dyDescent="0.25">
      <c r="A29" s="94" t="s">
        <v>56</v>
      </c>
      <c r="B29" s="81" t="s">
        <v>53</v>
      </c>
      <c r="C29" s="188">
        <f>SUM(C30:C65)</f>
        <v>10.619999999999996</v>
      </c>
      <c r="D29" s="188">
        <f>SUM(D30:D65)</f>
        <v>9.86</v>
      </c>
      <c r="E29" s="188"/>
      <c r="F29" s="188"/>
      <c r="G29" s="188">
        <f>SUM(G30:G65)</f>
        <v>0.76</v>
      </c>
      <c r="H29" s="188"/>
      <c r="I29" s="188">
        <f>SUM(I30:I65)</f>
        <v>14.310560000000001</v>
      </c>
      <c r="J29" s="188"/>
      <c r="K29" s="188"/>
      <c r="L29" s="188"/>
      <c r="M29" s="188">
        <f>SUM(M30:M65)</f>
        <v>14.310560000000001</v>
      </c>
      <c r="N29" s="188"/>
      <c r="O29" s="198"/>
      <c r="P29" s="166"/>
      <c r="Q29" s="168"/>
      <c r="R29" s="169"/>
      <c r="S29" s="162"/>
      <c r="T29" s="170"/>
      <c r="U29" s="170"/>
      <c r="V29" s="170"/>
      <c r="W29" s="170"/>
      <c r="X29" s="170"/>
      <c r="Y29" s="170"/>
      <c r="Z29" s="170"/>
      <c r="AA29" s="170"/>
    </row>
    <row r="30" spans="1:27" s="196" customFormat="1" ht="102" x14ac:dyDescent="0.25">
      <c r="A30" s="155">
        <v>1</v>
      </c>
      <c r="B30" s="78" t="s">
        <v>210</v>
      </c>
      <c r="C30" s="156">
        <v>0.69</v>
      </c>
      <c r="D30" s="156">
        <v>0.69</v>
      </c>
      <c r="E30" s="156"/>
      <c r="F30" s="156"/>
      <c r="G30" s="156"/>
      <c r="H30" s="79" t="s">
        <v>211</v>
      </c>
      <c r="I30" s="156">
        <f t="shared" ref="I30:I70" si="3">M30</f>
        <v>0.77003999999999995</v>
      </c>
      <c r="J30" s="157"/>
      <c r="K30" s="157"/>
      <c r="L30" s="157"/>
      <c r="M30" s="157">
        <v>0.77003999999999995</v>
      </c>
      <c r="N30" s="157"/>
      <c r="O30" s="158" t="s">
        <v>892</v>
      </c>
      <c r="P30" s="166"/>
      <c r="Q30" s="193"/>
      <c r="R30" s="194"/>
      <c r="S30" s="162"/>
      <c r="T30" s="193"/>
      <c r="U30" s="195"/>
      <c r="V30" s="195"/>
      <c r="W30" s="195"/>
      <c r="X30" s="195"/>
      <c r="Y30" s="195"/>
      <c r="Z30" s="193"/>
      <c r="AA30" s="193"/>
    </row>
    <row r="31" spans="1:27" s="196" customFormat="1" ht="89.25" x14ac:dyDescent="0.25">
      <c r="A31" s="205">
        <f>+A30+1</f>
        <v>2</v>
      </c>
      <c r="B31" s="78" t="s">
        <v>212</v>
      </c>
      <c r="C31" s="156">
        <v>0.2</v>
      </c>
      <c r="D31" s="156">
        <v>0.2</v>
      </c>
      <c r="E31" s="156"/>
      <c r="F31" s="156"/>
      <c r="G31" s="156"/>
      <c r="H31" s="79" t="s">
        <v>211</v>
      </c>
      <c r="I31" s="156">
        <f t="shared" si="3"/>
        <v>0.22320000000000001</v>
      </c>
      <c r="J31" s="157"/>
      <c r="K31" s="157"/>
      <c r="L31" s="157"/>
      <c r="M31" s="157">
        <v>0.22320000000000001</v>
      </c>
      <c r="N31" s="157"/>
      <c r="O31" s="158" t="s">
        <v>213</v>
      </c>
      <c r="P31" s="166"/>
      <c r="Q31" s="193"/>
      <c r="R31" s="76"/>
      <c r="S31" s="162"/>
      <c r="T31" s="193"/>
      <c r="U31" s="195"/>
      <c r="V31" s="195"/>
      <c r="W31" s="195"/>
      <c r="X31" s="195"/>
      <c r="Y31" s="195"/>
      <c r="Z31" s="193"/>
      <c r="AA31" s="193"/>
    </row>
    <row r="32" spans="1:27" s="196" customFormat="1" ht="102" x14ac:dyDescent="0.25">
      <c r="A32" s="205">
        <f t="shared" ref="A32:A65" si="4">+A31+1</f>
        <v>3</v>
      </c>
      <c r="B32" s="78" t="s">
        <v>214</v>
      </c>
      <c r="C32" s="156">
        <v>0.5</v>
      </c>
      <c r="D32" s="156">
        <v>0.5</v>
      </c>
      <c r="E32" s="156"/>
      <c r="F32" s="156"/>
      <c r="G32" s="156"/>
      <c r="H32" s="79" t="s">
        <v>215</v>
      </c>
      <c r="I32" s="156">
        <f t="shared" si="3"/>
        <v>0.55800000000000005</v>
      </c>
      <c r="J32" s="157"/>
      <c r="K32" s="157"/>
      <c r="L32" s="157"/>
      <c r="M32" s="157">
        <v>0.55800000000000005</v>
      </c>
      <c r="N32" s="157"/>
      <c r="O32" s="206" t="s">
        <v>216</v>
      </c>
      <c r="P32" s="166"/>
      <c r="Q32" s="193"/>
      <c r="R32" s="76"/>
      <c r="S32" s="162"/>
      <c r="T32" s="193"/>
      <c r="U32" s="195"/>
      <c r="V32" s="195"/>
      <c r="W32" s="195"/>
      <c r="X32" s="195"/>
      <c r="Y32" s="195"/>
      <c r="Z32" s="193"/>
      <c r="AA32" s="193"/>
    </row>
    <row r="33" spans="1:27" s="181" customFormat="1" ht="89.25" x14ac:dyDescent="0.25">
      <c r="A33" s="205">
        <f t="shared" si="4"/>
        <v>4</v>
      </c>
      <c r="B33" s="78" t="s">
        <v>217</v>
      </c>
      <c r="C33" s="156">
        <v>0.2</v>
      </c>
      <c r="D33" s="156">
        <v>0.2</v>
      </c>
      <c r="E33" s="156"/>
      <c r="F33" s="156"/>
      <c r="G33" s="156"/>
      <c r="H33" s="79" t="s">
        <v>215</v>
      </c>
      <c r="I33" s="156">
        <f t="shared" si="3"/>
        <v>0.22320000000000001</v>
      </c>
      <c r="J33" s="157"/>
      <c r="K33" s="157"/>
      <c r="L33" s="157"/>
      <c r="M33" s="157">
        <v>0.22320000000000001</v>
      </c>
      <c r="N33" s="157"/>
      <c r="O33" s="158" t="s">
        <v>893</v>
      </c>
      <c r="P33" s="94"/>
      <c r="Q33" s="178"/>
      <c r="R33" s="76"/>
      <c r="S33" s="162"/>
      <c r="T33" s="178"/>
      <c r="U33" s="179"/>
      <c r="V33" s="179"/>
      <c r="W33" s="179"/>
      <c r="X33" s="179"/>
      <c r="Y33" s="179"/>
      <c r="Z33" s="180"/>
      <c r="AA33" s="180"/>
    </row>
    <row r="34" spans="1:27" s="163" customFormat="1" ht="89.25" x14ac:dyDescent="0.2">
      <c r="A34" s="205">
        <f t="shared" si="4"/>
        <v>5</v>
      </c>
      <c r="B34" s="78" t="s">
        <v>218</v>
      </c>
      <c r="C34" s="156">
        <v>0.4</v>
      </c>
      <c r="D34" s="156">
        <v>0.4</v>
      </c>
      <c r="E34" s="156"/>
      <c r="F34" s="156"/>
      <c r="G34" s="156"/>
      <c r="H34" s="79" t="s">
        <v>219</v>
      </c>
      <c r="I34" s="156">
        <f t="shared" si="3"/>
        <v>0.44640000000000002</v>
      </c>
      <c r="J34" s="157"/>
      <c r="K34" s="157"/>
      <c r="L34" s="157"/>
      <c r="M34" s="157">
        <v>0.44640000000000002</v>
      </c>
      <c r="N34" s="157"/>
      <c r="O34" s="158" t="s">
        <v>894</v>
      </c>
      <c r="P34" s="159"/>
      <c r="Q34" s="161"/>
      <c r="R34" s="76"/>
      <c r="S34" s="162"/>
      <c r="T34" s="161"/>
      <c r="U34" s="161"/>
      <c r="V34" s="161"/>
      <c r="W34" s="161"/>
      <c r="X34" s="161"/>
      <c r="Y34" s="161"/>
      <c r="Z34" s="161"/>
      <c r="AA34" s="161"/>
    </row>
    <row r="35" spans="1:27" s="163" customFormat="1" ht="89.25" x14ac:dyDescent="0.2">
      <c r="A35" s="205">
        <f t="shared" si="4"/>
        <v>6</v>
      </c>
      <c r="B35" s="78" t="s">
        <v>220</v>
      </c>
      <c r="C35" s="156">
        <v>0.2</v>
      </c>
      <c r="D35" s="156">
        <v>0.2</v>
      </c>
      <c r="E35" s="156"/>
      <c r="F35" s="156"/>
      <c r="G35" s="156"/>
      <c r="H35" s="79" t="s">
        <v>219</v>
      </c>
      <c r="I35" s="156">
        <f t="shared" si="3"/>
        <v>0.22320000000000001</v>
      </c>
      <c r="J35" s="157"/>
      <c r="K35" s="157"/>
      <c r="L35" s="157"/>
      <c r="M35" s="157">
        <v>0.22320000000000001</v>
      </c>
      <c r="N35" s="157"/>
      <c r="O35" s="158" t="s">
        <v>894</v>
      </c>
      <c r="P35" s="159"/>
      <c r="Q35" s="161"/>
      <c r="R35" s="76"/>
      <c r="S35" s="162"/>
      <c r="T35" s="161"/>
      <c r="U35" s="161"/>
      <c r="V35" s="161"/>
      <c r="W35" s="161"/>
      <c r="X35" s="161"/>
      <c r="Y35" s="161"/>
      <c r="Z35" s="161"/>
      <c r="AA35" s="161"/>
    </row>
    <row r="36" spans="1:27" s="163" customFormat="1" ht="89.25" x14ac:dyDescent="0.2">
      <c r="A36" s="205">
        <f t="shared" si="4"/>
        <v>7</v>
      </c>
      <c r="B36" s="78" t="s">
        <v>221</v>
      </c>
      <c r="C36" s="156">
        <v>0.2</v>
      </c>
      <c r="D36" s="156">
        <v>0.2</v>
      </c>
      <c r="E36" s="156"/>
      <c r="F36" s="156"/>
      <c r="G36" s="156"/>
      <c r="H36" s="79" t="s">
        <v>219</v>
      </c>
      <c r="I36" s="156">
        <f t="shared" si="3"/>
        <v>0.22320000000000001</v>
      </c>
      <c r="J36" s="157"/>
      <c r="K36" s="157"/>
      <c r="L36" s="157"/>
      <c r="M36" s="157">
        <v>0.22320000000000001</v>
      </c>
      <c r="N36" s="157"/>
      <c r="O36" s="158" t="s">
        <v>894</v>
      </c>
      <c r="P36" s="197"/>
      <c r="Q36" s="161"/>
      <c r="R36" s="76"/>
      <c r="S36" s="162"/>
      <c r="T36" s="161"/>
      <c r="U36" s="161"/>
      <c r="V36" s="161"/>
      <c r="W36" s="161"/>
      <c r="X36" s="161"/>
      <c r="Y36" s="161"/>
      <c r="Z36" s="161"/>
      <c r="AA36" s="161"/>
    </row>
    <row r="37" spans="1:27" s="200" customFormat="1" ht="89.25" x14ac:dyDescent="0.2">
      <c r="A37" s="205">
        <f t="shared" si="4"/>
        <v>8</v>
      </c>
      <c r="B37" s="78" t="s">
        <v>223</v>
      </c>
      <c r="C37" s="156">
        <v>0.1</v>
      </c>
      <c r="D37" s="156">
        <v>0.1</v>
      </c>
      <c r="E37" s="156"/>
      <c r="F37" s="156"/>
      <c r="G37" s="156"/>
      <c r="H37" s="79" t="s">
        <v>190</v>
      </c>
      <c r="I37" s="156">
        <f t="shared" si="3"/>
        <v>0.1116</v>
      </c>
      <c r="J37" s="157"/>
      <c r="K37" s="157"/>
      <c r="L37" s="157"/>
      <c r="M37" s="157">
        <v>0.1116</v>
      </c>
      <c r="N37" s="157"/>
      <c r="O37" s="643" t="s">
        <v>222</v>
      </c>
      <c r="P37" s="188"/>
      <c r="Q37" s="190"/>
      <c r="R37" s="199"/>
      <c r="S37" s="162"/>
      <c r="T37" s="151"/>
      <c r="U37" s="151"/>
      <c r="V37" s="151"/>
      <c r="W37" s="151"/>
      <c r="X37" s="151"/>
      <c r="Y37" s="151"/>
      <c r="Z37" s="151"/>
      <c r="AA37" s="151"/>
    </row>
    <row r="38" spans="1:27" s="204" customFormat="1" ht="89.25" x14ac:dyDescent="0.25">
      <c r="A38" s="205">
        <f t="shared" si="4"/>
        <v>9</v>
      </c>
      <c r="B38" s="78" t="s">
        <v>224</v>
      </c>
      <c r="C38" s="156">
        <v>0.1</v>
      </c>
      <c r="D38" s="156">
        <v>0.1</v>
      </c>
      <c r="E38" s="156"/>
      <c r="F38" s="156"/>
      <c r="G38" s="156"/>
      <c r="H38" s="79" t="s">
        <v>190</v>
      </c>
      <c r="I38" s="156">
        <f t="shared" si="3"/>
        <v>0.1116</v>
      </c>
      <c r="J38" s="157"/>
      <c r="K38" s="157"/>
      <c r="L38" s="157"/>
      <c r="M38" s="157">
        <v>0.1116</v>
      </c>
      <c r="N38" s="157"/>
      <c r="O38" s="206" t="s">
        <v>895</v>
      </c>
      <c r="P38" s="201"/>
      <c r="Q38" s="201"/>
      <c r="R38" s="202"/>
      <c r="S38" s="203"/>
      <c r="T38" s="203"/>
    </row>
    <row r="39" spans="1:27" s="163" customFormat="1" ht="102" x14ac:dyDescent="0.2">
      <c r="A39" s="205">
        <f t="shared" si="4"/>
        <v>10</v>
      </c>
      <c r="B39" s="78" t="s">
        <v>225</v>
      </c>
      <c r="C39" s="156">
        <v>0.2</v>
      </c>
      <c r="D39" s="156">
        <v>0.2</v>
      </c>
      <c r="E39" s="156"/>
      <c r="F39" s="156"/>
      <c r="G39" s="156"/>
      <c r="H39" s="79" t="s">
        <v>178</v>
      </c>
      <c r="I39" s="156">
        <f t="shared" si="3"/>
        <v>0.22320000000000001</v>
      </c>
      <c r="J39" s="157"/>
      <c r="K39" s="157"/>
      <c r="L39" s="157"/>
      <c r="M39" s="157">
        <v>0.22320000000000001</v>
      </c>
      <c r="N39" s="157"/>
      <c r="O39" s="206" t="s">
        <v>226</v>
      </c>
      <c r="P39" s="159"/>
      <c r="Q39" s="160"/>
      <c r="R39" s="76"/>
      <c r="S39" s="162"/>
      <c r="T39" s="161"/>
    </row>
    <row r="40" spans="1:27" s="163" customFormat="1" ht="102" x14ac:dyDescent="0.2">
      <c r="A40" s="205">
        <f t="shared" si="4"/>
        <v>11</v>
      </c>
      <c r="B40" s="78" t="s">
        <v>227</v>
      </c>
      <c r="C40" s="156">
        <v>0.2</v>
      </c>
      <c r="D40" s="156">
        <v>0.2</v>
      </c>
      <c r="E40" s="156"/>
      <c r="F40" s="156"/>
      <c r="G40" s="156"/>
      <c r="H40" s="79" t="s">
        <v>178</v>
      </c>
      <c r="I40" s="156">
        <f t="shared" si="3"/>
        <v>0.22320000000000001</v>
      </c>
      <c r="J40" s="157"/>
      <c r="K40" s="157"/>
      <c r="L40" s="157"/>
      <c r="M40" s="157">
        <v>0.22320000000000001</v>
      </c>
      <c r="N40" s="157"/>
      <c r="O40" s="206" t="s">
        <v>226</v>
      </c>
      <c r="P40" s="159"/>
      <c r="Q40" s="160"/>
      <c r="R40" s="76"/>
      <c r="S40" s="162"/>
      <c r="T40" s="161"/>
    </row>
    <row r="41" spans="1:27" s="163" customFormat="1" ht="89.25" x14ac:dyDescent="0.2">
      <c r="A41" s="205">
        <f t="shared" si="4"/>
        <v>12</v>
      </c>
      <c r="B41" s="78" t="s">
        <v>228</v>
      </c>
      <c r="C41" s="156">
        <v>0.06</v>
      </c>
      <c r="D41" s="156">
        <v>0.06</v>
      </c>
      <c r="E41" s="156"/>
      <c r="F41" s="156"/>
      <c r="G41" s="156"/>
      <c r="H41" s="79" t="s">
        <v>178</v>
      </c>
      <c r="I41" s="156">
        <v>0.03</v>
      </c>
      <c r="J41" s="157"/>
      <c r="K41" s="157"/>
      <c r="L41" s="157"/>
      <c r="M41" s="157">
        <v>0.03</v>
      </c>
      <c r="N41" s="157"/>
      <c r="O41" s="158" t="s">
        <v>229</v>
      </c>
      <c r="P41" s="159"/>
      <c r="Q41" s="160"/>
      <c r="R41" s="76"/>
      <c r="S41" s="162"/>
      <c r="T41" s="161"/>
    </row>
    <row r="42" spans="1:27" s="163" customFormat="1" ht="76.5" x14ac:dyDescent="0.2">
      <c r="A42" s="205">
        <f t="shared" si="4"/>
        <v>13</v>
      </c>
      <c r="B42" s="78" t="s">
        <v>230</v>
      </c>
      <c r="C42" s="156">
        <v>0.57999999999999996</v>
      </c>
      <c r="D42" s="156">
        <v>0.57999999999999996</v>
      </c>
      <c r="E42" s="156"/>
      <c r="F42" s="156"/>
      <c r="G42" s="156"/>
      <c r="H42" s="79" t="s">
        <v>231</v>
      </c>
      <c r="I42" s="156">
        <f t="shared" si="3"/>
        <v>0.64727999999999986</v>
      </c>
      <c r="J42" s="157"/>
      <c r="K42" s="157"/>
      <c r="L42" s="157"/>
      <c r="M42" s="157">
        <v>0.64727999999999986</v>
      </c>
      <c r="N42" s="157"/>
      <c r="O42" s="158" t="s">
        <v>896</v>
      </c>
      <c r="P42" s="159"/>
      <c r="Q42" s="160"/>
      <c r="R42" s="76"/>
      <c r="S42" s="162"/>
      <c r="T42" s="161"/>
    </row>
    <row r="43" spans="1:27" s="163" customFormat="1" ht="153" x14ac:dyDescent="0.2">
      <c r="A43" s="205">
        <f t="shared" si="4"/>
        <v>14</v>
      </c>
      <c r="B43" s="78" t="s">
        <v>232</v>
      </c>
      <c r="C43" s="156">
        <v>0.5</v>
      </c>
      <c r="D43" s="156">
        <v>0.5</v>
      </c>
      <c r="E43" s="156"/>
      <c r="F43" s="156"/>
      <c r="G43" s="156"/>
      <c r="H43" s="79" t="s">
        <v>233</v>
      </c>
      <c r="I43" s="156">
        <f t="shared" si="3"/>
        <v>0.55800000000000005</v>
      </c>
      <c r="J43" s="157"/>
      <c r="K43" s="157"/>
      <c r="L43" s="157"/>
      <c r="M43" s="157">
        <v>0.55800000000000005</v>
      </c>
      <c r="N43" s="157"/>
      <c r="O43" s="158" t="s">
        <v>234</v>
      </c>
      <c r="P43" s="159"/>
      <c r="Q43" s="160"/>
      <c r="R43" s="76"/>
      <c r="S43" s="162"/>
      <c r="T43" s="161"/>
    </row>
    <row r="44" spans="1:27" s="163" customFormat="1" ht="89.25" x14ac:dyDescent="0.2">
      <c r="A44" s="205">
        <f t="shared" si="4"/>
        <v>15</v>
      </c>
      <c r="B44" s="78" t="s">
        <v>897</v>
      </c>
      <c r="C44" s="156">
        <v>0.46</v>
      </c>
      <c r="D44" s="156">
        <v>0.46</v>
      </c>
      <c r="E44" s="156"/>
      <c r="F44" s="156"/>
      <c r="G44" s="156"/>
      <c r="H44" s="79" t="s">
        <v>233</v>
      </c>
      <c r="I44" s="156">
        <f>SUM(J44:N44)</f>
        <v>0.5</v>
      </c>
      <c r="J44" s="157"/>
      <c r="K44" s="157"/>
      <c r="L44" s="157"/>
      <c r="M44" s="157">
        <v>0.5</v>
      </c>
      <c r="N44" s="157"/>
      <c r="O44" s="158" t="s">
        <v>235</v>
      </c>
      <c r="P44" s="159"/>
      <c r="Q44" s="160"/>
      <c r="R44" s="76"/>
      <c r="S44" s="162"/>
      <c r="T44" s="161"/>
    </row>
    <row r="45" spans="1:27" s="163" customFormat="1" ht="127.5" x14ac:dyDescent="0.2">
      <c r="A45" s="205">
        <f t="shared" si="4"/>
        <v>16</v>
      </c>
      <c r="B45" s="183" t="s">
        <v>236</v>
      </c>
      <c r="C45" s="156">
        <v>0.14000000000000001</v>
      </c>
      <c r="D45" s="184"/>
      <c r="E45" s="184"/>
      <c r="F45" s="184"/>
      <c r="G45" s="184">
        <v>0.14000000000000001</v>
      </c>
      <c r="H45" s="185" t="s">
        <v>237</v>
      </c>
      <c r="I45" s="184">
        <f t="shared" si="3"/>
        <v>0.2</v>
      </c>
      <c r="J45" s="157"/>
      <c r="K45" s="157"/>
      <c r="L45" s="157"/>
      <c r="M45" s="157">
        <v>0.2</v>
      </c>
      <c r="N45" s="157"/>
      <c r="O45" s="158" t="s">
        <v>238</v>
      </c>
      <c r="P45" s="159"/>
      <c r="Q45" s="160"/>
      <c r="R45" s="76"/>
      <c r="S45" s="162"/>
      <c r="T45" s="161"/>
    </row>
    <row r="46" spans="1:27" s="163" customFormat="1" ht="102" x14ac:dyDescent="0.2">
      <c r="A46" s="205">
        <f t="shared" si="4"/>
        <v>17</v>
      </c>
      <c r="B46" s="78" t="s">
        <v>239</v>
      </c>
      <c r="C46" s="156">
        <v>0.12</v>
      </c>
      <c r="D46" s="156">
        <v>0.12</v>
      </c>
      <c r="E46" s="156"/>
      <c r="F46" s="156"/>
      <c r="G46" s="156"/>
      <c r="H46" s="79" t="s">
        <v>240</v>
      </c>
      <c r="I46" s="156">
        <f t="shared" si="3"/>
        <v>0.13392000000000001</v>
      </c>
      <c r="J46" s="157"/>
      <c r="K46" s="157"/>
      <c r="L46" s="157"/>
      <c r="M46" s="157">
        <v>0.13392000000000001</v>
      </c>
      <c r="N46" s="157"/>
      <c r="O46" s="158" t="s">
        <v>241</v>
      </c>
      <c r="P46" s="159"/>
      <c r="Q46" s="160"/>
      <c r="R46" s="76"/>
      <c r="S46" s="162"/>
      <c r="T46" s="161"/>
    </row>
    <row r="47" spans="1:27" s="163" customFormat="1" ht="76.5" x14ac:dyDescent="0.2">
      <c r="A47" s="205">
        <f t="shared" si="4"/>
        <v>18</v>
      </c>
      <c r="B47" s="78" t="s">
        <v>242</v>
      </c>
      <c r="C47" s="156">
        <v>0.25</v>
      </c>
      <c r="D47" s="156">
        <v>0.15</v>
      </c>
      <c r="E47" s="156"/>
      <c r="F47" s="156"/>
      <c r="G47" s="156">
        <v>0.1</v>
      </c>
      <c r="H47" s="79" t="s">
        <v>175</v>
      </c>
      <c r="I47" s="156">
        <f t="shared" si="3"/>
        <v>0.16739999999999999</v>
      </c>
      <c r="J47" s="157"/>
      <c r="K47" s="157"/>
      <c r="L47" s="157"/>
      <c r="M47" s="157">
        <v>0.16739999999999999</v>
      </c>
      <c r="N47" s="157"/>
      <c r="O47" s="158" t="s">
        <v>243</v>
      </c>
      <c r="P47" s="159"/>
      <c r="Q47" s="160"/>
      <c r="R47" s="76"/>
      <c r="S47" s="162"/>
      <c r="T47" s="161"/>
    </row>
    <row r="48" spans="1:27" s="163" customFormat="1" ht="89.25" x14ac:dyDescent="0.2">
      <c r="A48" s="205">
        <f t="shared" si="4"/>
        <v>19</v>
      </c>
      <c r="B48" s="78" t="s">
        <v>244</v>
      </c>
      <c r="C48" s="156">
        <v>0.3</v>
      </c>
      <c r="D48" s="156">
        <v>0.3</v>
      </c>
      <c r="E48" s="156"/>
      <c r="F48" s="156"/>
      <c r="G48" s="156"/>
      <c r="H48" s="79" t="s">
        <v>175</v>
      </c>
      <c r="I48" s="156">
        <f t="shared" si="3"/>
        <v>0.33479999999999999</v>
      </c>
      <c r="J48" s="157"/>
      <c r="K48" s="157"/>
      <c r="L48" s="157"/>
      <c r="M48" s="157">
        <v>0.33479999999999999</v>
      </c>
      <c r="N48" s="157"/>
      <c r="O48" s="158" t="s">
        <v>245</v>
      </c>
      <c r="P48" s="159"/>
      <c r="Q48" s="160"/>
      <c r="R48" s="76"/>
      <c r="S48" s="162"/>
      <c r="T48" s="161"/>
    </row>
    <row r="49" spans="1:20" s="163" customFormat="1" ht="76.5" x14ac:dyDescent="0.2">
      <c r="A49" s="205">
        <f t="shared" si="4"/>
        <v>20</v>
      </c>
      <c r="B49" s="78" t="s">
        <v>246</v>
      </c>
      <c r="C49" s="156">
        <v>0.22</v>
      </c>
      <c r="D49" s="156">
        <v>0.06</v>
      </c>
      <c r="E49" s="156"/>
      <c r="F49" s="156"/>
      <c r="G49" s="156">
        <v>0.16</v>
      </c>
      <c r="H49" s="79" t="s">
        <v>247</v>
      </c>
      <c r="I49" s="156">
        <f t="shared" si="3"/>
        <v>0.24551999999999999</v>
      </c>
      <c r="J49" s="157"/>
      <c r="K49" s="157"/>
      <c r="L49" s="157"/>
      <c r="M49" s="157">
        <v>0.24551999999999999</v>
      </c>
      <c r="N49" s="157"/>
      <c r="O49" s="158" t="s">
        <v>248</v>
      </c>
      <c r="P49" s="159"/>
      <c r="Q49" s="160"/>
      <c r="R49" s="76"/>
      <c r="S49" s="162"/>
      <c r="T49" s="161"/>
    </row>
    <row r="50" spans="1:20" s="163" customFormat="1" ht="89.25" x14ac:dyDescent="0.2">
      <c r="A50" s="205">
        <f t="shared" si="4"/>
        <v>21</v>
      </c>
      <c r="B50" s="78" t="s">
        <v>898</v>
      </c>
      <c r="C50" s="156">
        <v>0.2</v>
      </c>
      <c r="D50" s="156">
        <v>0.2</v>
      </c>
      <c r="E50" s="156"/>
      <c r="F50" s="156"/>
      <c r="G50" s="156"/>
      <c r="H50" s="79" t="s">
        <v>249</v>
      </c>
      <c r="I50" s="156">
        <f t="shared" si="3"/>
        <v>0.22320000000000001</v>
      </c>
      <c r="J50" s="157"/>
      <c r="K50" s="157"/>
      <c r="L50" s="157"/>
      <c r="M50" s="157">
        <v>0.22320000000000001</v>
      </c>
      <c r="N50" s="157"/>
      <c r="O50" s="158" t="s">
        <v>250</v>
      </c>
      <c r="P50" s="159"/>
      <c r="Q50" s="160"/>
      <c r="R50" s="76"/>
      <c r="S50" s="162"/>
      <c r="T50" s="161"/>
    </row>
    <row r="51" spans="1:20" s="163" customFormat="1" ht="63.75" x14ac:dyDescent="0.2">
      <c r="A51" s="205">
        <f t="shared" si="4"/>
        <v>22</v>
      </c>
      <c r="B51" s="78" t="s">
        <v>251</v>
      </c>
      <c r="C51" s="156">
        <v>0.2</v>
      </c>
      <c r="D51" s="156">
        <v>0.2</v>
      </c>
      <c r="E51" s="156"/>
      <c r="F51" s="156"/>
      <c r="G51" s="156"/>
      <c r="H51" s="79" t="s">
        <v>249</v>
      </c>
      <c r="I51" s="156">
        <v>0.22</v>
      </c>
      <c r="J51" s="157"/>
      <c r="K51" s="157"/>
      <c r="L51" s="157"/>
      <c r="M51" s="157">
        <v>0.22</v>
      </c>
      <c r="N51" s="157"/>
      <c r="O51" s="176" t="s">
        <v>899</v>
      </c>
      <c r="P51" s="159"/>
      <c r="Q51" s="160"/>
      <c r="R51" s="76"/>
      <c r="S51" s="162"/>
      <c r="T51" s="161"/>
    </row>
    <row r="52" spans="1:20" s="163" customFormat="1" ht="89.25" x14ac:dyDescent="0.2">
      <c r="A52" s="205">
        <f t="shared" si="4"/>
        <v>23</v>
      </c>
      <c r="B52" s="78" t="s">
        <v>900</v>
      </c>
      <c r="C52" s="156">
        <v>0.17</v>
      </c>
      <c r="D52" s="156">
        <v>0.12</v>
      </c>
      <c r="E52" s="184"/>
      <c r="F52" s="184"/>
      <c r="G52" s="184">
        <v>0.05</v>
      </c>
      <c r="H52" s="79" t="s">
        <v>252</v>
      </c>
      <c r="I52" s="184">
        <v>0.21</v>
      </c>
      <c r="J52" s="157"/>
      <c r="K52" s="157"/>
      <c r="L52" s="157"/>
      <c r="M52" s="157">
        <v>0.21</v>
      </c>
      <c r="N52" s="157"/>
      <c r="O52" s="164" t="s">
        <v>901</v>
      </c>
      <c r="P52" s="159"/>
      <c r="Q52" s="160"/>
      <c r="R52" s="76"/>
      <c r="S52" s="162"/>
      <c r="T52" s="161"/>
    </row>
    <row r="53" spans="1:20" s="163" customFormat="1" ht="76.5" x14ac:dyDescent="0.2">
      <c r="A53" s="205">
        <f t="shared" si="4"/>
        <v>24</v>
      </c>
      <c r="B53" s="78" t="s">
        <v>902</v>
      </c>
      <c r="C53" s="156">
        <v>0.24</v>
      </c>
      <c r="D53" s="156">
        <v>0.24</v>
      </c>
      <c r="E53" s="209"/>
      <c r="F53" s="209"/>
      <c r="G53" s="156"/>
      <c r="H53" s="79" t="s">
        <v>252</v>
      </c>
      <c r="I53" s="156">
        <v>0.43</v>
      </c>
      <c r="J53" s="157"/>
      <c r="K53" s="157"/>
      <c r="L53" s="157"/>
      <c r="M53" s="157">
        <v>0.43</v>
      </c>
      <c r="N53" s="157"/>
      <c r="O53" s="164" t="s">
        <v>903</v>
      </c>
      <c r="P53" s="159"/>
      <c r="Q53" s="160"/>
      <c r="R53" s="76"/>
      <c r="S53" s="162"/>
      <c r="T53" s="161"/>
    </row>
    <row r="54" spans="1:20" s="163" customFormat="1" ht="102" x14ac:dyDescent="0.2">
      <c r="A54" s="205">
        <f t="shared" si="4"/>
        <v>25</v>
      </c>
      <c r="B54" s="78" t="s">
        <v>253</v>
      </c>
      <c r="C54" s="156">
        <v>0.28000000000000003</v>
      </c>
      <c r="D54" s="156">
        <v>0.28000000000000003</v>
      </c>
      <c r="E54" s="209"/>
      <c r="F54" s="209"/>
      <c r="G54" s="209"/>
      <c r="H54" s="79" t="s">
        <v>252</v>
      </c>
      <c r="I54" s="156">
        <v>0.32</v>
      </c>
      <c r="J54" s="157"/>
      <c r="K54" s="157"/>
      <c r="L54" s="157"/>
      <c r="M54" s="157">
        <v>0.32</v>
      </c>
      <c r="N54" s="157"/>
      <c r="O54" s="164" t="s">
        <v>254</v>
      </c>
      <c r="P54" s="159"/>
      <c r="Q54" s="207"/>
      <c r="R54" s="208"/>
      <c r="S54" s="162"/>
      <c r="T54" s="161"/>
    </row>
    <row r="55" spans="1:20" s="163" customFormat="1" ht="76.5" x14ac:dyDescent="0.2">
      <c r="A55" s="205">
        <f t="shared" si="4"/>
        <v>26</v>
      </c>
      <c r="B55" s="78" t="s">
        <v>255</v>
      </c>
      <c r="C55" s="156">
        <v>0.5</v>
      </c>
      <c r="D55" s="156">
        <v>0.5</v>
      </c>
      <c r="E55" s="156"/>
      <c r="F55" s="156"/>
      <c r="G55" s="156"/>
      <c r="H55" s="79" t="s">
        <v>256</v>
      </c>
      <c r="I55" s="156">
        <f t="shared" si="3"/>
        <v>1.6739999999999999</v>
      </c>
      <c r="J55" s="157"/>
      <c r="K55" s="157"/>
      <c r="L55" s="157"/>
      <c r="M55" s="157">
        <v>1.6739999999999999</v>
      </c>
      <c r="N55" s="157"/>
      <c r="O55" s="158" t="s">
        <v>257</v>
      </c>
      <c r="P55" s="159"/>
      <c r="Q55" s="160"/>
      <c r="R55" s="76"/>
      <c r="S55" s="162"/>
      <c r="T55" s="161"/>
    </row>
    <row r="56" spans="1:20" s="163" customFormat="1" ht="76.5" x14ac:dyDescent="0.2">
      <c r="A56" s="205">
        <f t="shared" si="4"/>
        <v>27</v>
      </c>
      <c r="B56" s="78" t="s">
        <v>258</v>
      </c>
      <c r="C56" s="156">
        <v>0.4</v>
      </c>
      <c r="D56" s="156">
        <v>0.4</v>
      </c>
      <c r="E56" s="156"/>
      <c r="F56" s="156"/>
      <c r="G56" s="156"/>
      <c r="H56" s="79" t="s">
        <v>256</v>
      </c>
      <c r="I56" s="156">
        <f t="shared" si="3"/>
        <v>1.0044</v>
      </c>
      <c r="J56" s="157"/>
      <c r="K56" s="157"/>
      <c r="L56" s="157"/>
      <c r="M56" s="157">
        <v>1.0044</v>
      </c>
      <c r="N56" s="157"/>
      <c r="O56" s="158" t="s">
        <v>904</v>
      </c>
      <c r="P56" s="159"/>
      <c r="Q56" s="160"/>
      <c r="R56" s="76"/>
      <c r="S56" s="162"/>
      <c r="T56" s="161"/>
    </row>
    <row r="57" spans="1:20" s="163" customFormat="1" ht="76.5" x14ac:dyDescent="0.2">
      <c r="A57" s="205">
        <f t="shared" si="4"/>
        <v>28</v>
      </c>
      <c r="B57" s="78" t="s">
        <v>259</v>
      </c>
      <c r="C57" s="156">
        <v>0.7</v>
      </c>
      <c r="D57" s="156">
        <v>0.7</v>
      </c>
      <c r="E57" s="156"/>
      <c r="F57" s="156"/>
      <c r="G57" s="156"/>
      <c r="H57" s="79" t="s">
        <v>260</v>
      </c>
      <c r="I57" s="156">
        <f t="shared" si="3"/>
        <v>0.78120000000000001</v>
      </c>
      <c r="J57" s="157"/>
      <c r="K57" s="157"/>
      <c r="L57" s="157"/>
      <c r="M57" s="157">
        <v>0.78120000000000001</v>
      </c>
      <c r="N57" s="157"/>
      <c r="O57" s="210" t="s">
        <v>261</v>
      </c>
      <c r="P57" s="159"/>
      <c r="Q57" s="160"/>
      <c r="R57" s="76"/>
      <c r="S57" s="162"/>
      <c r="T57" s="161"/>
    </row>
    <row r="58" spans="1:20" s="163" customFormat="1" ht="51" x14ac:dyDescent="0.2">
      <c r="A58" s="205">
        <f t="shared" si="4"/>
        <v>29</v>
      </c>
      <c r="B58" s="78" t="s">
        <v>262</v>
      </c>
      <c r="C58" s="156">
        <v>0.12</v>
      </c>
      <c r="D58" s="156"/>
      <c r="E58" s="156"/>
      <c r="F58" s="156"/>
      <c r="G58" s="156">
        <v>0.12</v>
      </c>
      <c r="H58" s="79" t="s">
        <v>260</v>
      </c>
      <c r="I58" s="156">
        <f t="shared" si="3"/>
        <v>0.3</v>
      </c>
      <c r="J58" s="157"/>
      <c r="K58" s="157"/>
      <c r="L58" s="157"/>
      <c r="M58" s="157">
        <v>0.3</v>
      </c>
      <c r="N58" s="157"/>
      <c r="O58" s="210" t="s">
        <v>905</v>
      </c>
      <c r="P58" s="159"/>
      <c r="Q58" s="160"/>
      <c r="R58" s="76"/>
      <c r="S58" s="162"/>
      <c r="T58" s="161"/>
    </row>
    <row r="59" spans="1:20" s="163" customFormat="1" ht="114.75" x14ac:dyDescent="0.2">
      <c r="A59" s="205">
        <f t="shared" si="4"/>
        <v>30</v>
      </c>
      <c r="B59" s="78" t="s">
        <v>263</v>
      </c>
      <c r="C59" s="156">
        <v>0.1</v>
      </c>
      <c r="D59" s="156"/>
      <c r="E59" s="156"/>
      <c r="F59" s="156"/>
      <c r="G59" s="156">
        <v>0.1</v>
      </c>
      <c r="H59" s="79" t="s">
        <v>260</v>
      </c>
      <c r="I59" s="156">
        <f t="shared" si="3"/>
        <v>0.2</v>
      </c>
      <c r="J59" s="157"/>
      <c r="K59" s="157"/>
      <c r="L59" s="157"/>
      <c r="M59" s="157">
        <v>0.2</v>
      </c>
      <c r="N59" s="157"/>
      <c r="O59" s="210" t="s">
        <v>264</v>
      </c>
      <c r="P59" s="159"/>
      <c r="Q59" s="160"/>
      <c r="R59" s="76"/>
      <c r="S59" s="162"/>
      <c r="T59" s="161"/>
    </row>
    <row r="60" spans="1:20" s="163" customFormat="1" ht="76.5" x14ac:dyDescent="0.2">
      <c r="A60" s="205">
        <f t="shared" si="4"/>
        <v>31</v>
      </c>
      <c r="B60" s="78" t="s">
        <v>265</v>
      </c>
      <c r="C60" s="156">
        <v>0.28999999999999998</v>
      </c>
      <c r="D60" s="156">
        <v>0.2</v>
      </c>
      <c r="E60" s="156"/>
      <c r="F60" s="156"/>
      <c r="G60" s="156">
        <v>0.09</v>
      </c>
      <c r="H60" s="79" t="s">
        <v>260</v>
      </c>
      <c r="I60" s="156">
        <f t="shared" si="3"/>
        <v>0.22320000000000001</v>
      </c>
      <c r="J60" s="157"/>
      <c r="K60" s="157"/>
      <c r="L60" s="157"/>
      <c r="M60" s="157">
        <v>0.22320000000000001</v>
      </c>
      <c r="N60" s="157"/>
      <c r="O60" s="210" t="s">
        <v>266</v>
      </c>
      <c r="P60" s="159"/>
      <c r="Q60" s="160"/>
      <c r="R60" s="76"/>
      <c r="S60" s="162"/>
      <c r="T60" s="161"/>
    </row>
    <row r="61" spans="1:20" s="163" customFormat="1" ht="63.75" x14ac:dyDescent="0.2">
      <c r="A61" s="205">
        <f t="shared" si="4"/>
        <v>32</v>
      </c>
      <c r="B61" s="78" t="s">
        <v>267</v>
      </c>
      <c r="C61" s="156">
        <v>1</v>
      </c>
      <c r="D61" s="156">
        <v>1</v>
      </c>
      <c r="E61" s="209"/>
      <c r="F61" s="209"/>
      <c r="G61" s="209"/>
      <c r="H61" s="79" t="s">
        <v>268</v>
      </c>
      <c r="I61" s="156">
        <v>1.1200000000000001</v>
      </c>
      <c r="J61" s="157"/>
      <c r="K61" s="157"/>
      <c r="L61" s="157"/>
      <c r="M61" s="156">
        <v>1.1200000000000001</v>
      </c>
      <c r="N61" s="157"/>
      <c r="O61" s="164" t="s">
        <v>269</v>
      </c>
      <c r="P61" s="159"/>
      <c r="Q61" s="160"/>
      <c r="R61" s="76"/>
      <c r="S61" s="162"/>
      <c r="T61" s="161"/>
    </row>
    <row r="62" spans="1:20" s="163" customFormat="1" ht="76.5" x14ac:dyDescent="0.2">
      <c r="A62" s="205">
        <f t="shared" si="4"/>
        <v>33</v>
      </c>
      <c r="B62" s="78" t="s">
        <v>270</v>
      </c>
      <c r="C62" s="156">
        <v>0.2</v>
      </c>
      <c r="D62" s="156">
        <v>0.2</v>
      </c>
      <c r="E62" s="184"/>
      <c r="F62" s="184"/>
      <c r="G62" s="184"/>
      <c r="H62" s="79" t="s">
        <v>177</v>
      </c>
      <c r="I62" s="184">
        <f t="shared" si="3"/>
        <v>0.55800000000000005</v>
      </c>
      <c r="J62" s="157"/>
      <c r="K62" s="157"/>
      <c r="L62" s="157"/>
      <c r="M62" s="157">
        <v>0.55800000000000005</v>
      </c>
      <c r="N62" s="157"/>
      <c r="O62" s="164" t="s">
        <v>271</v>
      </c>
      <c r="P62" s="159"/>
      <c r="Q62" s="160"/>
      <c r="R62" s="76"/>
      <c r="S62" s="162"/>
      <c r="T62" s="161"/>
    </row>
    <row r="63" spans="1:20" s="163" customFormat="1" ht="76.5" x14ac:dyDescent="0.2">
      <c r="A63" s="205">
        <f t="shared" si="4"/>
        <v>34</v>
      </c>
      <c r="B63" s="78" t="s">
        <v>272</v>
      </c>
      <c r="C63" s="156">
        <v>0.2</v>
      </c>
      <c r="D63" s="156">
        <v>0.2</v>
      </c>
      <c r="E63" s="184"/>
      <c r="F63" s="184"/>
      <c r="G63" s="184"/>
      <c r="H63" s="79" t="s">
        <v>177</v>
      </c>
      <c r="I63" s="184">
        <f t="shared" si="3"/>
        <v>0.22320000000000001</v>
      </c>
      <c r="J63" s="157"/>
      <c r="K63" s="157"/>
      <c r="L63" s="157"/>
      <c r="M63" s="157">
        <v>0.22320000000000001</v>
      </c>
      <c r="N63" s="157"/>
      <c r="O63" s="164" t="s">
        <v>271</v>
      </c>
      <c r="P63" s="159"/>
      <c r="Q63" s="160"/>
      <c r="R63" s="76"/>
      <c r="S63" s="162"/>
      <c r="T63" s="161"/>
    </row>
    <row r="64" spans="1:20" s="163" customFormat="1" ht="89.25" x14ac:dyDescent="0.2">
      <c r="A64" s="205">
        <f t="shared" si="4"/>
        <v>35</v>
      </c>
      <c r="B64" s="78" t="s">
        <v>273</v>
      </c>
      <c r="C64" s="156">
        <v>0.2</v>
      </c>
      <c r="D64" s="156">
        <v>0.2</v>
      </c>
      <c r="E64" s="156"/>
      <c r="F64" s="156"/>
      <c r="G64" s="156"/>
      <c r="H64" s="79" t="s">
        <v>177</v>
      </c>
      <c r="I64" s="156">
        <f t="shared" si="3"/>
        <v>0.33479999999999999</v>
      </c>
      <c r="J64" s="157"/>
      <c r="K64" s="157"/>
      <c r="L64" s="157"/>
      <c r="M64" s="157">
        <v>0.33479999999999999</v>
      </c>
      <c r="N64" s="157"/>
      <c r="O64" s="164" t="s">
        <v>274</v>
      </c>
      <c r="P64" s="159"/>
      <c r="Q64" s="160"/>
      <c r="R64" s="76"/>
      <c r="S64" s="162"/>
      <c r="T64" s="161"/>
    </row>
    <row r="65" spans="1:27" s="163" customFormat="1" ht="89.25" x14ac:dyDescent="0.2">
      <c r="A65" s="205">
        <f t="shared" si="4"/>
        <v>36</v>
      </c>
      <c r="B65" s="78" t="s">
        <v>275</v>
      </c>
      <c r="C65" s="156">
        <v>0.2</v>
      </c>
      <c r="D65" s="156">
        <v>0.2</v>
      </c>
      <c r="E65" s="156"/>
      <c r="F65" s="156"/>
      <c r="G65" s="156"/>
      <c r="H65" s="79" t="s">
        <v>177</v>
      </c>
      <c r="I65" s="156">
        <f t="shared" si="3"/>
        <v>0.33479999999999999</v>
      </c>
      <c r="J65" s="157"/>
      <c r="K65" s="157"/>
      <c r="L65" s="157"/>
      <c r="M65" s="157">
        <v>0.33479999999999999</v>
      </c>
      <c r="N65" s="157"/>
      <c r="O65" s="164" t="s">
        <v>274</v>
      </c>
      <c r="P65" s="159"/>
      <c r="Q65" s="160"/>
      <c r="R65" s="76"/>
      <c r="S65" s="162"/>
      <c r="T65" s="161"/>
    </row>
    <row r="66" spans="1:27" s="163" customFormat="1" x14ac:dyDescent="0.2">
      <c r="A66" s="94" t="s">
        <v>65</v>
      </c>
      <c r="B66" s="81" t="s">
        <v>276</v>
      </c>
      <c r="C66" s="188">
        <f>SUM(C67:C68)</f>
        <v>0.9</v>
      </c>
      <c r="D66" s="188">
        <f>SUM(D67:D68)</f>
        <v>0.9</v>
      </c>
      <c r="E66" s="188"/>
      <c r="F66" s="188"/>
      <c r="G66" s="188"/>
      <c r="H66" s="198"/>
      <c r="I66" s="188">
        <f>SUM(I67:I68)</f>
        <v>1.01</v>
      </c>
      <c r="J66" s="188"/>
      <c r="K66" s="188"/>
      <c r="L66" s="188"/>
      <c r="M66" s="188">
        <f>SUM(M67:M68)</f>
        <v>1.01</v>
      </c>
      <c r="N66" s="188"/>
      <c r="O66" s="198"/>
      <c r="P66" s="159"/>
      <c r="Q66" s="160"/>
      <c r="R66" s="76"/>
      <c r="S66" s="162"/>
      <c r="T66" s="161"/>
    </row>
    <row r="67" spans="1:27" s="163" customFormat="1" ht="63.75" x14ac:dyDescent="0.2">
      <c r="A67" s="644">
        <v>1</v>
      </c>
      <c r="B67" s="78" t="s">
        <v>277</v>
      </c>
      <c r="C67" s="156">
        <v>0.5</v>
      </c>
      <c r="D67" s="156">
        <v>0.5</v>
      </c>
      <c r="E67" s="156"/>
      <c r="F67" s="156"/>
      <c r="G67" s="156"/>
      <c r="H67" s="79" t="s">
        <v>182</v>
      </c>
      <c r="I67" s="156">
        <f t="shared" si="3"/>
        <v>0.56000000000000005</v>
      </c>
      <c r="J67" s="157"/>
      <c r="K67" s="157"/>
      <c r="L67" s="157"/>
      <c r="M67" s="157">
        <v>0.56000000000000005</v>
      </c>
      <c r="N67" s="157"/>
      <c r="O67" s="164" t="s">
        <v>278</v>
      </c>
      <c r="P67" s="159"/>
      <c r="Q67" s="160"/>
      <c r="R67" s="76"/>
      <c r="S67" s="162"/>
      <c r="T67" s="161"/>
      <c r="U67" s="161"/>
      <c r="V67" s="161"/>
      <c r="W67" s="161"/>
      <c r="X67" s="161"/>
      <c r="Y67" s="161"/>
      <c r="Z67" s="161"/>
      <c r="AA67" s="161"/>
    </row>
    <row r="68" spans="1:27" s="163" customFormat="1" ht="89.25" x14ac:dyDescent="0.2">
      <c r="A68" s="644">
        <f>+A67+1</f>
        <v>2</v>
      </c>
      <c r="B68" s="78" t="s">
        <v>279</v>
      </c>
      <c r="C68" s="156">
        <v>0.4</v>
      </c>
      <c r="D68" s="156">
        <v>0.4</v>
      </c>
      <c r="E68" s="156"/>
      <c r="F68" s="156"/>
      <c r="G68" s="156"/>
      <c r="H68" s="79" t="s">
        <v>182</v>
      </c>
      <c r="I68" s="156">
        <f>M68</f>
        <v>0.45</v>
      </c>
      <c r="J68" s="157"/>
      <c r="K68" s="157"/>
      <c r="L68" s="157"/>
      <c r="M68" s="157">
        <v>0.45</v>
      </c>
      <c r="N68" s="157"/>
      <c r="O68" s="164" t="s">
        <v>906</v>
      </c>
      <c r="P68" s="159"/>
      <c r="Q68" s="160"/>
      <c r="R68" s="76"/>
      <c r="S68" s="162"/>
      <c r="T68" s="161"/>
      <c r="U68" s="161"/>
      <c r="V68" s="161"/>
      <c r="W68" s="161"/>
      <c r="X68" s="161"/>
      <c r="Y68" s="161"/>
      <c r="Z68" s="161"/>
      <c r="AA68" s="161"/>
    </row>
    <row r="69" spans="1:27" s="163" customFormat="1" x14ac:dyDescent="0.2">
      <c r="A69" s="94" t="s">
        <v>77</v>
      </c>
      <c r="B69" s="81" t="s">
        <v>69</v>
      </c>
      <c r="C69" s="188">
        <f>C70</f>
        <v>0.3</v>
      </c>
      <c r="D69" s="188">
        <f t="shared" ref="D69:N69" si="5">D70</f>
        <v>0.3</v>
      </c>
      <c r="E69" s="188">
        <f t="shared" si="5"/>
        <v>0</v>
      </c>
      <c r="F69" s="188">
        <f t="shared" si="5"/>
        <v>0</v>
      </c>
      <c r="G69" s="188">
        <f t="shared" si="5"/>
        <v>0</v>
      </c>
      <c r="H69" s="198"/>
      <c r="I69" s="188">
        <f t="shared" si="3"/>
        <v>0.33</v>
      </c>
      <c r="J69" s="188">
        <f t="shared" si="5"/>
        <v>0</v>
      </c>
      <c r="K69" s="188">
        <f t="shared" si="5"/>
        <v>0</v>
      </c>
      <c r="L69" s="188">
        <f t="shared" si="5"/>
        <v>0</v>
      </c>
      <c r="M69" s="188">
        <f t="shared" si="5"/>
        <v>0.33</v>
      </c>
      <c r="N69" s="188">
        <f t="shared" si="5"/>
        <v>0</v>
      </c>
      <c r="O69" s="198"/>
      <c r="P69" s="159"/>
      <c r="Q69" s="160"/>
      <c r="R69" s="76"/>
      <c r="S69" s="162"/>
      <c r="T69" s="161"/>
      <c r="U69" s="161"/>
      <c r="V69" s="161"/>
      <c r="W69" s="161"/>
      <c r="X69" s="161"/>
      <c r="Y69" s="161"/>
      <c r="Z69" s="161"/>
      <c r="AA69" s="161"/>
    </row>
    <row r="70" spans="1:27" s="163" customFormat="1" ht="89.25" x14ac:dyDescent="0.2">
      <c r="A70" s="644">
        <v>1</v>
      </c>
      <c r="B70" s="78" t="s">
        <v>280</v>
      </c>
      <c r="C70" s="156">
        <v>0.3</v>
      </c>
      <c r="D70" s="156">
        <v>0.3</v>
      </c>
      <c r="E70" s="156"/>
      <c r="F70" s="156"/>
      <c r="G70" s="209"/>
      <c r="H70" s="79" t="s">
        <v>237</v>
      </c>
      <c r="I70" s="156">
        <f t="shared" si="3"/>
        <v>0.33</v>
      </c>
      <c r="J70" s="157"/>
      <c r="K70" s="157"/>
      <c r="L70" s="157"/>
      <c r="M70" s="157">
        <v>0.33</v>
      </c>
      <c r="N70" s="157"/>
      <c r="O70" s="164" t="s">
        <v>907</v>
      </c>
      <c r="P70" s="159"/>
      <c r="Q70" s="160"/>
      <c r="R70" s="76"/>
      <c r="S70" s="162"/>
      <c r="T70" s="161"/>
      <c r="U70" s="161"/>
      <c r="V70" s="161"/>
      <c r="W70" s="161"/>
      <c r="X70" s="161"/>
      <c r="Y70" s="161"/>
      <c r="Z70" s="161"/>
      <c r="AA70" s="161"/>
    </row>
    <row r="71" spans="1:27" ht="15" x14ac:dyDescent="0.25">
      <c r="A71" s="52">
        <f>A70+A68+A65+A28+A23+A13</f>
        <v>54</v>
      </c>
      <c r="B71" s="53" t="s">
        <v>908</v>
      </c>
      <c r="C71" s="54">
        <f>C69+C66+C29+C24+C14+C11</f>
        <v>37.150000000000006</v>
      </c>
      <c r="D71" s="54">
        <f t="shared" ref="D71:N71" si="6">D69+D66+D29+D24+D14+D11</f>
        <v>15.139999999999997</v>
      </c>
      <c r="E71" s="54">
        <f t="shared" si="6"/>
        <v>0</v>
      </c>
      <c r="F71" s="54">
        <f t="shared" si="6"/>
        <v>0</v>
      </c>
      <c r="G71" s="54">
        <f t="shared" si="6"/>
        <v>22.010000000000005</v>
      </c>
      <c r="H71" s="54">
        <f t="shared" si="6"/>
        <v>0</v>
      </c>
      <c r="I71" s="54">
        <f t="shared" si="6"/>
        <v>57.250559999999993</v>
      </c>
      <c r="J71" s="54">
        <f t="shared" si="6"/>
        <v>25.8</v>
      </c>
      <c r="K71" s="54">
        <f t="shared" si="6"/>
        <v>0.2</v>
      </c>
      <c r="L71" s="54">
        <f t="shared" si="6"/>
        <v>14.87</v>
      </c>
      <c r="M71" s="54">
        <f t="shared" si="6"/>
        <v>16.050560000000001</v>
      </c>
      <c r="N71" s="54">
        <f t="shared" si="6"/>
        <v>0.33000000000000007</v>
      </c>
      <c r="O71" s="55"/>
      <c r="P71" s="65"/>
    </row>
    <row r="73" spans="1:27" ht="15" customHeight="1" x14ac:dyDescent="0.25">
      <c r="K73" s="734" t="s">
        <v>1044</v>
      </c>
      <c r="L73" s="734"/>
      <c r="M73" s="734"/>
      <c r="N73" s="734"/>
      <c r="O73" s="734"/>
      <c r="P73" s="734"/>
    </row>
  </sheetData>
  <mergeCells count="21">
    <mergeCell ref="Q8:Q9"/>
    <mergeCell ref="A8:A9"/>
    <mergeCell ref="B8:B9"/>
    <mergeCell ref="C8:C9"/>
    <mergeCell ref="D8:G8"/>
    <mergeCell ref="H8:H9"/>
    <mergeCell ref="I8:I9"/>
    <mergeCell ref="K73:P73"/>
    <mergeCell ref="A4:P4"/>
    <mergeCell ref="A7:P7"/>
    <mergeCell ref="A5:P5"/>
    <mergeCell ref="A6:P6"/>
    <mergeCell ref="J8:N8"/>
    <mergeCell ref="O8:O9"/>
    <mergeCell ref="P8:P9"/>
    <mergeCell ref="A1:E1"/>
    <mergeCell ref="F1:P1"/>
    <mergeCell ref="A2:E2"/>
    <mergeCell ref="F2:P2"/>
    <mergeCell ref="A3:E3"/>
    <mergeCell ref="F3:P3"/>
  </mergeCells>
  <conditionalFormatting sqref="C11:O11">
    <cfRule type="cellIs" dxfId="20" priority="1" stopIfTrue="1" operator="equal">
      <formula>0</formula>
    </cfRule>
    <cfRule type="cellIs" dxfId="19" priority="2" stopIfTrue="1" operator="equal">
      <formula>0</formula>
    </cfRule>
    <cfRule type="cellIs" dxfId="18" priority="3" stopIfTrue="1" operator="equal">
      <formula>0</formula>
    </cfRule>
  </conditionalFormatting>
  <printOptions horizontalCentered="1"/>
  <pageMargins left="0.17" right="0.2" top="0.68" bottom="0.64" header="0.118110236220472" footer="0.27559055118110198"/>
  <pageSetup paperSize="9" fitToHeight="100" orientation="landscape" r:id="rId1"/>
  <headerFooter>
    <oddFooter>&amp;L&amp;9Phụ lục &amp;A&amp;R&amp;10&amp;P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0"/>
  <sheetViews>
    <sheetView showZeros="0" topLeftCell="A55" zoomScale="85" zoomScaleNormal="85" zoomScaleSheetLayoutView="70" workbookViewId="0">
      <selection activeCell="K60" sqref="K60:P60"/>
    </sheetView>
  </sheetViews>
  <sheetFormatPr defaultColWidth="6.875" defaultRowHeight="12.75" x14ac:dyDescent="0.25"/>
  <cols>
    <col min="1" max="1" width="4.375" style="18" customWidth="1"/>
    <col min="2" max="2" width="18.5" style="19" customWidth="1"/>
    <col min="3" max="3" width="8.125" style="18" customWidth="1"/>
    <col min="4" max="5" width="4.875" style="20" customWidth="1"/>
    <col min="6" max="7" width="5.375" style="20" customWidth="1"/>
    <col min="8" max="8" width="7.5" style="18" customWidth="1"/>
    <col min="9" max="9" width="8.625" style="18" customWidth="1"/>
    <col min="10" max="10" width="6.375" style="18" customWidth="1"/>
    <col min="11" max="12" width="6.625" style="18" customWidth="1"/>
    <col min="13" max="13" width="5.625" style="18" customWidth="1"/>
    <col min="14" max="14" width="6.125" style="18" customWidth="1"/>
    <col min="15" max="15" width="30.75" style="18" customWidth="1"/>
    <col min="16" max="16" width="12.375" style="18" customWidth="1"/>
    <col min="17" max="16384" width="6.875" style="18"/>
  </cols>
  <sheetData>
    <row r="1" spans="1:16" s="22" customFormat="1" ht="15.75" customHeight="1" x14ac:dyDescent="0.25">
      <c r="A1" s="736" t="str">
        <f>'1.THD.T'!A1:E1</f>
        <v>ỦY BAN NHÂN DÂN</v>
      </c>
      <c r="B1" s="736"/>
      <c r="C1" s="736"/>
      <c r="D1" s="736"/>
      <c r="E1" s="736"/>
      <c r="F1" s="771" t="s">
        <v>21</v>
      </c>
      <c r="G1" s="771"/>
      <c r="H1" s="771"/>
      <c r="I1" s="771"/>
      <c r="J1" s="771"/>
      <c r="K1" s="771"/>
      <c r="L1" s="771"/>
      <c r="M1" s="771"/>
      <c r="N1" s="771"/>
      <c r="O1" s="771"/>
    </row>
    <row r="2" spans="1:16" s="22" customFormat="1" ht="15.75" customHeight="1" x14ac:dyDescent="0.25">
      <c r="A2" s="771" t="str">
        <f>'1.THD.T'!A2:E2</f>
        <v>TỈNH HÀ TĨNH</v>
      </c>
      <c r="B2" s="771"/>
      <c r="C2" s="771"/>
      <c r="D2" s="771"/>
      <c r="E2" s="771"/>
      <c r="F2" s="771" t="s">
        <v>22</v>
      </c>
      <c r="G2" s="771"/>
      <c r="H2" s="771"/>
      <c r="I2" s="771"/>
      <c r="J2" s="771"/>
      <c r="K2" s="771"/>
      <c r="L2" s="771"/>
      <c r="M2" s="771"/>
      <c r="N2" s="771"/>
      <c r="O2" s="771"/>
    </row>
    <row r="3" spans="1:16" s="22" customFormat="1" ht="15.75" x14ac:dyDescent="0.25">
      <c r="A3" s="770"/>
      <c r="B3" s="770"/>
      <c r="C3" s="770"/>
      <c r="D3" s="770"/>
      <c r="E3" s="770"/>
      <c r="F3" s="770"/>
      <c r="G3" s="770"/>
      <c r="H3" s="770"/>
      <c r="I3" s="770"/>
      <c r="J3" s="770"/>
      <c r="K3" s="770"/>
      <c r="L3" s="770"/>
      <c r="M3" s="770"/>
      <c r="N3" s="770"/>
      <c r="O3" s="770"/>
    </row>
    <row r="4" spans="1:16" s="22" customFormat="1" ht="15.75" x14ac:dyDescent="0.25">
      <c r="A4" s="768" t="s">
        <v>368</v>
      </c>
      <c r="B4" s="768"/>
      <c r="C4" s="768"/>
      <c r="D4" s="768"/>
      <c r="E4" s="768"/>
      <c r="F4" s="768"/>
      <c r="G4" s="768"/>
      <c r="H4" s="768"/>
      <c r="I4" s="768"/>
      <c r="J4" s="768"/>
      <c r="K4" s="768"/>
      <c r="L4" s="768"/>
      <c r="M4" s="768"/>
      <c r="N4" s="768"/>
      <c r="O4" s="768"/>
    </row>
    <row r="5" spans="1:16" s="22" customFormat="1" ht="18" customHeight="1" x14ac:dyDescent="0.25">
      <c r="A5" s="768" t="s">
        <v>613</v>
      </c>
      <c r="B5" s="768"/>
      <c r="C5" s="768"/>
      <c r="D5" s="768"/>
      <c r="E5" s="768"/>
      <c r="F5" s="768"/>
      <c r="G5" s="768"/>
      <c r="H5" s="768"/>
      <c r="I5" s="768"/>
      <c r="J5" s="768"/>
      <c r="K5" s="768"/>
      <c r="L5" s="768"/>
      <c r="M5" s="768"/>
      <c r="N5" s="768"/>
      <c r="O5" s="768"/>
    </row>
    <row r="6" spans="1:16" s="22" customFormat="1" ht="21.75" customHeight="1" x14ac:dyDescent="0.25">
      <c r="A6" s="769" t="str">
        <f>'1.THD.T'!A5:O5</f>
        <v>(Kèm theo Tờ trình số        /TTr-UBND ngày      tháng    năm 2024 của Ủy ban nhân dân tỉnh)</v>
      </c>
      <c r="B6" s="769"/>
      <c r="C6" s="769"/>
      <c r="D6" s="769"/>
      <c r="E6" s="769"/>
      <c r="F6" s="769"/>
      <c r="G6" s="769"/>
      <c r="H6" s="769"/>
      <c r="I6" s="769"/>
      <c r="J6" s="769"/>
      <c r="K6" s="769"/>
      <c r="L6" s="769"/>
      <c r="M6" s="769"/>
      <c r="N6" s="769"/>
      <c r="O6" s="769"/>
    </row>
    <row r="7" spans="1:16" s="22" customFormat="1" ht="15.75" x14ac:dyDescent="0.25">
      <c r="A7" s="772"/>
      <c r="B7" s="772"/>
      <c r="C7" s="772"/>
      <c r="D7" s="772"/>
      <c r="E7" s="772"/>
      <c r="F7" s="772"/>
      <c r="G7" s="772"/>
      <c r="H7" s="772"/>
      <c r="I7" s="772"/>
      <c r="J7" s="772"/>
      <c r="K7" s="772"/>
      <c r="L7" s="772"/>
      <c r="M7" s="772"/>
      <c r="N7" s="772"/>
      <c r="O7" s="772"/>
    </row>
    <row r="8" spans="1:16" s="22" customFormat="1" ht="15.75" x14ac:dyDescent="0.25">
      <c r="A8" s="96"/>
      <c r="B8" s="96"/>
      <c r="C8" s="96"/>
      <c r="D8" s="96"/>
      <c r="E8" s="96"/>
      <c r="F8" s="96"/>
      <c r="G8" s="96"/>
      <c r="H8" s="96"/>
      <c r="I8" s="96"/>
      <c r="J8" s="96"/>
      <c r="K8" s="96"/>
      <c r="L8" s="96"/>
      <c r="M8" s="96"/>
      <c r="N8" s="96"/>
      <c r="O8" s="96"/>
    </row>
    <row r="9" spans="1:16" s="211" customFormat="1" ht="21" customHeight="1" x14ac:dyDescent="0.2">
      <c r="A9" s="767" t="s">
        <v>338</v>
      </c>
      <c r="B9" s="767" t="s">
        <v>339</v>
      </c>
      <c r="C9" s="773" t="s">
        <v>39</v>
      </c>
      <c r="D9" s="775" t="s">
        <v>40</v>
      </c>
      <c r="E9" s="767"/>
      <c r="F9" s="767"/>
      <c r="G9" s="767"/>
      <c r="H9" s="773" t="s">
        <v>340</v>
      </c>
      <c r="I9" s="774" t="s">
        <v>341</v>
      </c>
      <c r="J9" s="767" t="s">
        <v>342</v>
      </c>
      <c r="K9" s="767"/>
      <c r="L9" s="767"/>
      <c r="M9" s="767"/>
      <c r="N9" s="767"/>
      <c r="O9" s="773" t="s">
        <v>343</v>
      </c>
      <c r="P9" s="773" t="s">
        <v>344</v>
      </c>
    </row>
    <row r="10" spans="1:16" s="211" customFormat="1" ht="65.45" customHeight="1" x14ac:dyDescent="0.2">
      <c r="A10" s="767"/>
      <c r="B10" s="767"/>
      <c r="C10" s="773"/>
      <c r="D10" s="214" t="s">
        <v>345</v>
      </c>
      <c r="E10" s="214" t="s">
        <v>346</v>
      </c>
      <c r="F10" s="214" t="s">
        <v>347</v>
      </c>
      <c r="G10" s="76" t="s">
        <v>348</v>
      </c>
      <c r="H10" s="773"/>
      <c r="I10" s="773"/>
      <c r="J10" s="76" t="s">
        <v>349</v>
      </c>
      <c r="K10" s="76" t="s">
        <v>350</v>
      </c>
      <c r="L10" s="76" t="s">
        <v>351</v>
      </c>
      <c r="M10" s="76" t="s">
        <v>352</v>
      </c>
      <c r="N10" s="76" t="s">
        <v>353</v>
      </c>
      <c r="O10" s="773"/>
      <c r="P10" s="773"/>
    </row>
    <row r="11" spans="1:16" s="216" customFormat="1" ht="32.25" customHeight="1" x14ac:dyDescent="0.2">
      <c r="A11" s="214" t="s">
        <v>354</v>
      </c>
      <c r="B11" s="214" t="s">
        <v>355</v>
      </c>
      <c r="C11" s="76" t="s">
        <v>356</v>
      </c>
      <c r="D11" s="214" t="s">
        <v>357</v>
      </c>
      <c r="E11" s="214" t="s">
        <v>358</v>
      </c>
      <c r="F11" s="214" t="s">
        <v>359</v>
      </c>
      <c r="G11" s="214" t="s">
        <v>360</v>
      </c>
      <c r="H11" s="214" t="s">
        <v>361</v>
      </c>
      <c r="I11" s="215" t="s">
        <v>750</v>
      </c>
      <c r="J11" s="214" t="s">
        <v>362</v>
      </c>
      <c r="K11" s="214" t="s">
        <v>363</v>
      </c>
      <c r="L11" s="214" t="s">
        <v>364</v>
      </c>
      <c r="M11" s="214" t="s">
        <v>365</v>
      </c>
      <c r="N11" s="214" t="s">
        <v>366</v>
      </c>
      <c r="O11" s="214"/>
      <c r="P11" s="214" t="s">
        <v>367</v>
      </c>
    </row>
    <row r="12" spans="1:16" s="457" customFormat="1" ht="18" customHeight="1" x14ac:dyDescent="0.25">
      <c r="A12" s="453" t="s">
        <v>46</v>
      </c>
      <c r="B12" s="454" t="s">
        <v>48</v>
      </c>
      <c r="C12" s="465">
        <f>SUM(C13:C16)</f>
        <v>2.9</v>
      </c>
      <c r="D12" s="465">
        <f>SUM(D13:D16)</f>
        <v>0.94</v>
      </c>
      <c r="E12" s="465">
        <f>SUM(E13:E16)</f>
        <v>0</v>
      </c>
      <c r="F12" s="465">
        <f>SUM(F13:F16)</f>
        <v>0</v>
      </c>
      <c r="G12" s="465">
        <f>SUM(G13:G16)</f>
        <v>1.96</v>
      </c>
      <c r="H12" s="464"/>
      <c r="I12" s="465">
        <f t="shared" ref="I12:N12" si="0">SUM(I13:I16)</f>
        <v>3.02</v>
      </c>
      <c r="J12" s="465">
        <f t="shared" si="0"/>
        <v>0</v>
      </c>
      <c r="K12" s="465">
        <f t="shared" si="0"/>
        <v>0</v>
      </c>
      <c r="L12" s="465">
        <f t="shared" si="0"/>
        <v>2.37</v>
      </c>
      <c r="M12" s="465">
        <f t="shared" si="0"/>
        <v>0.65</v>
      </c>
      <c r="N12" s="465">
        <f t="shared" si="0"/>
        <v>0</v>
      </c>
      <c r="O12" s="456"/>
      <c r="P12" s="456"/>
    </row>
    <row r="13" spans="1:16" s="457" customFormat="1" ht="75" x14ac:dyDescent="0.25">
      <c r="A13" s="712">
        <v>1</v>
      </c>
      <c r="B13" s="713" t="s">
        <v>282</v>
      </c>
      <c r="C13" s="714">
        <f>D13+E13+G13</f>
        <v>0.89999999999999991</v>
      </c>
      <c r="D13" s="714">
        <v>0.7</v>
      </c>
      <c r="E13" s="714"/>
      <c r="F13" s="714"/>
      <c r="G13" s="714">
        <v>0.2</v>
      </c>
      <c r="H13" s="455" t="s">
        <v>283</v>
      </c>
      <c r="I13" s="715">
        <f>J13+K13+L13+M13+N13</f>
        <v>0.65</v>
      </c>
      <c r="J13" s="716"/>
      <c r="K13" s="716"/>
      <c r="L13" s="716"/>
      <c r="M13" s="716">
        <v>0.65</v>
      </c>
      <c r="N13" s="716"/>
      <c r="O13" s="458" t="s">
        <v>284</v>
      </c>
      <c r="P13" s="459"/>
    </row>
    <row r="14" spans="1:16" s="457" customFormat="1" ht="105" x14ac:dyDescent="0.25">
      <c r="A14" s="712">
        <v>2</v>
      </c>
      <c r="B14" s="713" t="s">
        <v>285</v>
      </c>
      <c r="C14" s="714">
        <f>D14+E14+G14</f>
        <v>0.3</v>
      </c>
      <c r="D14" s="714"/>
      <c r="E14" s="714"/>
      <c r="F14" s="714"/>
      <c r="G14" s="714">
        <v>0.3</v>
      </c>
      <c r="H14" s="455" t="s">
        <v>286</v>
      </c>
      <c r="I14" s="715">
        <f>J14+K14+L14+M14+N14</f>
        <v>0.37</v>
      </c>
      <c r="J14" s="716"/>
      <c r="K14" s="716"/>
      <c r="L14" s="716">
        <v>0.37</v>
      </c>
      <c r="M14" s="716"/>
      <c r="N14" s="716"/>
      <c r="O14" s="458" t="s">
        <v>287</v>
      </c>
      <c r="P14" s="459"/>
    </row>
    <row r="15" spans="1:16" s="457" customFormat="1" ht="105" x14ac:dyDescent="0.25">
      <c r="A15" s="712">
        <v>3</v>
      </c>
      <c r="B15" s="717" t="s">
        <v>720</v>
      </c>
      <c r="C15" s="714">
        <f>D15+E15+G15</f>
        <v>0.7</v>
      </c>
      <c r="D15" s="714"/>
      <c r="E15" s="714"/>
      <c r="F15" s="714"/>
      <c r="G15" s="714">
        <v>0.7</v>
      </c>
      <c r="H15" s="455" t="s">
        <v>721</v>
      </c>
      <c r="I15" s="715">
        <f>J15+K15+L15+M15+N15</f>
        <v>0.8</v>
      </c>
      <c r="J15" s="716"/>
      <c r="K15" s="716"/>
      <c r="L15" s="718">
        <v>0.8</v>
      </c>
      <c r="M15" s="716"/>
      <c r="N15" s="716"/>
      <c r="O15" s="458" t="s">
        <v>722</v>
      </c>
      <c r="P15" s="458" t="s">
        <v>701</v>
      </c>
    </row>
    <row r="16" spans="1:16" s="457" customFormat="1" ht="105" x14ac:dyDescent="0.25">
      <c r="A16" s="712">
        <v>4</v>
      </c>
      <c r="B16" s="717" t="s">
        <v>723</v>
      </c>
      <c r="C16" s="714">
        <v>1</v>
      </c>
      <c r="D16" s="714">
        <v>0.24</v>
      </c>
      <c r="E16" s="714"/>
      <c r="F16" s="714"/>
      <c r="G16" s="714">
        <f>C16-D16</f>
        <v>0.76</v>
      </c>
      <c r="H16" s="455" t="s">
        <v>337</v>
      </c>
      <c r="I16" s="719">
        <f>J16+K16+L16+M16+N16</f>
        <v>1.2</v>
      </c>
      <c r="J16" s="716"/>
      <c r="K16" s="718"/>
      <c r="L16" s="718">
        <v>1.2</v>
      </c>
      <c r="M16" s="716"/>
      <c r="N16" s="716"/>
      <c r="O16" s="720" t="s">
        <v>724</v>
      </c>
      <c r="P16" s="458" t="s">
        <v>701</v>
      </c>
    </row>
    <row r="17" spans="1:16" s="457" customFormat="1" ht="28.5" x14ac:dyDescent="0.25">
      <c r="A17" s="453" t="s">
        <v>47</v>
      </c>
      <c r="B17" s="461" t="s">
        <v>50</v>
      </c>
      <c r="C17" s="465">
        <f>+C18+C19</f>
        <v>0.08</v>
      </c>
      <c r="D17" s="465">
        <f t="shared" ref="D17:N17" si="1">+D18+D19</f>
        <v>0.05</v>
      </c>
      <c r="E17" s="465">
        <f t="shared" si="1"/>
        <v>0</v>
      </c>
      <c r="F17" s="465">
        <f t="shared" si="1"/>
        <v>0</v>
      </c>
      <c r="G17" s="465">
        <f t="shared" si="1"/>
        <v>0.03</v>
      </c>
      <c r="H17" s="465"/>
      <c r="I17" s="465">
        <f t="shared" si="1"/>
        <v>0.08</v>
      </c>
      <c r="J17" s="465">
        <f t="shared" si="1"/>
        <v>0</v>
      </c>
      <c r="K17" s="465">
        <f t="shared" si="1"/>
        <v>0</v>
      </c>
      <c r="L17" s="465">
        <f t="shared" si="1"/>
        <v>0</v>
      </c>
      <c r="M17" s="465">
        <f t="shared" si="1"/>
        <v>0</v>
      </c>
      <c r="N17" s="465">
        <f t="shared" si="1"/>
        <v>0.08</v>
      </c>
      <c r="O17" s="458"/>
      <c r="P17" s="459"/>
    </row>
    <row r="18" spans="1:16" s="457" customFormat="1" ht="124.5" customHeight="1" x14ac:dyDescent="0.25">
      <c r="A18" s="712">
        <v>1</v>
      </c>
      <c r="B18" s="721" t="s">
        <v>288</v>
      </c>
      <c r="C18" s="714">
        <f>D18+E18+G18</f>
        <v>0.05</v>
      </c>
      <c r="D18" s="714">
        <v>0.03</v>
      </c>
      <c r="E18" s="714"/>
      <c r="F18" s="714"/>
      <c r="G18" s="714">
        <v>0.02</v>
      </c>
      <c r="H18" s="722" t="s">
        <v>289</v>
      </c>
      <c r="I18" s="715">
        <f>J18+K18+L18+M18+N18</f>
        <v>0.05</v>
      </c>
      <c r="J18" s="716"/>
      <c r="K18" s="716"/>
      <c r="L18" s="716"/>
      <c r="M18" s="716"/>
      <c r="N18" s="716">
        <v>0.05</v>
      </c>
      <c r="O18" s="455" t="s">
        <v>725</v>
      </c>
      <c r="P18" s="455"/>
    </row>
    <row r="19" spans="1:16" s="457" customFormat="1" ht="143.25" customHeight="1" x14ac:dyDescent="0.25">
      <c r="A19" s="712">
        <v>2</v>
      </c>
      <c r="B19" s="723" t="s">
        <v>290</v>
      </c>
      <c r="C19" s="714">
        <f>D19+E19+G19</f>
        <v>0.03</v>
      </c>
      <c r="D19" s="714">
        <v>0.02</v>
      </c>
      <c r="E19" s="714"/>
      <c r="F19" s="714"/>
      <c r="G19" s="714">
        <v>0.01</v>
      </c>
      <c r="H19" s="722" t="s">
        <v>291</v>
      </c>
      <c r="I19" s="715">
        <f>J19+K19+L19+M19+N19</f>
        <v>0.03</v>
      </c>
      <c r="J19" s="716"/>
      <c r="K19" s="716"/>
      <c r="L19" s="716"/>
      <c r="M19" s="716"/>
      <c r="N19" s="716">
        <v>0.03</v>
      </c>
      <c r="O19" s="455" t="s">
        <v>726</v>
      </c>
      <c r="P19" s="455"/>
    </row>
    <row r="20" spans="1:16" s="457" customFormat="1" ht="28.5" x14ac:dyDescent="0.25">
      <c r="A20" s="453" t="s">
        <v>49</v>
      </c>
      <c r="B20" s="462" t="s">
        <v>292</v>
      </c>
      <c r="C20" s="465">
        <f>SUM(C21:C25)</f>
        <v>0.87000000000000011</v>
      </c>
      <c r="D20" s="465">
        <f t="shared" ref="D20:N20" si="2">SUM(D21:D25)</f>
        <v>0.57000000000000006</v>
      </c>
      <c r="E20" s="465">
        <f t="shared" si="2"/>
        <v>0</v>
      </c>
      <c r="F20" s="465">
        <f t="shared" si="2"/>
        <v>0</v>
      </c>
      <c r="G20" s="465">
        <f t="shared" si="2"/>
        <v>0.3</v>
      </c>
      <c r="H20" s="465">
        <f t="shared" si="2"/>
        <v>0</v>
      </c>
      <c r="I20" s="465">
        <f t="shared" si="2"/>
        <v>1.02</v>
      </c>
      <c r="J20" s="465">
        <f t="shared" si="2"/>
        <v>0</v>
      </c>
      <c r="K20" s="465">
        <f t="shared" si="2"/>
        <v>0</v>
      </c>
      <c r="L20" s="465">
        <f t="shared" si="2"/>
        <v>0.6100000000000001</v>
      </c>
      <c r="M20" s="465">
        <f t="shared" si="2"/>
        <v>0.41</v>
      </c>
      <c r="N20" s="465">
        <f t="shared" si="2"/>
        <v>0</v>
      </c>
      <c r="O20" s="459"/>
      <c r="P20" s="455"/>
    </row>
    <row r="21" spans="1:16" s="457" customFormat="1" ht="90" x14ac:dyDescent="0.25">
      <c r="A21" s="712">
        <v>1</v>
      </c>
      <c r="B21" s="724" t="s">
        <v>293</v>
      </c>
      <c r="C21" s="714">
        <v>0.3</v>
      </c>
      <c r="D21" s="714">
        <v>0.3</v>
      </c>
      <c r="E21" s="714"/>
      <c r="F21" s="714"/>
      <c r="G21" s="714"/>
      <c r="H21" s="725" t="s">
        <v>294</v>
      </c>
      <c r="I21" s="715">
        <f>J21+K21+L21+M21+N21</f>
        <v>0.35</v>
      </c>
      <c r="J21" s="716"/>
      <c r="K21" s="716"/>
      <c r="L21" s="716"/>
      <c r="M21" s="716">
        <v>0.35</v>
      </c>
      <c r="N21" s="716"/>
      <c r="O21" s="458" t="s">
        <v>295</v>
      </c>
      <c r="P21" s="459"/>
    </row>
    <row r="22" spans="1:16" s="457" customFormat="1" ht="75" x14ac:dyDescent="0.25">
      <c r="A22" s="712">
        <v>2</v>
      </c>
      <c r="B22" s="713" t="s">
        <v>296</v>
      </c>
      <c r="C22" s="714">
        <f>D22+E22+G22</f>
        <v>0.27</v>
      </c>
      <c r="D22" s="714">
        <v>0.27</v>
      </c>
      <c r="E22" s="714"/>
      <c r="F22" s="714"/>
      <c r="G22" s="714"/>
      <c r="H22" s="455" t="s">
        <v>286</v>
      </c>
      <c r="I22" s="715">
        <f>J22+K22+L22+M22+N22</f>
        <v>0.35</v>
      </c>
      <c r="J22" s="716"/>
      <c r="K22" s="716"/>
      <c r="L22" s="716">
        <v>0.35</v>
      </c>
      <c r="M22" s="716"/>
      <c r="N22" s="716"/>
      <c r="O22" s="458" t="s">
        <v>287</v>
      </c>
      <c r="P22" s="458"/>
    </row>
    <row r="23" spans="1:16" s="457" customFormat="1" ht="90" x14ac:dyDescent="0.25">
      <c r="A23" s="712">
        <v>3</v>
      </c>
      <c r="B23" s="726" t="s">
        <v>297</v>
      </c>
      <c r="C23" s="714">
        <f>D23+E23+G23</f>
        <v>0.05</v>
      </c>
      <c r="D23" s="714"/>
      <c r="E23" s="714"/>
      <c r="F23" s="714"/>
      <c r="G23" s="714">
        <v>0.05</v>
      </c>
      <c r="H23" s="455" t="s">
        <v>298</v>
      </c>
      <c r="I23" s="715">
        <f>J23+K23+L23+M23+N23</f>
        <v>0.06</v>
      </c>
      <c r="J23" s="716"/>
      <c r="K23" s="716"/>
      <c r="L23" s="716"/>
      <c r="M23" s="716">
        <v>0.06</v>
      </c>
      <c r="N23" s="716"/>
      <c r="O23" s="458" t="s">
        <v>299</v>
      </c>
      <c r="P23" s="460"/>
    </row>
    <row r="24" spans="1:16" s="457" customFormat="1" ht="90" x14ac:dyDescent="0.25">
      <c r="A24" s="712">
        <v>4</v>
      </c>
      <c r="B24" s="726" t="s">
        <v>300</v>
      </c>
      <c r="C24" s="714">
        <v>0.2</v>
      </c>
      <c r="D24" s="465"/>
      <c r="E24" s="714"/>
      <c r="F24" s="716"/>
      <c r="G24" s="714">
        <v>0.2</v>
      </c>
      <c r="H24" s="455" t="s">
        <v>301</v>
      </c>
      <c r="I24" s="719">
        <f>J24+K24+L24+M24+N24</f>
        <v>0.2</v>
      </c>
      <c r="J24" s="716"/>
      <c r="K24" s="716"/>
      <c r="L24" s="718">
        <v>0.2</v>
      </c>
      <c r="M24" s="716"/>
      <c r="N24" s="716"/>
      <c r="O24" s="458" t="s">
        <v>727</v>
      </c>
      <c r="P24" s="460"/>
    </row>
    <row r="25" spans="1:16" s="457" customFormat="1" ht="105" x14ac:dyDescent="0.25">
      <c r="A25" s="712">
        <v>5</v>
      </c>
      <c r="B25" s="726" t="s">
        <v>302</v>
      </c>
      <c r="C25" s="714">
        <v>0.05</v>
      </c>
      <c r="D25" s="465"/>
      <c r="E25" s="714"/>
      <c r="F25" s="716"/>
      <c r="G25" s="714">
        <v>0.05</v>
      </c>
      <c r="H25" s="455" t="s">
        <v>303</v>
      </c>
      <c r="I25" s="715">
        <f>J25+K25+L25+M25+N25</f>
        <v>0.06</v>
      </c>
      <c r="J25" s="716"/>
      <c r="K25" s="716"/>
      <c r="L25" s="716">
        <v>0.06</v>
      </c>
      <c r="M25" s="716"/>
      <c r="N25" s="716"/>
      <c r="O25" s="458" t="s">
        <v>728</v>
      </c>
      <c r="P25" s="460"/>
    </row>
    <row r="26" spans="1:16" s="457" customFormat="1" ht="28.5" x14ac:dyDescent="0.25">
      <c r="A26" s="453" t="s">
        <v>56</v>
      </c>
      <c r="B26" s="461" t="s">
        <v>58</v>
      </c>
      <c r="C26" s="465">
        <f>+C27</f>
        <v>1</v>
      </c>
      <c r="D26" s="465">
        <f t="shared" ref="D26:N26" si="3">+D27</f>
        <v>0</v>
      </c>
      <c r="E26" s="465">
        <f t="shared" si="3"/>
        <v>0</v>
      </c>
      <c r="F26" s="465">
        <f t="shared" si="3"/>
        <v>0</v>
      </c>
      <c r="G26" s="465">
        <f t="shared" si="3"/>
        <v>1</v>
      </c>
      <c r="H26" s="465"/>
      <c r="I26" s="465">
        <f t="shared" si="3"/>
        <v>1.25</v>
      </c>
      <c r="J26" s="465">
        <f t="shared" si="3"/>
        <v>0</v>
      </c>
      <c r="K26" s="465">
        <f t="shared" si="3"/>
        <v>1.25</v>
      </c>
      <c r="L26" s="465">
        <f t="shared" si="3"/>
        <v>0</v>
      </c>
      <c r="M26" s="465">
        <f t="shared" si="3"/>
        <v>0</v>
      </c>
      <c r="N26" s="465">
        <f t="shared" si="3"/>
        <v>0</v>
      </c>
      <c r="O26" s="459"/>
      <c r="P26" s="460"/>
    </row>
    <row r="27" spans="1:16" s="457" customFormat="1" ht="105" x14ac:dyDescent="0.25">
      <c r="A27" s="712">
        <v>1</v>
      </c>
      <c r="B27" s="721" t="s">
        <v>305</v>
      </c>
      <c r="C27" s="714">
        <f>D27+E27+G27</f>
        <v>1</v>
      </c>
      <c r="D27" s="714"/>
      <c r="E27" s="714"/>
      <c r="F27" s="714"/>
      <c r="G27" s="714">
        <v>1</v>
      </c>
      <c r="H27" s="455" t="s">
        <v>306</v>
      </c>
      <c r="I27" s="715">
        <f>J27+K27+L27+M27+N27</f>
        <v>1.25</v>
      </c>
      <c r="J27" s="716"/>
      <c r="K27" s="716">
        <v>1.25</v>
      </c>
      <c r="L27" s="716"/>
      <c r="M27" s="716"/>
      <c r="N27" s="716"/>
      <c r="O27" s="455" t="s">
        <v>729</v>
      </c>
      <c r="P27" s="458" t="s">
        <v>701</v>
      </c>
    </row>
    <row r="28" spans="1:16" s="457" customFormat="1" ht="28.5" x14ac:dyDescent="0.25">
      <c r="A28" s="453" t="s">
        <v>65</v>
      </c>
      <c r="B28" s="461" t="s">
        <v>69</v>
      </c>
      <c r="C28" s="465">
        <f>+C29</f>
        <v>0.25</v>
      </c>
      <c r="D28" s="465">
        <f t="shared" ref="D28:N28" si="4">+D29</f>
        <v>0</v>
      </c>
      <c r="E28" s="465">
        <f t="shared" si="4"/>
        <v>0</v>
      </c>
      <c r="F28" s="465">
        <f t="shared" si="4"/>
        <v>0</v>
      </c>
      <c r="G28" s="465">
        <f t="shared" si="4"/>
        <v>0.25</v>
      </c>
      <c r="H28" s="465"/>
      <c r="I28" s="465">
        <f t="shared" si="4"/>
        <v>0.32</v>
      </c>
      <c r="J28" s="465">
        <f t="shared" si="4"/>
        <v>0</v>
      </c>
      <c r="K28" s="465">
        <f t="shared" si="4"/>
        <v>0</v>
      </c>
      <c r="L28" s="465">
        <f t="shared" si="4"/>
        <v>0</v>
      </c>
      <c r="M28" s="465">
        <f t="shared" si="4"/>
        <v>0.32</v>
      </c>
      <c r="N28" s="465">
        <f t="shared" si="4"/>
        <v>0</v>
      </c>
      <c r="O28" s="458"/>
      <c r="P28" s="460"/>
    </row>
    <row r="29" spans="1:16" s="457" customFormat="1" ht="90" x14ac:dyDescent="0.25">
      <c r="A29" s="712">
        <v>1</v>
      </c>
      <c r="B29" s="727" t="s">
        <v>307</v>
      </c>
      <c r="C29" s="714">
        <f>D29+E29+G29</f>
        <v>0.25</v>
      </c>
      <c r="D29" s="714"/>
      <c r="E29" s="714"/>
      <c r="F29" s="714"/>
      <c r="G29" s="714">
        <v>0.25</v>
      </c>
      <c r="H29" s="455" t="s">
        <v>298</v>
      </c>
      <c r="I29" s="715">
        <f>J29+K29+L29+M29+N29</f>
        <v>0.32</v>
      </c>
      <c r="J29" s="716"/>
      <c r="K29" s="716"/>
      <c r="L29" s="716"/>
      <c r="M29" s="716">
        <v>0.32</v>
      </c>
      <c r="N29" s="716"/>
      <c r="O29" s="458" t="s">
        <v>308</v>
      </c>
      <c r="P29" s="460"/>
    </row>
    <row r="30" spans="1:16" s="457" customFormat="1" ht="24" customHeight="1" x14ac:dyDescent="0.25">
      <c r="A30" s="453" t="s">
        <v>77</v>
      </c>
      <c r="B30" s="461" t="s">
        <v>53</v>
      </c>
      <c r="C30" s="465">
        <f>SUM(C31:C55)</f>
        <v>24.929999999999996</v>
      </c>
      <c r="D30" s="465">
        <f>SUM(D31:D55)</f>
        <v>12.060000000000002</v>
      </c>
      <c r="E30" s="465">
        <f>SUM(E31:E55)</f>
        <v>0</v>
      </c>
      <c r="F30" s="465">
        <f>SUM(F31:F55)</f>
        <v>0</v>
      </c>
      <c r="G30" s="465">
        <f>SUM(G31:G55)</f>
        <v>12.87</v>
      </c>
      <c r="H30" s="464"/>
      <c r="I30" s="465">
        <f t="shared" ref="I30:N30" si="5">SUM(I31:I55)</f>
        <v>29.879999999999992</v>
      </c>
      <c r="J30" s="465">
        <f t="shared" si="5"/>
        <v>5.25</v>
      </c>
      <c r="K30" s="465">
        <f t="shared" si="5"/>
        <v>0</v>
      </c>
      <c r="L30" s="465">
        <f t="shared" si="5"/>
        <v>4.95</v>
      </c>
      <c r="M30" s="465">
        <f t="shared" si="5"/>
        <v>19.679999999999996</v>
      </c>
      <c r="N30" s="465">
        <f t="shared" si="5"/>
        <v>0</v>
      </c>
      <c r="O30" s="458"/>
      <c r="P30" s="460"/>
    </row>
    <row r="31" spans="1:16" s="457" customFormat="1" ht="90" x14ac:dyDescent="0.25">
      <c r="A31" s="712">
        <v>1</v>
      </c>
      <c r="B31" s="713" t="s">
        <v>309</v>
      </c>
      <c r="C31" s="714">
        <v>1.6</v>
      </c>
      <c r="D31" s="714"/>
      <c r="E31" s="714"/>
      <c r="F31" s="716"/>
      <c r="G31" s="714">
        <v>1.6</v>
      </c>
      <c r="H31" s="455" t="s">
        <v>304</v>
      </c>
      <c r="I31" s="728">
        <f t="shared" ref="I31:I54" si="6">J31+K31+L31+M31+N31</f>
        <v>1.75</v>
      </c>
      <c r="J31" s="716"/>
      <c r="K31" s="716"/>
      <c r="L31" s="716"/>
      <c r="M31" s="716">
        <v>1.75</v>
      </c>
      <c r="N31" s="716"/>
      <c r="O31" s="458" t="s">
        <v>730</v>
      </c>
      <c r="P31" s="459"/>
    </row>
    <row r="32" spans="1:16" s="457" customFormat="1" ht="90" x14ac:dyDescent="0.25">
      <c r="A32" s="712">
        <v>2</v>
      </c>
      <c r="B32" s="713" t="s">
        <v>731</v>
      </c>
      <c r="C32" s="714">
        <f>D32+E32+F32+G208+G32</f>
        <v>0.65</v>
      </c>
      <c r="D32" s="714"/>
      <c r="E32" s="714"/>
      <c r="F32" s="716"/>
      <c r="G32" s="714">
        <v>0.65</v>
      </c>
      <c r="H32" s="455" t="s">
        <v>310</v>
      </c>
      <c r="I32" s="728">
        <f t="shared" si="6"/>
        <v>0.75</v>
      </c>
      <c r="J32" s="716"/>
      <c r="K32" s="716"/>
      <c r="L32" s="716"/>
      <c r="M32" s="716">
        <v>0.75</v>
      </c>
      <c r="N32" s="716"/>
      <c r="O32" s="458" t="s">
        <v>730</v>
      </c>
      <c r="P32" s="729"/>
    </row>
    <row r="33" spans="1:16" s="457" customFormat="1" ht="90" x14ac:dyDescent="0.25">
      <c r="A33" s="712">
        <v>3</v>
      </c>
      <c r="B33" s="713" t="s">
        <v>732</v>
      </c>
      <c r="C33" s="714">
        <f>D33+E33+F33+G209+G33</f>
        <v>1.19</v>
      </c>
      <c r="D33" s="714">
        <v>0.9</v>
      </c>
      <c r="E33" s="714"/>
      <c r="F33" s="714"/>
      <c r="G33" s="714">
        <v>0.28999999999999998</v>
      </c>
      <c r="H33" s="455" t="s">
        <v>311</v>
      </c>
      <c r="I33" s="49">
        <f>J33+K33+L33+M33+N33</f>
        <v>1.45</v>
      </c>
      <c r="J33" s="718"/>
      <c r="K33" s="718"/>
      <c r="L33" s="718"/>
      <c r="M33" s="718">
        <v>1.45</v>
      </c>
      <c r="N33" s="716"/>
      <c r="O33" s="458" t="s">
        <v>733</v>
      </c>
      <c r="P33" s="729"/>
    </row>
    <row r="34" spans="1:16" s="457" customFormat="1" ht="90" x14ac:dyDescent="0.25">
      <c r="A34" s="712">
        <v>4</v>
      </c>
      <c r="B34" s="713" t="s">
        <v>734</v>
      </c>
      <c r="C34" s="714">
        <f>D34+E34+G34</f>
        <v>2.5</v>
      </c>
      <c r="D34" s="714">
        <v>1</v>
      </c>
      <c r="E34" s="714"/>
      <c r="F34" s="714"/>
      <c r="G34" s="714">
        <v>1.5</v>
      </c>
      <c r="H34" s="455" t="s">
        <v>283</v>
      </c>
      <c r="I34" s="728">
        <f t="shared" si="6"/>
        <v>3.15</v>
      </c>
      <c r="J34" s="716"/>
      <c r="K34" s="716"/>
      <c r="L34" s="716"/>
      <c r="M34" s="716">
        <v>3.15</v>
      </c>
      <c r="N34" s="716"/>
      <c r="O34" s="458" t="s">
        <v>730</v>
      </c>
      <c r="P34" s="459"/>
    </row>
    <row r="35" spans="1:16" s="457" customFormat="1" ht="105" x14ac:dyDescent="0.25">
      <c r="A35" s="712">
        <v>5</v>
      </c>
      <c r="B35" s="713" t="s">
        <v>735</v>
      </c>
      <c r="C35" s="714">
        <f>D35+E35+G35</f>
        <v>0.72</v>
      </c>
      <c r="D35" s="714">
        <v>0.72</v>
      </c>
      <c r="E35" s="714"/>
      <c r="F35" s="714"/>
      <c r="G35" s="714"/>
      <c r="H35" s="455" t="s">
        <v>283</v>
      </c>
      <c r="I35" s="728">
        <f t="shared" si="6"/>
        <v>0.95</v>
      </c>
      <c r="J35" s="716">
        <v>0.95</v>
      </c>
      <c r="K35" s="716"/>
      <c r="L35" s="716"/>
      <c r="M35" s="716"/>
      <c r="N35" s="716"/>
      <c r="O35" s="458" t="s">
        <v>736</v>
      </c>
      <c r="P35" s="458" t="s">
        <v>701</v>
      </c>
    </row>
    <row r="36" spans="1:16" s="457" customFormat="1" ht="105" x14ac:dyDescent="0.25">
      <c r="A36" s="712">
        <v>6</v>
      </c>
      <c r="B36" s="713" t="s">
        <v>737</v>
      </c>
      <c r="C36" s="714">
        <f t="shared" ref="C36:C41" si="7">D36+E36+G36</f>
        <v>0.6</v>
      </c>
      <c r="D36" s="714"/>
      <c r="E36" s="714"/>
      <c r="F36" s="714"/>
      <c r="G36" s="714">
        <v>0.6</v>
      </c>
      <c r="H36" s="455" t="s">
        <v>738</v>
      </c>
      <c r="I36" s="728">
        <f t="shared" si="6"/>
        <v>0.85</v>
      </c>
      <c r="J36" s="716">
        <v>0.85</v>
      </c>
      <c r="K36" s="716"/>
      <c r="L36" s="716"/>
      <c r="M36" s="716"/>
      <c r="N36" s="716"/>
      <c r="O36" s="458" t="s">
        <v>736</v>
      </c>
      <c r="P36" s="458" t="s">
        <v>701</v>
      </c>
    </row>
    <row r="37" spans="1:16" s="457" customFormat="1" ht="105" x14ac:dyDescent="0.25">
      <c r="A37" s="712">
        <v>7</v>
      </c>
      <c r="B37" s="713" t="s">
        <v>739</v>
      </c>
      <c r="C37" s="714">
        <f t="shared" si="7"/>
        <v>0.6</v>
      </c>
      <c r="D37" s="714"/>
      <c r="E37" s="714"/>
      <c r="F37" s="714"/>
      <c r="G37" s="714">
        <v>0.6</v>
      </c>
      <c r="H37" s="455" t="s">
        <v>321</v>
      </c>
      <c r="I37" s="728">
        <f t="shared" si="6"/>
        <v>0.85</v>
      </c>
      <c r="J37" s="716">
        <v>0.85</v>
      </c>
      <c r="K37" s="716"/>
      <c r="L37" s="716"/>
      <c r="M37" s="716"/>
      <c r="N37" s="716"/>
      <c r="O37" s="458" t="s">
        <v>736</v>
      </c>
      <c r="P37" s="458" t="s">
        <v>701</v>
      </c>
    </row>
    <row r="38" spans="1:16" s="457" customFormat="1" ht="105" x14ac:dyDescent="0.25">
      <c r="A38" s="712">
        <v>8</v>
      </c>
      <c r="B38" s="721" t="s">
        <v>1040</v>
      </c>
      <c r="C38" s="714">
        <v>0.25</v>
      </c>
      <c r="D38" s="714">
        <v>0.25</v>
      </c>
      <c r="E38" s="714"/>
      <c r="F38" s="714"/>
      <c r="G38" s="714"/>
      <c r="H38" s="455" t="s">
        <v>319</v>
      </c>
      <c r="I38" s="728">
        <f>J38+K38+L38+M38+N38</f>
        <v>0.45</v>
      </c>
      <c r="J38" s="716">
        <v>0.45</v>
      </c>
      <c r="K38" s="716"/>
      <c r="L38" s="716"/>
      <c r="M38" s="716"/>
      <c r="N38" s="716"/>
      <c r="O38" s="458" t="s">
        <v>736</v>
      </c>
      <c r="P38" s="459"/>
    </row>
    <row r="39" spans="1:16" s="457" customFormat="1" ht="105" x14ac:dyDescent="0.25">
      <c r="A39" s="712">
        <v>9</v>
      </c>
      <c r="B39" s="721" t="s">
        <v>1041</v>
      </c>
      <c r="C39" s="714">
        <v>0.5</v>
      </c>
      <c r="D39" s="714">
        <v>0.5</v>
      </c>
      <c r="E39" s="714"/>
      <c r="F39" s="714"/>
      <c r="G39" s="714"/>
      <c r="H39" s="455" t="s">
        <v>319</v>
      </c>
      <c r="I39" s="728">
        <f>J39+K39+L39+M39+N39</f>
        <v>0.68</v>
      </c>
      <c r="J39" s="716">
        <v>0.68</v>
      </c>
      <c r="K39" s="716"/>
      <c r="L39" s="718"/>
      <c r="M39" s="716"/>
      <c r="N39" s="716"/>
      <c r="O39" s="458" t="s">
        <v>736</v>
      </c>
      <c r="P39" s="459"/>
    </row>
    <row r="40" spans="1:16" s="457" customFormat="1" ht="105" x14ac:dyDescent="0.25">
      <c r="A40" s="712">
        <v>10</v>
      </c>
      <c r="B40" s="721" t="s">
        <v>1042</v>
      </c>
      <c r="C40" s="714">
        <v>0.59</v>
      </c>
      <c r="D40" s="714"/>
      <c r="E40" s="714"/>
      <c r="F40" s="714"/>
      <c r="G40" s="714">
        <v>0.59</v>
      </c>
      <c r="H40" s="455" t="s">
        <v>319</v>
      </c>
      <c r="I40" s="728">
        <f>J40+K40+L40+M40+N40</f>
        <v>0.75</v>
      </c>
      <c r="J40" s="716">
        <v>0.75</v>
      </c>
      <c r="K40" s="716"/>
      <c r="L40" s="716"/>
      <c r="M40" s="716"/>
      <c r="N40" s="716"/>
      <c r="O40" s="458" t="s">
        <v>736</v>
      </c>
      <c r="P40" s="459"/>
    </row>
    <row r="41" spans="1:16" s="457" customFormat="1" ht="105" x14ac:dyDescent="0.25">
      <c r="A41" s="712">
        <v>11</v>
      </c>
      <c r="B41" s="713" t="s">
        <v>740</v>
      </c>
      <c r="C41" s="714">
        <f t="shared" si="7"/>
        <v>0.5</v>
      </c>
      <c r="D41" s="714"/>
      <c r="E41" s="714"/>
      <c r="F41" s="714"/>
      <c r="G41" s="714">
        <v>0.5</v>
      </c>
      <c r="H41" s="455" t="s">
        <v>318</v>
      </c>
      <c r="I41" s="728">
        <f>J41+K41+L41+M41+N41</f>
        <v>0.72</v>
      </c>
      <c r="J41" s="716">
        <v>0.72</v>
      </c>
      <c r="K41" s="716"/>
      <c r="L41" s="716"/>
      <c r="M41" s="716"/>
      <c r="N41" s="716"/>
      <c r="O41" s="458" t="s">
        <v>751</v>
      </c>
      <c r="P41" s="458" t="s">
        <v>701</v>
      </c>
    </row>
    <row r="42" spans="1:16" s="457" customFormat="1" ht="90" x14ac:dyDescent="0.25">
      <c r="A42" s="712">
        <v>12</v>
      </c>
      <c r="B42" s="713" t="s">
        <v>312</v>
      </c>
      <c r="C42" s="714">
        <v>0.5</v>
      </c>
      <c r="D42" s="714"/>
      <c r="E42" s="714"/>
      <c r="F42" s="714"/>
      <c r="G42" s="714">
        <v>0.5</v>
      </c>
      <c r="H42" s="455" t="s">
        <v>313</v>
      </c>
      <c r="I42" s="728">
        <f>J42+K42+L42+M42+N42</f>
        <v>0.65</v>
      </c>
      <c r="J42" s="716"/>
      <c r="K42" s="716"/>
      <c r="L42" s="716"/>
      <c r="M42" s="716">
        <v>0.65</v>
      </c>
      <c r="N42" s="716"/>
      <c r="O42" s="458" t="s">
        <v>314</v>
      </c>
      <c r="P42" s="459"/>
    </row>
    <row r="43" spans="1:16" s="457" customFormat="1" ht="75" x14ac:dyDescent="0.25">
      <c r="A43" s="712">
        <v>13</v>
      </c>
      <c r="B43" s="713" t="s">
        <v>741</v>
      </c>
      <c r="C43" s="714">
        <v>2.5</v>
      </c>
      <c r="D43" s="714">
        <v>2.5</v>
      </c>
      <c r="E43" s="714"/>
      <c r="F43" s="714"/>
      <c r="G43" s="714"/>
      <c r="H43" s="455" t="s">
        <v>315</v>
      </c>
      <c r="I43" s="49">
        <f t="shared" si="6"/>
        <v>2.1</v>
      </c>
      <c r="J43" s="716"/>
      <c r="K43" s="716"/>
      <c r="L43" s="718">
        <v>2.1</v>
      </c>
      <c r="M43" s="716"/>
      <c r="N43" s="716"/>
      <c r="O43" s="729" t="s">
        <v>742</v>
      </c>
      <c r="P43" s="459"/>
    </row>
    <row r="44" spans="1:16" s="457" customFormat="1" ht="90" x14ac:dyDescent="0.25">
      <c r="A44" s="712">
        <v>14</v>
      </c>
      <c r="B44" s="713" t="s">
        <v>743</v>
      </c>
      <c r="C44" s="714">
        <f>D44+E44+F44+G44</f>
        <v>1</v>
      </c>
      <c r="D44" s="714">
        <v>0.9</v>
      </c>
      <c r="E44" s="714"/>
      <c r="F44" s="716"/>
      <c r="G44" s="714">
        <v>0.1</v>
      </c>
      <c r="H44" s="455" t="s">
        <v>316</v>
      </c>
      <c r="I44" s="728">
        <f t="shared" si="6"/>
        <v>1.42</v>
      </c>
      <c r="J44" s="716"/>
      <c r="K44" s="716"/>
      <c r="L44" s="716"/>
      <c r="M44" s="716">
        <v>1.42</v>
      </c>
      <c r="N44" s="716"/>
      <c r="O44" s="458" t="s">
        <v>730</v>
      </c>
      <c r="P44" s="729"/>
    </row>
    <row r="45" spans="1:16" s="457" customFormat="1" ht="90" x14ac:dyDescent="0.25">
      <c r="A45" s="712">
        <v>15</v>
      </c>
      <c r="B45" s="713" t="s">
        <v>317</v>
      </c>
      <c r="C45" s="714">
        <v>1</v>
      </c>
      <c r="D45" s="714">
        <f>C45</f>
        <v>1</v>
      </c>
      <c r="E45" s="714"/>
      <c r="F45" s="716"/>
      <c r="G45" s="714"/>
      <c r="H45" s="455" t="s">
        <v>318</v>
      </c>
      <c r="I45" s="728">
        <f t="shared" si="6"/>
        <v>1.5</v>
      </c>
      <c r="J45" s="716"/>
      <c r="K45" s="716"/>
      <c r="L45" s="718"/>
      <c r="M45" s="718">
        <v>1.5</v>
      </c>
      <c r="N45" s="716"/>
      <c r="O45" s="458" t="s">
        <v>730</v>
      </c>
      <c r="P45" s="459"/>
    </row>
    <row r="46" spans="1:16" s="457" customFormat="1" ht="90" x14ac:dyDescent="0.25">
      <c r="A46" s="712">
        <v>16</v>
      </c>
      <c r="B46" s="713" t="s">
        <v>744</v>
      </c>
      <c r="C46" s="714">
        <v>0.54</v>
      </c>
      <c r="D46" s="714">
        <f>C46</f>
        <v>0.54</v>
      </c>
      <c r="E46" s="714"/>
      <c r="F46" s="714"/>
      <c r="G46" s="714"/>
      <c r="H46" s="455" t="s">
        <v>318</v>
      </c>
      <c r="I46" s="728">
        <f t="shared" si="6"/>
        <v>0.75</v>
      </c>
      <c r="J46" s="716"/>
      <c r="K46" s="716"/>
      <c r="L46" s="716"/>
      <c r="M46" s="716">
        <v>0.75</v>
      </c>
      <c r="N46" s="716"/>
      <c r="O46" s="458" t="s">
        <v>730</v>
      </c>
      <c r="P46" s="459"/>
    </row>
    <row r="47" spans="1:16" s="457" customFormat="1" ht="75" x14ac:dyDescent="0.25">
      <c r="A47" s="712">
        <v>17</v>
      </c>
      <c r="B47" s="721" t="s">
        <v>320</v>
      </c>
      <c r="C47" s="714">
        <f>D47+E47+G47</f>
        <v>1.2</v>
      </c>
      <c r="D47" s="714"/>
      <c r="E47" s="714"/>
      <c r="F47" s="714"/>
      <c r="G47" s="714">
        <v>1.2</v>
      </c>
      <c r="H47" s="455" t="s">
        <v>321</v>
      </c>
      <c r="I47" s="728">
        <f>J47+K47+L47+M47+N47</f>
        <v>1.45</v>
      </c>
      <c r="J47" s="716"/>
      <c r="K47" s="716"/>
      <c r="L47" s="716"/>
      <c r="M47" s="718">
        <v>1.45</v>
      </c>
      <c r="N47" s="716"/>
      <c r="O47" s="458" t="s">
        <v>322</v>
      </c>
      <c r="P47" s="459"/>
    </row>
    <row r="48" spans="1:16" s="457" customFormat="1" ht="75" x14ac:dyDescent="0.25">
      <c r="A48" s="712">
        <v>18</v>
      </c>
      <c r="B48" s="721" t="s">
        <v>323</v>
      </c>
      <c r="C48" s="714">
        <f>D48+E48+G48</f>
        <v>0.8</v>
      </c>
      <c r="D48" s="714">
        <v>0.8</v>
      </c>
      <c r="E48" s="714"/>
      <c r="F48" s="714"/>
      <c r="G48" s="714"/>
      <c r="H48" s="455" t="s">
        <v>321</v>
      </c>
      <c r="I48" s="728">
        <f t="shared" si="6"/>
        <v>0.95</v>
      </c>
      <c r="J48" s="716"/>
      <c r="K48" s="716"/>
      <c r="L48" s="716"/>
      <c r="M48" s="718">
        <v>0.95</v>
      </c>
      <c r="N48" s="716"/>
      <c r="O48" s="458" t="s">
        <v>324</v>
      </c>
      <c r="P48" s="459"/>
    </row>
    <row r="49" spans="1:16" s="457" customFormat="1" ht="90" x14ac:dyDescent="0.25">
      <c r="A49" s="712">
        <v>19</v>
      </c>
      <c r="B49" s="721" t="s">
        <v>325</v>
      </c>
      <c r="C49" s="714">
        <f>D49+E49+G49</f>
        <v>0.84</v>
      </c>
      <c r="D49" s="714">
        <v>0.84</v>
      </c>
      <c r="E49" s="714"/>
      <c r="F49" s="714"/>
      <c r="G49" s="714"/>
      <c r="H49" s="455" t="s">
        <v>321</v>
      </c>
      <c r="I49" s="49">
        <f t="shared" si="6"/>
        <v>1.01</v>
      </c>
      <c r="J49" s="716"/>
      <c r="K49" s="716"/>
      <c r="L49" s="716"/>
      <c r="M49" s="718">
        <v>1.01</v>
      </c>
      <c r="N49" s="716"/>
      <c r="O49" s="458" t="s">
        <v>326</v>
      </c>
      <c r="P49" s="459"/>
    </row>
    <row r="50" spans="1:16" s="457" customFormat="1" ht="90" x14ac:dyDescent="0.25">
      <c r="A50" s="712">
        <v>20</v>
      </c>
      <c r="B50" s="721" t="s">
        <v>327</v>
      </c>
      <c r="C50" s="714">
        <f>D50+E50+G50</f>
        <v>2.4</v>
      </c>
      <c r="D50" s="714"/>
      <c r="E50" s="714"/>
      <c r="F50" s="714"/>
      <c r="G50" s="714">
        <v>2.4</v>
      </c>
      <c r="H50" s="455" t="s">
        <v>321</v>
      </c>
      <c r="I50" s="728">
        <f t="shared" si="6"/>
        <v>2.4500000000000002</v>
      </c>
      <c r="J50" s="716"/>
      <c r="K50" s="716"/>
      <c r="L50" s="716"/>
      <c r="M50" s="718">
        <v>2.4500000000000002</v>
      </c>
      <c r="N50" s="716"/>
      <c r="O50" s="458" t="s">
        <v>328</v>
      </c>
      <c r="P50" s="459"/>
    </row>
    <row r="51" spans="1:16" s="457" customFormat="1" ht="90" x14ac:dyDescent="0.25">
      <c r="A51" s="712">
        <v>21</v>
      </c>
      <c r="B51" s="717" t="s">
        <v>329</v>
      </c>
      <c r="C51" s="714">
        <v>0.5</v>
      </c>
      <c r="D51" s="714">
        <v>0.5</v>
      </c>
      <c r="E51" s="714"/>
      <c r="F51" s="716"/>
      <c r="G51" s="714"/>
      <c r="H51" s="455" t="s">
        <v>330</v>
      </c>
      <c r="I51" s="49">
        <f t="shared" si="6"/>
        <v>0.7</v>
      </c>
      <c r="J51" s="716"/>
      <c r="K51" s="716"/>
      <c r="L51" s="718"/>
      <c r="M51" s="718">
        <v>0.7</v>
      </c>
      <c r="N51" s="716"/>
      <c r="O51" s="458" t="s">
        <v>730</v>
      </c>
      <c r="P51" s="460"/>
    </row>
    <row r="52" spans="1:16" s="457" customFormat="1" ht="75" x14ac:dyDescent="0.25">
      <c r="A52" s="712">
        <v>22</v>
      </c>
      <c r="B52" s="724" t="s">
        <v>331</v>
      </c>
      <c r="C52" s="714">
        <v>0.53</v>
      </c>
      <c r="D52" s="714">
        <v>0.31</v>
      </c>
      <c r="E52" s="714"/>
      <c r="F52" s="714"/>
      <c r="G52" s="714">
        <v>0.22</v>
      </c>
      <c r="H52" s="455" t="s">
        <v>330</v>
      </c>
      <c r="I52" s="728">
        <f>J52+K52+L52+M52+N52</f>
        <v>0.65</v>
      </c>
      <c r="J52" s="716"/>
      <c r="K52" s="716"/>
      <c r="L52" s="716">
        <v>0.65</v>
      </c>
      <c r="M52" s="718"/>
      <c r="N52" s="716"/>
      <c r="O52" s="458" t="s">
        <v>745</v>
      </c>
      <c r="P52" s="460"/>
    </row>
    <row r="53" spans="1:16" s="457" customFormat="1" ht="75" x14ac:dyDescent="0.25">
      <c r="A53" s="712">
        <v>23</v>
      </c>
      <c r="B53" s="717" t="s">
        <v>332</v>
      </c>
      <c r="C53" s="714">
        <f>D53+E53+F53+G53</f>
        <v>1.4000000000000001</v>
      </c>
      <c r="D53" s="714">
        <v>1.3</v>
      </c>
      <c r="E53" s="714"/>
      <c r="F53" s="714"/>
      <c r="G53" s="714">
        <v>0.1</v>
      </c>
      <c r="H53" s="455" t="s">
        <v>57</v>
      </c>
      <c r="I53" s="49">
        <f>J53+K53+L53+M53+N53</f>
        <v>1.5</v>
      </c>
      <c r="J53" s="716"/>
      <c r="K53" s="716"/>
      <c r="L53" s="718">
        <v>1.5</v>
      </c>
      <c r="M53" s="718"/>
      <c r="N53" s="716"/>
      <c r="O53" s="458" t="s">
        <v>333</v>
      </c>
      <c r="P53" s="460"/>
    </row>
    <row r="54" spans="1:16" s="457" customFormat="1" ht="90" x14ac:dyDescent="0.25">
      <c r="A54" s="712">
        <v>24</v>
      </c>
      <c r="B54" s="717" t="s">
        <v>746</v>
      </c>
      <c r="C54" s="714">
        <f>D54+E54+F54+G54</f>
        <v>1.5</v>
      </c>
      <c r="D54" s="714"/>
      <c r="E54" s="714"/>
      <c r="F54" s="716"/>
      <c r="G54" s="714">
        <v>1.5</v>
      </c>
      <c r="H54" s="455" t="s">
        <v>301</v>
      </c>
      <c r="I54" s="49">
        <f t="shared" si="6"/>
        <v>1.7</v>
      </c>
      <c r="J54" s="716"/>
      <c r="K54" s="716"/>
      <c r="L54" s="718"/>
      <c r="M54" s="718">
        <v>1.7</v>
      </c>
      <c r="N54" s="716"/>
      <c r="O54" s="458" t="s">
        <v>730</v>
      </c>
      <c r="P54" s="460"/>
    </row>
    <row r="55" spans="1:16" s="457" customFormat="1" ht="79.5" customHeight="1" x14ac:dyDescent="0.25">
      <c r="A55" s="712">
        <v>25</v>
      </c>
      <c r="B55" s="717" t="s">
        <v>747</v>
      </c>
      <c r="C55" s="714">
        <f>D55+E55+F55+G55</f>
        <v>0.52</v>
      </c>
      <c r="D55" s="714"/>
      <c r="E55" s="714"/>
      <c r="F55" s="714"/>
      <c r="G55" s="714">
        <v>0.52</v>
      </c>
      <c r="H55" s="455" t="s">
        <v>298</v>
      </c>
      <c r="I55" s="49">
        <f>J55+K55+L55+M55+N55</f>
        <v>0.7</v>
      </c>
      <c r="J55" s="716"/>
      <c r="K55" s="716"/>
      <c r="L55" s="718">
        <v>0.7</v>
      </c>
      <c r="M55" s="718"/>
      <c r="N55" s="716"/>
      <c r="O55" s="458" t="s">
        <v>748</v>
      </c>
      <c r="P55" s="460"/>
    </row>
    <row r="56" spans="1:16" s="457" customFormat="1" ht="15" x14ac:dyDescent="0.25">
      <c r="A56" s="453" t="s">
        <v>78</v>
      </c>
      <c r="B56" s="461" t="s">
        <v>136</v>
      </c>
      <c r="C56" s="465">
        <f>+C57</f>
        <v>1.58</v>
      </c>
      <c r="D56" s="465">
        <f t="shared" ref="D56:N56" si="8">+D57</f>
        <v>0.57999999999999996</v>
      </c>
      <c r="E56" s="465">
        <f t="shared" si="8"/>
        <v>0</v>
      </c>
      <c r="F56" s="465">
        <f t="shared" si="8"/>
        <v>0</v>
      </c>
      <c r="G56" s="465">
        <f t="shared" si="8"/>
        <v>1</v>
      </c>
      <c r="H56" s="465"/>
      <c r="I56" s="465">
        <f t="shared" si="8"/>
        <v>2.25</v>
      </c>
      <c r="J56" s="465">
        <f t="shared" si="8"/>
        <v>0</v>
      </c>
      <c r="K56" s="465">
        <f t="shared" si="8"/>
        <v>0</v>
      </c>
      <c r="L56" s="465">
        <f t="shared" si="8"/>
        <v>0</v>
      </c>
      <c r="M56" s="465">
        <f t="shared" si="8"/>
        <v>2.25</v>
      </c>
      <c r="N56" s="465">
        <f t="shared" si="8"/>
        <v>0</v>
      </c>
      <c r="O56" s="459"/>
      <c r="P56" s="460"/>
    </row>
    <row r="57" spans="1:16" s="457" customFormat="1" ht="90" x14ac:dyDescent="0.25">
      <c r="A57" s="712">
        <v>1</v>
      </c>
      <c r="B57" s="721" t="s">
        <v>749</v>
      </c>
      <c r="C57" s="714">
        <f>D57+E57+G57</f>
        <v>1.58</v>
      </c>
      <c r="D57" s="714">
        <v>0.57999999999999996</v>
      </c>
      <c r="E57" s="714"/>
      <c r="F57" s="714"/>
      <c r="G57" s="714">
        <v>1</v>
      </c>
      <c r="H57" s="455" t="s">
        <v>334</v>
      </c>
      <c r="I57" s="728">
        <f>J57+K57+L57+M57+N57</f>
        <v>2.25</v>
      </c>
      <c r="J57" s="716"/>
      <c r="K57" s="716"/>
      <c r="L57" s="716"/>
      <c r="M57" s="718">
        <v>2.25</v>
      </c>
      <c r="N57" s="716"/>
      <c r="O57" s="458" t="s">
        <v>335</v>
      </c>
      <c r="P57" s="459"/>
    </row>
    <row r="58" spans="1:16" s="463" customFormat="1" ht="15" x14ac:dyDescent="0.25">
      <c r="A58" s="47">
        <f>+A57+A55+A29+A27+A25+A19+A16</f>
        <v>39</v>
      </c>
      <c r="B58" s="71" t="s">
        <v>752</v>
      </c>
      <c r="C58" s="72">
        <f>+C56+C30+C28+C26+C20+C17+C12</f>
        <v>31.609999999999996</v>
      </c>
      <c r="D58" s="72">
        <f t="shared" ref="D58:N58" si="9">+D56+D30+D28+D26+D20+D17+D12</f>
        <v>14.200000000000003</v>
      </c>
      <c r="E58" s="72">
        <f t="shared" si="9"/>
        <v>0</v>
      </c>
      <c r="F58" s="72">
        <f t="shared" si="9"/>
        <v>0</v>
      </c>
      <c r="G58" s="72">
        <f t="shared" si="9"/>
        <v>17.41</v>
      </c>
      <c r="H58" s="72">
        <f t="shared" si="9"/>
        <v>0</v>
      </c>
      <c r="I58" s="72">
        <f t="shared" si="9"/>
        <v>37.82</v>
      </c>
      <c r="J58" s="72">
        <f t="shared" si="9"/>
        <v>5.25</v>
      </c>
      <c r="K58" s="72">
        <f t="shared" si="9"/>
        <v>1.25</v>
      </c>
      <c r="L58" s="72">
        <f t="shared" si="9"/>
        <v>7.9300000000000006</v>
      </c>
      <c r="M58" s="72">
        <f t="shared" si="9"/>
        <v>23.309999999999995</v>
      </c>
      <c r="N58" s="72">
        <f t="shared" si="9"/>
        <v>0.08</v>
      </c>
      <c r="O58" s="73"/>
      <c r="P58" s="459"/>
    </row>
    <row r="59" spans="1:16" ht="15" x14ac:dyDescent="0.25">
      <c r="A59" s="463"/>
      <c r="B59" s="466"/>
      <c r="C59" s="463"/>
      <c r="D59" s="467"/>
      <c r="E59" s="467"/>
      <c r="F59" s="467"/>
      <c r="G59" s="467"/>
      <c r="H59" s="463"/>
      <c r="I59" s="463"/>
      <c r="J59" s="463"/>
      <c r="K59" s="463"/>
      <c r="L59" s="463"/>
      <c r="M59" s="463"/>
      <c r="N59" s="463"/>
      <c r="O59" s="463"/>
      <c r="P59" s="463"/>
    </row>
    <row r="60" spans="1:16" ht="21" customHeight="1" x14ac:dyDescent="0.25">
      <c r="K60" s="734" t="s">
        <v>1044</v>
      </c>
      <c r="L60" s="734"/>
      <c r="M60" s="734"/>
      <c r="N60" s="734"/>
      <c r="O60" s="734"/>
      <c r="P60" s="734"/>
    </row>
  </sheetData>
  <mergeCells count="20">
    <mergeCell ref="K60:P60"/>
    <mergeCell ref="A7:O7"/>
    <mergeCell ref="O9:O10"/>
    <mergeCell ref="P9:P10"/>
    <mergeCell ref="B9:B10"/>
    <mergeCell ref="I9:I10"/>
    <mergeCell ref="A9:A10"/>
    <mergeCell ref="C9:C10"/>
    <mergeCell ref="D9:G9"/>
    <mergeCell ref="H9:H10"/>
    <mergeCell ref="J9:N9"/>
    <mergeCell ref="A5:O5"/>
    <mergeCell ref="A6:O6"/>
    <mergeCell ref="A4:O4"/>
    <mergeCell ref="F3:O3"/>
    <mergeCell ref="A1:E1"/>
    <mergeCell ref="F1:O1"/>
    <mergeCell ref="A2:E2"/>
    <mergeCell ref="F2:O2"/>
    <mergeCell ref="A3:E3"/>
  </mergeCells>
  <printOptions horizontalCentered="1"/>
  <pageMargins left="0.2" right="0.2" top="0.36" bottom="0.3" header="0.118110236220472" footer="0.27559055118110198"/>
  <pageSetup paperSize="9" scale="95" fitToHeight="100" orientation="landscape" r:id="rId1"/>
  <headerFooter>
    <oddFooter>&amp;L&amp;9Phụ lục &amp;A&amp;R&amp;10&amp;P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C65"/>
  <sheetViews>
    <sheetView showZeros="0" zoomScaleNormal="100" zoomScaleSheetLayoutView="70" workbookViewId="0">
      <selection activeCell="B64" sqref="B64"/>
    </sheetView>
  </sheetViews>
  <sheetFormatPr defaultColWidth="6.875" defaultRowHeight="12.75" x14ac:dyDescent="0.25"/>
  <cols>
    <col min="1" max="1" width="4.375" style="5" customWidth="1"/>
    <col min="2" max="2" width="21.5" style="13" customWidth="1"/>
    <col min="3" max="3" width="8.125" style="5" customWidth="1"/>
    <col min="4" max="4" width="6.25" style="9" bestFit="1" customWidth="1"/>
    <col min="5" max="5" width="4.75" style="9" customWidth="1"/>
    <col min="6" max="6" width="4.5" style="9" customWidth="1"/>
    <col min="7" max="7" width="5.5" style="9" customWidth="1"/>
    <col min="8" max="8" width="12.875" style="5" customWidth="1"/>
    <col min="9" max="9" width="8.625" style="5" customWidth="1"/>
    <col min="10" max="10" width="5.125" style="5" customWidth="1"/>
    <col min="11" max="12" width="6.625" style="5" customWidth="1"/>
    <col min="13" max="13" width="5.625" style="5" customWidth="1"/>
    <col min="14" max="14" width="6.625" style="5" customWidth="1"/>
    <col min="15" max="15" width="29.625" style="5" customWidth="1"/>
    <col min="16" max="16" width="4.875" style="5" customWidth="1"/>
    <col min="17" max="16384" width="6.875" style="5"/>
  </cols>
  <sheetData>
    <row r="1" spans="1:237" s="11" customFormat="1" ht="15.75" customHeight="1" x14ac:dyDescent="0.25">
      <c r="A1" s="736" t="str">
        <f>'1.THD.T'!A1:E1</f>
        <v>ỦY BAN NHÂN DÂN</v>
      </c>
      <c r="B1" s="736"/>
      <c r="C1" s="736"/>
      <c r="D1" s="736"/>
      <c r="E1" s="736"/>
      <c r="F1" s="737" t="s">
        <v>21</v>
      </c>
      <c r="G1" s="737"/>
      <c r="H1" s="737"/>
      <c r="I1" s="737"/>
      <c r="J1" s="737"/>
      <c r="K1" s="737"/>
      <c r="L1" s="737"/>
      <c r="M1" s="737"/>
      <c r="N1" s="737"/>
      <c r="O1" s="737"/>
    </row>
    <row r="2" spans="1:237" s="11" customFormat="1" ht="15.75" customHeight="1" x14ac:dyDescent="0.25">
      <c r="A2" s="737" t="str">
        <f>'1.THD.T'!A2:E2</f>
        <v>TỈNH HÀ TĨNH</v>
      </c>
      <c r="B2" s="737"/>
      <c r="C2" s="737"/>
      <c r="D2" s="737"/>
      <c r="E2" s="737"/>
      <c r="F2" s="737" t="s">
        <v>22</v>
      </c>
      <c r="G2" s="737"/>
      <c r="H2" s="737"/>
      <c r="I2" s="737"/>
      <c r="J2" s="737"/>
      <c r="K2" s="737"/>
      <c r="L2" s="737"/>
      <c r="M2" s="737"/>
      <c r="N2" s="737"/>
      <c r="O2" s="737"/>
    </row>
    <row r="3" spans="1:237" s="11" customFormat="1" ht="15.75" x14ac:dyDescent="0.25">
      <c r="A3" s="748"/>
      <c r="B3" s="748"/>
      <c r="C3" s="748"/>
      <c r="D3" s="748"/>
      <c r="E3" s="748"/>
      <c r="F3" s="748"/>
      <c r="G3" s="748"/>
      <c r="H3" s="748"/>
      <c r="I3" s="748"/>
      <c r="J3" s="748"/>
      <c r="K3" s="748"/>
      <c r="L3" s="748"/>
      <c r="M3" s="748"/>
      <c r="N3" s="748"/>
      <c r="O3" s="748"/>
    </row>
    <row r="4" spans="1:237" s="17" customFormat="1" ht="15.75" x14ac:dyDescent="0.25">
      <c r="A4" s="764" t="s">
        <v>472</v>
      </c>
      <c r="B4" s="764"/>
      <c r="C4" s="764"/>
      <c r="D4" s="764"/>
      <c r="E4" s="764"/>
      <c r="F4" s="764"/>
      <c r="G4" s="764"/>
      <c r="H4" s="764"/>
      <c r="I4" s="764"/>
      <c r="J4" s="764"/>
      <c r="K4" s="764"/>
      <c r="L4" s="764"/>
      <c r="M4" s="764"/>
      <c r="N4" s="764"/>
      <c r="O4" s="764"/>
    </row>
    <row r="5" spans="1:237" s="17" customFormat="1" ht="18" customHeight="1" x14ac:dyDescent="0.25">
      <c r="A5" s="764" t="s">
        <v>614</v>
      </c>
      <c r="B5" s="764"/>
      <c r="C5" s="764"/>
      <c r="D5" s="764"/>
      <c r="E5" s="764"/>
      <c r="F5" s="764"/>
      <c r="G5" s="764"/>
      <c r="H5" s="764"/>
      <c r="I5" s="764"/>
      <c r="J5" s="764"/>
      <c r="K5" s="764"/>
      <c r="L5" s="764"/>
      <c r="M5" s="764"/>
      <c r="N5" s="764"/>
      <c r="O5" s="764"/>
    </row>
    <row r="6" spans="1:237" s="11" customFormat="1" ht="20.25" customHeight="1"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row>
    <row r="7" spans="1:237" s="11" customFormat="1" ht="15.75" x14ac:dyDescent="0.25">
      <c r="A7" s="777"/>
      <c r="B7" s="777"/>
      <c r="C7" s="777"/>
      <c r="D7" s="777"/>
      <c r="E7" s="777"/>
      <c r="F7" s="777"/>
      <c r="G7" s="777"/>
      <c r="H7" s="777"/>
      <c r="I7" s="777"/>
      <c r="J7" s="777"/>
      <c r="K7" s="777"/>
      <c r="L7" s="777"/>
      <c r="M7" s="777"/>
      <c r="N7" s="777"/>
      <c r="O7" s="777"/>
    </row>
    <row r="8" spans="1:237" s="250" customFormat="1" x14ac:dyDescent="0.25">
      <c r="A8" s="776"/>
      <c r="B8" s="776"/>
      <c r="C8" s="776"/>
      <c r="D8" s="776"/>
      <c r="E8" s="776"/>
      <c r="F8" s="776"/>
      <c r="G8" s="776"/>
      <c r="H8" s="776"/>
      <c r="I8" s="776"/>
      <c r="J8" s="776"/>
      <c r="K8" s="776"/>
      <c r="L8" s="776"/>
      <c r="M8" s="776"/>
      <c r="N8" s="776"/>
      <c r="O8" s="776"/>
      <c r="P8" s="251"/>
    </row>
    <row r="9" spans="1:237" s="220" customFormat="1" ht="12.75" customHeight="1" x14ac:dyDescent="0.25">
      <c r="A9" s="766" t="s">
        <v>19</v>
      </c>
      <c r="B9" s="765" t="s">
        <v>38</v>
      </c>
      <c r="C9" s="765" t="s">
        <v>39</v>
      </c>
      <c r="D9" s="765" t="s">
        <v>40</v>
      </c>
      <c r="E9" s="765"/>
      <c r="F9" s="765"/>
      <c r="G9" s="765"/>
      <c r="H9" s="765" t="s">
        <v>41</v>
      </c>
      <c r="I9" s="765" t="s">
        <v>369</v>
      </c>
      <c r="J9" s="765" t="s">
        <v>14</v>
      </c>
      <c r="K9" s="765"/>
      <c r="L9" s="765"/>
      <c r="M9" s="765"/>
      <c r="N9" s="765"/>
      <c r="O9" s="765" t="s">
        <v>42</v>
      </c>
      <c r="P9" s="765" t="s">
        <v>13</v>
      </c>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row>
    <row r="10" spans="1:237" s="223" customFormat="1" ht="33.75" customHeight="1" x14ac:dyDescent="0.25">
      <c r="A10" s="766"/>
      <c r="B10" s="765"/>
      <c r="C10" s="765"/>
      <c r="D10" s="221" t="s">
        <v>12</v>
      </c>
      <c r="E10" s="221" t="s">
        <v>11</v>
      </c>
      <c r="F10" s="221" t="s">
        <v>43</v>
      </c>
      <c r="G10" s="221" t="s">
        <v>20</v>
      </c>
      <c r="H10" s="765"/>
      <c r="I10" s="765"/>
      <c r="J10" s="221" t="s">
        <v>9</v>
      </c>
      <c r="K10" s="221" t="s">
        <v>8</v>
      </c>
      <c r="L10" s="221" t="s">
        <v>44</v>
      </c>
      <c r="M10" s="221" t="s">
        <v>45</v>
      </c>
      <c r="N10" s="221" t="s">
        <v>5</v>
      </c>
      <c r="O10" s="765"/>
      <c r="P10" s="765"/>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row>
    <row r="11" spans="1:237" s="227" customFormat="1" ht="20.25" customHeight="1" x14ac:dyDescent="0.25">
      <c r="A11" s="224">
        <v>-1</v>
      </c>
      <c r="B11" s="224">
        <v>-2</v>
      </c>
      <c r="C11" s="224" t="s">
        <v>51</v>
      </c>
      <c r="D11" s="224">
        <v>-4</v>
      </c>
      <c r="E11" s="224">
        <v>-5</v>
      </c>
      <c r="F11" s="224">
        <v>-6</v>
      </c>
      <c r="G11" s="224">
        <v>-7</v>
      </c>
      <c r="H11" s="225">
        <v>-8</v>
      </c>
      <c r="I11" s="224" t="s">
        <v>52</v>
      </c>
      <c r="J11" s="224">
        <v>-10</v>
      </c>
      <c r="K11" s="224">
        <v>-11</v>
      </c>
      <c r="L11" s="224">
        <v>-12</v>
      </c>
      <c r="M11" s="224">
        <v>-13</v>
      </c>
      <c r="N11" s="224">
        <v>-14</v>
      </c>
      <c r="O11" s="225">
        <v>-15</v>
      </c>
      <c r="P11" s="512"/>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row>
    <row r="12" spans="1:237" s="230" customFormat="1" x14ac:dyDescent="0.2">
      <c r="A12" s="247" t="s">
        <v>46</v>
      </c>
      <c r="B12" s="525" t="s">
        <v>48</v>
      </c>
      <c r="C12" s="228">
        <f>C13</f>
        <v>0.55000000000000004</v>
      </c>
      <c r="D12" s="228">
        <f>D13</f>
        <v>0</v>
      </c>
      <c r="E12" s="228">
        <f>E13</f>
        <v>0</v>
      </c>
      <c r="F12" s="228">
        <f>F13</f>
        <v>0</v>
      </c>
      <c r="G12" s="228">
        <f>G13</f>
        <v>0.55000000000000004</v>
      </c>
      <c r="H12" s="526"/>
      <c r="I12" s="517">
        <f>SUBTOTAL(9,J12:N12)</f>
        <v>2</v>
      </c>
      <c r="J12" s="517">
        <f>J13</f>
        <v>0</v>
      </c>
      <c r="K12" s="517">
        <f>K13</f>
        <v>0</v>
      </c>
      <c r="L12" s="517">
        <f>L13</f>
        <v>2</v>
      </c>
      <c r="M12" s="517">
        <f>M13</f>
        <v>0</v>
      </c>
      <c r="N12" s="517">
        <f>N13</f>
        <v>0</v>
      </c>
      <c r="O12" s="183"/>
      <c r="P12" s="513"/>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row>
    <row r="13" spans="1:237" s="230" customFormat="1" ht="63.75" x14ac:dyDescent="0.2">
      <c r="A13" s="247">
        <v>1</v>
      </c>
      <c r="B13" s="183" t="s">
        <v>370</v>
      </c>
      <c r="C13" s="82">
        <f>D13+E13+F13+G13</f>
        <v>0.55000000000000004</v>
      </c>
      <c r="D13" s="82"/>
      <c r="E13" s="82"/>
      <c r="F13" s="82"/>
      <c r="G13" s="82">
        <v>0.55000000000000004</v>
      </c>
      <c r="H13" s="183" t="s">
        <v>415</v>
      </c>
      <c r="I13" s="518">
        <f>J13+K13+L13+M13</f>
        <v>2</v>
      </c>
      <c r="J13" s="518"/>
      <c r="K13" s="518"/>
      <c r="L13" s="518">
        <v>2</v>
      </c>
      <c r="M13" s="518"/>
      <c r="N13" s="518"/>
      <c r="O13" s="183" t="s">
        <v>780</v>
      </c>
      <c r="P13" s="513"/>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row>
    <row r="14" spans="1:237" s="232" customFormat="1" x14ac:dyDescent="0.2">
      <c r="A14" s="247" t="s">
        <v>47</v>
      </c>
      <c r="B14" s="245" t="s">
        <v>59</v>
      </c>
      <c r="C14" s="228">
        <f>C15</f>
        <v>28</v>
      </c>
      <c r="D14" s="228">
        <f>D15</f>
        <v>0</v>
      </c>
      <c r="E14" s="228">
        <f>E15</f>
        <v>0</v>
      </c>
      <c r="F14" s="228">
        <f>F15</f>
        <v>0</v>
      </c>
      <c r="G14" s="228">
        <f>G15</f>
        <v>28</v>
      </c>
      <c r="H14" s="246"/>
      <c r="I14" s="517">
        <f>SUBTOTAL(9,J14:N14)</f>
        <v>30</v>
      </c>
      <c r="J14" s="517">
        <f>J15</f>
        <v>30</v>
      </c>
      <c r="K14" s="517">
        <f>K15</f>
        <v>0</v>
      </c>
      <c r="L14" s="517">
        <f>L15</f>
        <v>0</v>
      </c>
      <c r="M14" s="517">
        <f>M15</f>
        <v>0</v>
      </c>
      <c r="N14" s="517">
        <f>N15</f>
        <v>0</v>
      </c>
      <c r="O14" s="527"/>
      <c r="P14" s="514"/>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row>
    <row r="15" spans="1:237" s="240" customFormat="1" ht="63.75" x14ac:dyDescent="0.25">
      <c r="A15" s="233">
        <v>1</v>
      </c>
      <c r="B15" s="183" t="s">
        <v>60</v>
      </c>
      <c r="C15" s="82">
        <f>D15+E15+F15+G15</f>
        <v>28</v>
      </c>
      <c r="D15" s="234"/>
      <c r="E15" s="84"/>
      <c r="F15" s="84"/>
      <c r="G15" s="82">
        <v>28</v>
      </c>
      <c r="H15" s="183" t="s">
        <v>61</v>
      </c>
      <c r="I15" s="518">
        <f>J15+K15+L15+M15</f>
        <v>30</v>
      </c>
      <c r="J15" s="518">
        <v>30</v>
      </c>
      <c r="K15" s="519"/>
      <c r="L15" s="185"/>
      <c r="M15" s="185"/>
      <c r="N15" s="519"/>
      <c r="O15" s="183" t="s">
        <v>371</v>
      </c>
      <c r="P15" s="183"/>
      <c r="Q15" s="238"/>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9"/>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row>
    <row r="16" spans="1:237" s="230" customFormat="1" x14ac:dyDescent="0.2">
      <c r="A16" s="241" t="s">
        <v>49</v>
      </c>
      <c r="B16" s="245" t="s">
        <v>50</v>
      </c>
      <c r="C16" s="522">
        <f>SUM(C17:C19)</f>
        <v>0.12</v>
      </c>
      <c r="D16" s="522">
        <f>SUM(D17:D19)</f>
        <v>0.08</v>
      </c>
      <c r="E16" s="522">
        <f>SUM(E17:E19)</f>
        <v>0.01</v>
      </c>
      <c r="F16" s="522">
        <f>SUM(F17:F19)</f>
        <v>0</v>
      </c>
      <c r="G16" s="522">
        <f>SUM(G17:G19)</f>
        <v>0.03</v>
      </c>
      <c r="H16" s="528"/>
      <c r="I16" s="517">
        <f>SUBTOTAL(9,J16:N16)</f>
        <v>0.21000000000000002</v>
      </c>
      <c r="J16" s="522">
        <f>SUM(J17:J19)</f>
        <v>0</v>
      </c>
      <c r="K16" s="522">
        <f>SUM(K17:K19)</f>
        <v>0</v>
      </c>
      <c r="L16" s="522">
        <f>SUM(L17:L19)</f>
        <v>0</v>
      </c>
      <c r="M16" s="522">
        <f>SUM(M17:M19)</f>
        <v>0</v>
      </c>
      <c r="N16" s="522">
        <f>SUM(N17:N19)</f>
        <v>0.21000000000000002</v>
      </c>
      <c r="O16" s="183"/>
      <c r="P16" s="513"/>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row>
    <row r="17" spans="1:54" s="230" customFormat="1" ht="140.25" x14ac:dyDescent="0.2">
      <c r="A17" s="233">
        <v>1</v>
      </c>
      <c r="B17" s="183" t="s">
        <v>372</v>
      </c>
      <c r="C17" s="82">
        <v>0.01</v>
      </c>
      <c r="D17" s="518">
        <v>0.01</v>
      </c>
      <c r="E17" s="518"/>
      <c r="F17" s="518"/>
      <c r="G17" s="518">
        <v>0</v>
      </c>
      <c r="H17" s="242" t="s">
        <v>373</v>
      </c>
      <c r="I17" s="518">
        <f>J17+K17+L17+M17+N17</f>
        <v>0.05</v>
      </c>
      <c r="J17" s="520"/>
      <c r="K17" s="520"/>
      <c r="L17" s="520"/>
      <c r="M17" s="520"/>
      <c r="N17" s="521">
        <v>0.05</v>
      </c>
      <c r="O17" s="183" t="s">
        <v>374</v>
      </c>
      <c r="P17" s="513"/>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row>
    <row r="18" spans="1:54" s="230" customFormat="1" ht="140.25" x14ac:dyDescent="0.2">
      <c r="A18" s="233">
        <v>2</v>
      </c>
      <c r="B18" s="183" t="s">
        <v>375</v>
      </c>
      <c r="C18" s="82">
        <v>0.03</v>
      </c>
      <c r="D18" s="518">
        <v>0.02</v>
      </c>
      <c r="E18" s="518">
        <v>0.01</v>
      </c>
      <c r="F18" s="518"/>
      <c r="G18" s="518">
        <v>0</v>
      </c>
      <c r="H18" s="242" t="s">
        <v>62</v>
      </c>
      <c r="I18" s="518">
        <f>J18+K18+L18+M18+N18</f>
        <v>0.11</v>
      </c>
      <c r="J18" s="520"/>
      <c r="K18" s="520"/>
      <c r="L18" s="520"/>
      <c r="M18" s="520"/>
      <c r="N18" s="521">
        <v>0.11</v>
      </c>
      <c r="O18" s="183" t="s">
        <v>376</v>
      </c>
      <c r="P18" s="513"/>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row>
    <row r="19" spans="1:54" s="230" customFormat="1" ht="89.25" x14ac:dyDescent="0.2">
      <c r="A19" s="233">
        <v>3</v>
      </c>
      <c r="B19" s="183" t="s">
        <v>377</v>
      </c>
      <c r="C19" s="82">
        <v>0.08</v>
      </c>
      <c r="D19" s="518">
        <v>0.05</v>
      </c>
      <c r="E19" s="518"/>
      <c r="F19" s="518"/>
      <c r="G19" s="518">
        <v>0.03</v>
      </c>
      <c r="H19" s="242" t="s">
        <v>378</v>
      </c>
      <c r="I19" s="518">
        <f>J19+K19+L19+M19+N19</f>
        <v>0.05</v>
      </c>
      <c r="J19" s="521"/>
      <c r="K19" s="521"/>
      <c r="L19" s="521"/>
      <c r="M19" s="521"/>
      <c r="N19" s="521">
        <v>0.05</v>
      </c>
      <c r="O19" s="183" t="s">
        <v>379</v>
      </c>
      <c r="P19" s="513"/>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row>
    <row r="20" spans="1:54" s="230" customFormat="1" ht="25.5" x14ac:dyDescent="0.2">
      <c r="A20" s="247" t="s">
        <v>56</v>
      </c>
      <c r="B20" s="529" t="s">
        <v>380</v>
      </c>
      <c r="C20" s="243">
        <f>SUM(D20:G20)</f>
        <v>0.5</v>
      </c>
      <c r="D20" s="243">
        <f>SUM(D21:D21)</f>
        <v>0</v>
      </c>
      <c r="E20" s="243">
        <f>SUM(E21:E21)</f>
        <v>0</v>
      </c>
      <c r="F20" s="243">
        <f>SUM(F21:F21)</f>
        <v>0</v>
      </c>
      <c r="G20" s="243">
        <f>SUM(G21:G21)</f>
        <v>0.5</v>
      </c>
      <c r="H20" s="528"/>
      <c r="I20" s="517">
        <f>SUBTOTAL(9,J20:N20)</f>
        <v>1.59</v>
      </c>
      <c r="J20" s="522">
        <f>SUM(J21:J21)</f>
        <v>0</v>
      </c>
      <c r="K20" s="522">
        <f>SUM(K21:K21)</f>
        <v>0</v>
      </c>
      <c r="L20" s="522">
        <f>SUM(L21:L21)</f>
        <v>1.59</v>
      </c>
      <c r="M20" s="522">
        <f>SUM(M21:M21)</f>
        <v>0</v>
      </c>
      <c r="N20" s="522">
        <f>SUM(N21:N21)</f>
        <v>0</v>
      </c>
      <c r="O20" s="183"/>
      <c r="P20" s="513"/>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row>
    <row r="21" spans="1:54" s="230" customFormat="1" ht="63.75" x14ac:dyDescent="0.2">
      <c r="A21" s="233">
        <v>1</v>
      </c>
      <c r="B21" s="183" t="s">
        <v>381</v>
      </c>
      <c r="C21" s="82">
        <f>D21+E21+F21+G21</f>
        <v>0.5</v>
      </c>
      <c r="D21" s="518"/>
      <c r="E21" s="518"/>
      <c r="F21" s="518"/>
      <c r="G21" s="518">
        <v>0.5</v>
      </c>
      <c r="H21" s="244" t="s">
        <v>382</v>
      </c>
      <c r="I21" s="518">
        <f>J21+K21+L21+M21+N21</f>
        <v>1.59</v>
      </c>
      <c r="J21" s="521"/>
      <c r="K21" s="521"/>
      <c r="L21" s="521">
        <v>1.59</v>
      </c>
      <c r="M21" s="530"/>
      <c r="N21" s="521"/>
      <c r="O21" s="183" t="s">
        <v>781</v>
      </c>
      <c r="P21" s="513"/>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row>
    <row r="22" spans="1:54" s="151" customFormat="1" x14ac:dyDescent="0.2">
      <c r="A22" s="531" t="s">
        <v>65</v>
      </c>
      <c r="B22" s="245" t="s">
        <v>383</v>
      </c>
      <c r="C22" s="243">
        <f>C23</f>
        <v>1.5</v>
      </c>
      <c r="D22" s="243">
        <f>D23</f>
        <v>0</v>
      </c>
      <c r="E22" s="243">
        <f>E23</f>
        <v>0</v>
      </c>
      <c r="F22" s="243">
        <f>F23</f>
        <v>0</v>
      </c>
      <c r="G22" s="243">
        <f>G23</f>
        <v>1.5</v>
      </c>
      <c r="H22" s="246"/>
      <c r="I22" s="517">
        <f>SUBTOTAL(9,J22:N22)</f>
        <v>2</v>
      </c>
      <c r="J22" s="499">
        <f>J23</f>
        <v>0</v>
      </c>
      <c r="K22" s="499">
        <f>K23</f>
        <v>2</v>
      </c>
      <c r="L22" s="499">
        <f>L23</f>
        <v>0</v>
      </c>
      <c r="M22" s="499">
        <f>M23</f>
        <v>0</v>
      </c>
      <c r="N22" s="499">
        <f>N23</f>
        <v>0</v>
      </c>
      <c r="O22" s="246"/>
      <c r="P22" s="515"/>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row>
    <row r="23" spans="1:54" s="230" customFormat="1" ht="76.5" x14ac:dyDescent="0.2">
      <c r="A23" s="233">
        <v>1</v>
      </c>
      <c r="B23" s="183" t="s">
        <v>384</v>
      </c>
      <c r="C23" s="82">
        <f>D23+E23+F23+G23</f>
        <v>1.5</v>
      </c>
      <c r="D23" s="518"/>
      <c r="E23" s="518"/>
      <c r="F23" s="518"/>
      <c r="G23" s="518">
        <v>1.5</v>
      </c>
      <c r="H23" s="242" t="s">
        <v>385</v>
      </c>
      <c r="I23" s="518">
        <f>J23+K23+L23+M23+N23</f>
        <v>2</v>
      </c>
      <c r="J23" s="521"/>
      <c r="K23" s="521">
        <v>2</v>
      </c>
      <c r="L23" s="521"/>
      <c r="M23" s="521"/>
      <c r="N23" s="521"/>
      <c r="O23" s="183" t="s">
        <v>386</v>
      </c>
      <c r="P23" s="513"/>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row>
    <row r="24" spans="1:54" s="151" customFormat="1" ht="25.5" x14ac:dyDescent="0.2">
      <c r="A24" s="531" t="s">
        <v>77</v>
      </c>
      <c r="B24" s="245" t="s">
        <v>387</v>
      </c>
      <c r="C24" s="243">
        <f>C25</f>
        <v>0.05</v>
      </c>
      <c r="D24" s="243">
        <f>D25</f>
        <v>0.05</v>
      </c>
      <c r="E24" s="243">
        <f>E25</f>
        <v>0</v>
      </c>
      <c r="F24" s="243">
        <f>F25</f>
        <v>0</v>
      </c>
      <c r="G24" s="243">
        <f>G25</f>
        <v>0</v>
      </c>
      <c r="H24" s="246"/>
      <c r="I24" s="517">
        <f>SUBTOTAL(9,J24:N24)</f>
        <v>0.25</v>
      </c>
      <c r="J24" s="499">
        <f>J25</f>
        <v>0</v>
      </c>
      <c r="K24" s="499">
        <f>K25</f>
        <v>0</v>
      </c>
      <c r="L24" s="499">
        <f>L25</f>
        <v>0</v>
      </c>
      <c r="M24" s="499">
        <f>M25</f>
        <v>0</v>
      </c>
      <c r="N24" s="499">
        <f>N25</f>
        <v>0.25</v>
      </c>
      <c r="O24" s="246"/>
      <c r="P24" s="515"/>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row>
    <row r="25" spans="1:54" s="151" customFormat="1" ht="51" x14ac:dyDescent="0.2">
      <c r="A25" s="233">
        <v>1</v>
      </c>
      <c r="B25" s="183" t="s">
        <v>388</v>
      </c>
      <c r="C25" s="82">
        <v>0.05</v>
      </c>
      <c r="D25" s="235">
        <v>0.05</v>
      </c>
      <c r="E25" s="235"/>
      <c r="F25" s="235"/>
      <c r="G25" s="235"/>
      <c r="H25" s="242" t="s">
        <v>782</v>
      </c>
      <c r="I25" s="518">
        <f>J25+K25+L25+M25+N25</f>
        <v>0.25</v>
      </c>
      <c r="J25" s="499"/>
      <c r="K25" s="499"/>
      <c r="L25" s="499"/>
      <c r="M25" s="499"/>
      <c r="N25" s="530">
        <v>0.25</v>
      </c>
      <c r="O25" s="183" t="s">
        <v>389</v>
      </c>
      <c r="P25" s="515"/>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row>
    <row r="26" spans="1:54" s="232" customFormat="1" x14ac:dyDescent="0.2">
      <c r="A26" s="531" t="s">
        <v>78</v>
      </c>
      <c r="B26" s="245" t="s">
        <v>124</v>
      </c>
      <c r="C26" s="243">
        <f>D26+E26+F26+G26</f>
        <v>5.86</v>
      </c>
      <c r="D26" s="228">
        <f>D27</f>
        <v>0</v>
      </c>
      <c r="E26" s="228">
        <f>E27</f>
        <v>0</v>
      </c>
      <c r="F26" s="228">
        <f>F27</f>
        <v>0</v>
      </c>
      <c r="G26" s="228">
        <f>G27</f>
        <v>5.86</v>
      </c>
      <c r="H26" s="141"/>
      <c r="I26" s="517">
        <f>SUBTOTAL(9,J26:N26)</f>
        <v>7.8</v>
      </c>
      <c r="J26" s="517">
        <f>J27</f>
        <v>0</v>
      </c>
      <c r="K26" s="517">
        <f>K27</f>
        <v>7.8</v>
      </c>
      <c r="L26" s="517">
        <f>L27</f>
        <v>0</v>
      </c>
      <c r="M26" s="517">
        <f>M27</f>
        <v>0</v>
      </c>
      <c r="N26" s="517">
        <f>N27</f>
        <v>0</v>
      </c>
      <c r="O26" s="528"/>
      <c r="P26" s="514"/>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row>
    <row r="27" spans="1:54" s="232" customFormat="1" ht="76.5" x14ac:dyDescent="0.2">
      <c r="A27" s="531">
        <v>1</v>
      </c>
      <c r="B27" s="183" t="s">
        <v>390</v>
      </c>
      <c r="C27" s="243">
        <v>5.86</v>
      </c>
      <c r="D27" s="228"/>
      <c r="E27" s="228"/>
      <c r="F27" s="228"/>
      <c r="G27" s="228">
        <v>5.86</v>
      </c>
      <c r="H27" s="242" t="s">
        <v>391</v>
      </c>
      <c r="I27" s="518">
        <f>J27+K27+L27+M27+N27</f>
        <v>7.8</v>
      </c>
      <c r="J27" s="517"/>
      <c r="K27" s="523">
        <v>7.8</v>
      </c>
      <c r="L27" s="517"/>
      <c r="M27" s="517"/>
      <c r="N27" s="517"/>
      <c r="O27" s="183" t="s">
        <v>392</v>
      </c>
      <c r="P27" s="514"/>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row>
    <row r="28" spans="1:54" s="232" customFormat="1" ht="25.5" x14ac:dyDescent="0.2">
      <c r="A28" s="247" t="s">
        <v>79</v>
      </c>
      <c r="B28" s="525" t="s">
        <v>393</v>
      </c>
      <c r="C28" s="243">
        <f>D28+E28+F28+G28</f>
        <v>2.56</v>
      </c>
      <c r="D28" s="235">
        <f>SUM(D29:D30)</f>
        <v>1.56</v>
      </c>
      <c r="E28" s="235">
        <f>SUM(E29:E30)</f>
        <v>0</v>
      </c>
      <c r="F28" s="235">
        <f>SUM(F29:F30)</f>
        <v>0</v>
      </c>
      <c r="G28" s="235">
        <f>SUM(G29:G30)</f>
        <v>1</v>
      </c>
      <c r="H28" s="532"/>
      <c r="I28" s="517">
        <f>SUBTOTAL(9,J28:N28)</f>
        <v>3.5999999999999996</v>
      </c>
      <c r="J28" s="499">
        <f>SUM(J29:J30)</f>
        <v>0</v>
      </c>
      <c r="K28" s="499">
        <f>SUM(K29:K30)</f>
        <v>0</v>
      </c>
      <c r="L28" s="499">
        <f>SUM(L29:L30)</f>
        <v>0</v>
      </c>
      <c r="M28" s="499">
        <f>SUM(M29:M30)</f>
        <v>3.5999999999999996</v>
      </c>
      <c r="N28" s="499">
        <f>SUM(N29:N30)</f>
        <v>0</v>
      </c>
      <c r="O28" s="141"/>
      <c r="P28" s="514"/>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row>
    <row r="29" spans="1:54" s="232" customFormat="1" ht="63.75" x14ac:dyDescent="0.2">
      <c r="A29" s="533">
        <v>1</v>
      </c>
      <c r="B29" s="248" t="s">
        <v>394</v>
      </c>
      <c r="C29" s="82">
        <v>1</v>
      </c>
      <c r="D29" s="235"/>
      <c r="E29" s="235"/>
      <c r="F29" s="235"/>
      <c r="G29" s="235">
        <v>1</v>
      </c>
      <c r="H29" s="242" t="s">
        <v>395</v>
      </c>
      <c r="I29" s="518">
        <f>J29+K29+L29+M29+N29</f>
        <v>1.3</v>
      </c>
      <c r="J29" s="499"/>
      <c r="K29" s="499"/>
      <c r="L29" s="499"/>
      <c r="M29" s="530">
        <v>1.3</v>
      </c>
      <c r="N29" s="499"/>
      <c r="O29" s="183" t="s">
        <v>396</v>
      </c>
      <c r="P29" s="514"/>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row>
    <row r="30" spans="1:54" s="232" customFormat="1" ht="63.75" x14ac:dyDescent="0.2">
      <c r="A30" s="533">
        <v>3</v>
      </c>
      <c r="B30" s="183" t="s">
        <v>397</v>
      </c>
      <c r="C30" s="82">
        <f>SUM(D30:G30)</f>
        <v>1.56</v>
      </c>
      <c r="D30" s="235">
        <v>1.56</v>
      </c>
      <c r="E30" s="235"/>
      <c r="F30" s="235"/>
      <c r="G30" s="235"/>
      <c r="H30" s="236" t="s">
        <v>398</v>
      </c>
      <c r="I30" s="518">
        <f>J30+K30+L30+M30+N30</f>
        <v>2.2999999999999998</v>
      </c>
      <c r="J30" s="499"/>
      <c r="K30" s="499"/>
      <c r="L30" s="499"/>
      <c r="M30" s="530">
        <v>2.2999999999999998</v>
      </c>
      <c r="N30" s="499"/>
      <c r="O30" s="183" t="s">
        <v>399</v>
      </c>
      <c r="P30" s="514"/>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row>
    <row r="31" spans="1:54" s="232" customFormat="1" x14ac:dyDescent="0.2">
      <c r="A31" s="247" t="s">
        <v>400</v>
      </c>
      <c r="B31" s="141" t="s">
        <v>53</v>
      </c>
      <c r="C31" s="522">
        <f>SUM(C32:C56)</f>
        <v>26.709999999999997</v>
      </c>
      <c r="D31" s="522">
        <f>SUM(D32:D56)</f>
        <v>21.25</v>
      </c>
      <c r="E31" s="522">
        <f>SUM(E32:E56)</f>
        <v>0</v>
      </c>
      <c r="F31" s="522">
        <f>SUM(F32:F56)</f>
        <v>0</v>
      </c>
      <c r="G31" s="522">
        <f>SUM(G32:G56)</f>
        <v>5.46</v>
      </c>
      <c r="H31" s="534"/>
      <c r="I31" s="517">
        <f>SUBTOTAL(9,J31:N31)</f>
        <v>42.14</v>
      </c>
      <c r="J31" s="520">
        <f>SUM(J32:J56)</f>
        <v>0</v>
      </c>
      <c r="K31" s="520">
        <f>SUM(K32:K56)</f>
        <v>0</v>
      </c>
      <c r="L31" s="520">
        <f>SUM(L32:L56)</f>
        <v>0</v>
      </c>
      <c r="M31" s="520">
        <f>SUM(M32:M56)</f>
        <v>22.45</v>
      </c>
      <c r="N31" s="520">
        <f>SUM(N32:N56)</f>
        <v>19.690000000000001</v>
      </c>
      <c r="O31" s="535"/>
      <c r="P31" s="514"/>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row>
    <row r="32" spans="1:54" s="232" customFormat="1" ht="51" x14ac:dyDescent="0.2">
      <c r="A32" s="208">
        <v>1</v>
      </c>
      <c r="B32" s="183" t="s">
        <v>401</v>
      </c>
      <c r="C32" s="82">
        <v>0.88</v>
      </c>
      <c r="D32" s="518">
        <v>0.88</v>
      </c>
      <c r="E32" s="518"/>
      <c r="F32" s="518"/>
      <c r="G32" s="518">
        <v>0</v>
      </c>
      <c r="H32" s="183" t="s">
        <v>398</v>
      </c>
      <c r="I32" s="530">
        <f t="shared" ref="I32:I56" si="0">SUBTOTAL(9,J32:N32)</f>
        <v>1</v>
      </c>
      <c r="J32" s="520"/>
      <c r="K32" s="520"/>
      <c r="L32" s="520"/>
      <c r="M32" s="530">
        <v>1</v>
      </c>
      <c r="N32" s="520"/>
      <c r="O32" s="236" t="s">
        <v>402</v>
      </c>
      <c r="P32" s="514"/>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row>
    <row r="33" spans="1:54" s="232" customFormat="1" ht="76.5" x14ac:dyDescent="0.2">
      <c r="A33" s="208">
        <v>2</v>
      </c>
      <c r="B33" s="183" t="s">
        <v>403</v>
      </c>
      <c r="C33" s="82">
        <v>1</v>
      </c>
      <c r="D33" s="518">
        <v>1</v>
      </c>
      <c r="E33" s="518"/>
      <c r="F33" s="518"/>
      <c r="G33" s="518">
        <v>0</v>
      </c>
      <c r="H33" s="183" t="s">
        <v>404</v>
      </c>
      <c r="I33" s="530">
        <f t="shared" si="0"/>
        <v>1.3</v>
      </c>
      <c r="J33" s="520"/>
      <c r="K33" s="520"/>
      <c r="L33" s="520"/>
      <c r="M33" s="530">
        <v>1.3</v>
      </c>
      <c r="N33" s="520"/>
      <c r="O33" s="236" t="s">
        <v>405</v>
      </c>
      <c r="P33" s="514"/>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row>
    <row r="34" spans="1:54" s="232" customFormat="1" ht="63.75" x14ac:dyDescent="0.2">
      <c r="A34" s="208">
        <v>3</v>
      </c>
      <c r="B34" s="183" t="s">
        <v>406</v>
      </c>
      <c r="C34" s="82">
        <v>0.8</v>
      </c>
      <c r="D34" s="518">
        <v>0.8</v>
      </c>
      <c r="E34" s="518"/>
      <c r="F34" s="518"/>
      <c r="G34" s="518">
        <v>0</v>
      </c>
      <c r="H34" s="183" t="s">
        <v>407</v>
      </c>
      <c r="I34" s="530">
        <f t="shared" si="0"/>
        <v>1</v>
      </c>
      <c r="J34" s="520"/>
      <c r="K34" s="520"/>
      <c r="L34" s="520"/>
      <c r="M34" s="530">
        <v>1</v>
      </c>
      <c r="N34" s="520"/>
      <c r="O34" s="236" t="s">
        <v>408</v>
      </c>
      <c r="P34" s="514"/>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row>
    <row r="35" spans="1:54" s="232" customFormat="1" ht="51" x14ac:dyDescent="0.2">
      <c r="A35" s="208">
        <v>4</v>
      </c>
      <c r="B35" s="183" t="s">
        <v>409</v>
      </c>
      <c r="C35" s="82">
        <v>0.7</v>
      </c>
      <c r="D35" s="518">
        <v>0.7</v>
      </c>
      <c r="E35" s="518"/>
      <c r="F35" s="518"/>
      <c r="G35" s="518">
        <v>0</v>
      </c>
      <c r="H35" s="183" t="s">
        <v>410</v>
      </c>
      <c r="I35" s="530">
        <f t="shared" si="0"/>
        <v>0.8</v>
      </c>
      <c r="J35" s="520"/>
      <c r="K35" s="520"/>
      <c r="L35" s="520"/>
      <c r="M35" s="530">
        <v>0.8</v>
      </c>
      <c r="N35" s="520"/>
      <c r="O35" s="236" t="s">
        <v>411</v>
      </c>
      <c r="P35" s="514"/>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row>
    <row r="36" spans="1:54" s="232" customFormat="1" ht="51" x14ac:dyDescent="0.2">
      <c r="A36" s="208">
        <v>5</v>
      </c>
      <c r="B36" s="183" t="s">
        <v>412</v>
      </c>
      <c r="C36" s="82">
        <v>0.5</v>
      </c>
      <c r="D36" s="518">
        <v>0.5</v>
      </c>
      <c r="E36" s="518"/>
      <c r="F36" s="518"/>
      <c r="G36" s="518">
        <v>0</v>
      </c>
      <c r="H36" s="183" t="s">
        <v>413</v>
      </c>
      <c r="I36" s="530">
        <f t="shared" si="0"/>
        <v>0.65</v>
      </c>
      <c r="J36" s="520"/>
      <c r="K36" s="520"/>
      <c r="L36" s="520"/>
      <c r="M36" s="530">
        <v>0.65</v>
      </c>
      <c r="N36" s="520"/>
      <c r="O36" s="236" t="s">
        <v>411</v>
      </c>
      <c r="P36" s="514"/>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row>
    <row r="37" spans="1:54" s="232" customFormat="1" ht="63.75" x14ac:dyDescent="0.2">
      <c r="A37" s="208">
        <v>6</v>
      </c>
      <c r="B37" s="183" t="s">
        <v>414</v>
      </c>
      <c r="C37" s="82">
        <v>1</v>
      </c>
      <c r="D37" s="518"/>
      <c r="E37" s="518"/>
      <c r="F37" s="518"/>
      <c r="G37" s="518">
        <v>1</v>
      </c>
      <c r="H37" s="183" t="s">
        <v>415</v>
      </c>
      <c r="I37" s="530">
        <f t="shared" si="0"/>
        <v>1.3</v>
      </c>
      <c r="J37" s="520"/>
      <c r="K37" s="520"/>
      <c r="L37" s="520"/>
      <c r="M37" s="530">
        <v>1.3</v>
      </c>
      <c r="N37" s="520"/>
      <c r="O37" s="236" t="s">
        <v>416</v>
      </c>
      <c r="P37" s="514"/>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row>
    <row r="38" spans="1:54" s="232" customFormat="1" ht="51" x14ac:dyDescent="0.2">
      <c r="A38" s="208">
        <v>7</v>
      </c>
      <c r="B38" s="183" t="s">
        <v>417</v>
      </c>
      <c r="C38" s="82">
        <v>0.82000000000000006</v>
      </c>
      <c r="D38" s="518">
        <v>0.52</v>
      </c>
      <c r="E38" s="518"/>
      <c r="F38" s="518"/>
      <c r="G38" s="518">
        <v>0.30000000000000004</v>
      </c>
      <c r="H38" s="183" t="s">
        <v>415</v>
      </c>
      <c r="I38" s="530">
        <f t="shared" si="0"/>
        <v>1</v>
      </c>
      <c r="J38" s="520"/>
      <c r="K38" s="520"/>
      <c r="L38" s="520"/>
      <c r="M38" s="530">
        <v>1</v>
      </c>
      <c r="N38" s="520"/>
      <c r="O38" s="236" t="s">
        <v>418</v>
      </c>
      <c r="P38" s="514"/>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row>
    <row r="39" spans="1:54" s="232" customFormat="1" ht="51" x14ac:dyDescent="0.2">
      <c r="A39" s="208">
        <v>8</v>
      </c>
      <c r="B39" s="183" t="s">
        <v>419</v>
      </c>
      <c r="C39" s="82">
        <v>0.6</v>
      </c>
      <c r="D39" s="518">
        <v>0.6</v>
      </c>
      <c r="E39" s="518"/>
      <c r="F39" s="518"/>
      <c r="G39" s="518"/>
      <c r="H39" s="183" t="s">
        <v>420</v>
      </c>
      <c r="I39" s="530">
        <f t="shared" si="0"/>
        <v>0.8</v>
      </c>
      <c r="J39" s="520"/>
      <c r="K39" s="520"/>
      <c r="L39" s="520"/>
      <c r="M39" s="530">
        <v>0.8</v>
      </c>
      <c r="N39" s="520"/>
      <c r="O39" s="236" t="s">
        <v>421</v>
      </c>
      <c r="P39" s="514"/>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row>
    <row r="40" spans="1:54" s="232" customFormat="1" ht="76.5" x14ac:dyDescent="0.2">
      <c r="A40" s="208">
        <v>9</v>
      </c>
      <c r="B40" s="183" t="s">
        <v>422</v>
      </c>
      <c r="C40" s="82">
        <v>8.3699999999999992</v>
      </c>
      <c r="D40" s="518">
        <v>8.3699999999999992</v>
      </c>
      <c r="E40" s="518"/>
      <c r="F40" s="518"/>
      <c r="G40" s="518"/>
      <c r="H40" s="183" t="s">
        <v>423</v>
      </c>
      <c r="I40" s="530">
        <f t="shared" si="0"/>
        <v>19.690000000000001</v>
      </c>
      <c r="J40" s="520"/>
      <c r="K40" s="520"/>
      <c r="L40" s="520"/>
      <c r="M40" s="530"/>
      <c r="N40" s="530">
        <v>19.690000000000001</v>
      </c>
      <c r="O40" s="236" t="s">
        <v>424</v>
      </c>
      <c r="P40" s="514"/>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row>
    <row r="41" spans="1:54" s="232" customFormat="1" ht="63.75" x14ac:dyDescent="0.2">
      <c r="A41" s="208">
        <v>10</v>
      </c>
      <c r="B41" s="183" t="s">
        <v>425</v>
      </c>
      <c r="C41" s="82">
        <v>0.04</v>
      </c>
      <c r="D41" s="518"/>
      <c r="E41" s="518"/>
      <c r="F41" s="518"/>
      <c r="G41" s="518">
        <v>0.04</v>
      </c>
      <c r="H41" s="183" t="s">
        <v>426</v>
      </c>
      <c r="I41" s="530">
        <f t="shared" si="0"/>
        <v>0.1</v>
      </c>
      <c r="J41" s="520"/>
      <c r="K41" s="520"/>
      <c r="L41" s="520"/>
      <c r="M41" s="530">
        <v>0.1</v>
      </c>
      <c r="N41" s="520"/>
      <c r="O41" s="236" t="s">
        <v>427</v>
      </c>
      <c r="P41" s="514"/>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row>
    <row r="42" spans="1:54" s="232" customFormat="1" ht="51" x14ac:dyDescent="0.2">
      <c r="A42" s="208">
        <v>11</v>
      </c>
      <c r="B42" s="183" t="s">
        <v>428</v>
      </c>
      <c r="C42" s="82">
        <v>1.5</v>
      </c>
      <c r="D42" s="518"/>
      <c r="E42" s="518"/>
      <c r="F42" s="518"/>
      <c r="G42" s="518">
        <v>1.5</v>
      </c>
      <c r="H42" s="183" t="s">
        <v>429</v>
      </c>
      <c r="I42" s="530">
        <f t="shared" si="0"/>
        <v>2</v>
      </c>
      <c r="J42" s="520"/>
      <c r="K42" s="520"/>
      <c r="L42" s="520"/>
      <c r="M42" s="530">
        <v>2</v>
      </c>
      <c r="N42" s="520"/>
      <c r="O42" s="236" t="s">
        <v>430</v>
      </c>
      <c r="P42" s="514"/>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row>
    <row r="43" spans="1:54" s="232" customFormat="1" ht="63.75" x14ac:dyDescent="0.2">
      <c r="A43" s="208">
        <v>12</v>
      </c>
      <c r="B43" s="183" t="s">
        <v>431</v>
      </c>
      <c r="C43" s="82">
        <f t="shared" ref="C43:C55" si="1">D43+E43+F43+G43</f>
        <v>1.1499999999999999</v>
      </c>
      <c r="D43" s="82">
        <v>1.1499999999999999</v>
      </c>
      <c r="E43" s="82"/>
      <c r="F43" s="82"/>
      <c r="G43" s="82"/>
      <c r="H43" s="183" t="s">
        <v>415</v>
      </c>
      <c r="I43" s="530">
        <f t="shared" si="0"/>
        <v>1.5</v>
      </c>
      <c r="J43" s="520"/>
      <c r="K43" s="520"/>
      <c r="L43" s="520"/>
      <c r="M43" s="530">
        <v>1.5</v>
      </c>
      <c r="N43" s="520"/>
      <c r="O43" s="236" t="s">
        <v>416</v>
      </c>
      <c r="P43" s="514"/>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row>
    <row r="44" spans="1:54" s="232" customFormat="1" ht="51" x14ac:dyDescent="0.2">
      <c r="A44" s="208">
        <v>13</v>
      </c>
      <c r="B44" s="183" t="s">
        <v>432</v>
      </c>
      <c r="C44" s="82">
        <f t="shared" si="1"/>
        <v>0.05</v>
      </c>
      <c r="D44" s="82"/>
      <c r="E44" s="82"/>
      <c r="F44" s="82"/>
      <c r="G44" s="82">
        <v>0.05</v>
      </c>
      <c r="H44" s="183" t="s">
        <v>433</v>
      </c>
      <c r="I44" s="530">
        <f t="shared" si="0"/>
        <v>0.1</v>
      </c>
      <c r="J44" s="520"/>
      <c r="K44" s="520"/>
      <c r="L44" s="520"/>
      <c r="M44" s="530">
        <v>0.1</v>
      </c>
      <c r="N44" s="520"/>
      <c r="O44" s="236" t="s">
        <v>434</v>
      </c>
      <c r="P44" s="514"/>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row>
    <row r="45" spans="1:54" s="232" customFormat="1" ht="63.75" x14ac:dyDescent="0.2">
      <c r="A45" s="208">
        <v>14</v>
      </c>
      <c r="B45" s="183" t="s">
        <v>435</v>
      </c>
      <c r="C45" s="82">
        <f t="shared" si="1"/>
        <v>0.2</v>
      </c>
      <c r="D45" s="82"/>
      <c r="E45" s="82"/>
      <c r="F45" s="82"/>
      <c r="G45" s="82">
        <v>0.2</v>
      </c>
      <c r="H45" s="183" t="s">
        <v>398</v>
      </c>
      <c r="I45" s="530">
        <f t="shared" si="0"/>
        <v>0.25</v>
      </c>
      <c r="J45" s="520"/>
      <c r="K45" s="520"/>
      <c r="L45" s="520"/>
      <c r="M45" s="530">
        <v>0.25</v>
      </c>
      <c r="N45" s="520"/>
      <c r="O45" s="236" t="s">
        <v>436</v>
      </c>
      <c r="P45" s="514"/>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row>
    <row r="46" spans="1:54" s="232" customFormat="1" ht="51" x14ac:dyDescent="0.2">
      <c r="A46" s="208">
        <v>15</v>
      </c>
      <c r="B46" s="183" t="s">
        <v>437</v>
      </c>
      <c r="C46" s="82">
        <f t="shared" si="1"/>
        <v>0.5</v>
      </c>
      <c r="D46" s="82"/>
      <c r="E46" s="82"/>
      <c r="F46" s="82"/>
      <c r="G46" s="82">
        <v>0.5</v>
      </c>
      <c r="H46" s="249" t="s">
        <v>438</v>
      </c>
      <c r="I46" s="530">
        <f t="shared" si="0"/>
        <v>0.65</v>
      </c>
      <c r="J46" s="520"/>
      <c r="K46" s="520"/>
      <c r="L46" s="520"/>
      <c r="M46" s="530">
        <v>0.65</v>
      </c>
      <c r="N46" s="520"/>
      <c r="O46" s="78" t="s">
        <v>439</v>
      </c>
      <c r="P46" s="514"/>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row>
    <row r="47" spans="1:54" s="232" customFormat="1" ht="51" x14ac:dyDescent="0.2">
      <c r="A47" s="208">
        <v>16</v>
      </c>
      <c r="B47" s="183" t="s">
        <v>440</v>
      </c>
      <c r="C47" s="82">
        <f t="shared" si="1"/>
        <v>0.5</v>
      </c>
      <c r="D47" s="82"/>
      <c r="E47" s="82"/>
      <c r="F47" s="82"/>
      <c r="G47" s="82">
        <v>0.5</v>
      </c>
      <c r="H47" s="249" t="s">
        <v>441</v>
      </c>
      <c r="I47" s="530">
        <f t="shared" si="0"/>
        <v>0.65</v>
      </c>
      <c r="J47" s="520"/>
      <c r="K47" s="520"/>
      <c r="L47" s="520"/>
      <c r="M47" s="530">
        <v>0.65</v>
      </c>
      <c r="N47" s="520"/>
      <c r="O47" s="78" t="s">
        <v>439</v>
      </c>
      <c r="P47" s="514"/>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row>
    <row r="48" spans="1:54" s="232" customFormat="1" ht="63.75" x14ac:dyDescent="0.2">
      <c r="A48" s="208">
        <v>17</v>
      </c>
      <c r="B48" s="183" t="s">
        <v>442</v>
      </c>
      <c r="C48" s="82">
        <f t="shared" si="1"/>
        <v>1</v>
      </c>
      <c r="D48" s="82">
        <v>1</v>
      </c>
      <c r="E48" s="82"/>
      <c r="F48" s="82"/>
      <c r="G48" s="82"/>
      <c r="H48" s="78" t="s">
        <v>443</v>
      </c>
      <c r="I48" s="530">
        <f t="shared" si="0"/>
        <v>1.3</v>
      </c>
      <c r="J48" s="520"/>
      <c r="K48" s="520"/>
      <c r="L48" s="520"/>
      <c r="M48" s="530">
        <v>1.3</v>
      </c>
      <c r="N48" s="520"/>
      <c r="O48" s="118" t="s">
        <v>783</v>
      </c>
      <c r="P48" s="514"/>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row>
    <row r="49" spans="1:54" s="232" customFormat="1" ht="51" x14ac:dyDescent="0.2">
      <c r="A49" s="208">
        <v>18</v>
      </c>
      <c r="B49" s="78" t="s">
        <v>444</v>
      </c>
      <c r="C49" s="83">
        <f t="shared" si="1"/>
        <v>2</v>
      </c>
      <c r="D49" s="93">
        <v>1</v>
      </c>
      <c r="E49" s="217"/>
      <c r="F49" s="217"/>
      <c r="G49" s="93">
        <v>1</v>
      </c>
      <c r="H49" s="76" t="s">
        <v>445</v>
      </c>
      <c r="I49" s="523">
        <f t="shared" si="0"/>
        <v>1.3</v>
      </c>
      <c r="J49" s="524"/>
      <c r="K49" s="524"/>
      <c r="L49" s="524"/>
      <c r="M49" s="523">
        <v>1.3</v>
      </c>
      <c r="N49" s="524"/>
      <c r="O49" s="118" t="s">
        <v>446</v>
      </c>
      <c r="P49" s="514"/>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row>
    <row r="50" spans="1:54" s="232" customFormat="1" ht="51" x14ac:dyDescent="0.2">
      <c r="A50" s="208">
        <v>19</v>
      </c>
      <c r="B50" s="78" t="s">
        <v>447</v>
      </c>
      <c r="C50" s="83">
        <f t="shared" si="1"/>
        <v>2</v>
      </c>
      <c r="D50" s="93">
        <v>2</v>
      </c>
      <c r="E50" s="217"/>
      <c r="F50" s="217"/>
      <c r="G50" s="93"/>
      <c r="H50" s="76" t="s">
        <v>448</v>
      </c>
      <c r="I50" s="523">
        <f t="shared" si="0"/>
        <v>2.6</v>
      </c>
      <c r="J50" s="524"/>
      <c r="K50" s="524"/>
      <c r="L50" s="524"/>
      <c r="M50" s="523">
        <v>2.6</v>
      </c>
      <c r="N50" s="524"/>
      <c r="O50" s="118" t="s">
        <v>446</v>
      </c>
      <c r="P50" s="514"/>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row>
    <row r="51" spans="1:54" s="232" customFormat="1" ht="51" x14ac:dyDescent="0.2">
      <c r="A51" s="208">
        <v>20</v>
      </c>
      <c r="B51" s="78" t="s">
        <v>449</v>
      </c>
      <c r="C51" s="83">
        <f t="shared" si="1"/>
        <v>0.12</v>
      </c>
      <c r="D51" s="93"/>
      <c r="E51" s="217"/>
      <c r="F51" s="217"/>
      <c r="G51" s="93">
        <v>0.12</v>
      </c>
      <c r="H51" s="76" t="s">
        <v>450</v>
      </c>
      <c r="I51" s="523">
        <f t="shared" si="0"/>
        <v>0.2</v>
      </c>
      <c r="J51" s="524"/>
      <c r="K51" s="524"/>
      <c r="L51" s="524"/>
      <c r="M51" s="523">
        <v>0.2</v>
      </c>
      <c r="N51" s="524"/>
      <c r="O51" s="118" t="s">
        <v>446</v>
      </c>
      <c r="P51" s="514"/>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row>
    <row r="52" spans="1:54" s="232" customFormat="1" ht="51" x14ac:dyDescent="0.2">
      <c r="A52" s="208">
        <v>21</v>
      </c>
      <c r="B52" s="78" t="s">
        <v>451</v>
      </c>
      <c r="C52" s="83">
        <f t="shared" si="1"/>
        <v>0.5</v>
      </c>
      <c r="D52" s="83">
        <v>0.5</v>
      </c>
      <c r="E52" s="83"/>
      <c r="F52" s="83"/>
      <c r="G52" s="83"/>
      <c r="H52" s="76" t="s">
        <v>452</v>
      </c>
      <c r="I52" s="523">
        <f t="shared" si="0"/>
        <v>0.65</v>
      </c>
      <c r="J52" s="524"/>
      <c r="K52" s="524"/>
      <c r="L52" s="524"/>
      <c r="M52" s="523">
        <v>0.65</v>
      </c>
      <c r="N52" s="524"/>
      <c r="O52" s="118" t="s">
        <v>453</v>
      </c>
      <c r="P52" s="514"/>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row>
    <row r="53" spans="1:54" s="232" customFormat="1" ht="51" x14ac:dyDescent="0.2">
      <c r="A53" s="208">
        <v>22</v>
      </c>
      <c r="B53" s="78" t="s">
        <v>454</v>
      </c>
      <c r="C53" s="83">
        <f t="shared" si="1"/>
        <v>1</v>
      </c>
      <c r="D53" s="83">
        <v>1</v>
      </c>
      <c r="E53" s="83"/>
      <c r="F53" s="83"/>
      <c r="G53" s="83"/>
      <c r="H53" s="76" t="s">
        <v>455</v>
      </c>
      <c r="I53" s="523">
        <f t="shared" si="0"/>
        <v>1.3</v>
      </c>
      <c r="J53" s="524"/>
      <c r="K53" s="524"/>
      <c r="L53" s="524"/>
      <c r="M53" s="523">
        <v>1.3</v>
      </c>
      <c r="N53" s="524"/>
      <c r="O53" s="118" t="s">
        <v>453</v>
      </c>
      <c r="P53" s="514"/>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row>
    <row r="54" spans="1:54" s="232" customFormat="1" ht="51" x14ac:dyDescent="0.2">
      <c r="A54" s="208">
        <v>23</v>
      </c>
      <c r="B54" s="78" t="s">
        <v>456</v>
      </c>
      <c r="C54" s="83">
        <f t="shared" si="1"/>
        <v>1.23</v>
      </c>
      <c r="D54" s="83">
        <v>1.23</v>
      </c>
      <c r="E54" s="83"/>
      <c r="F54" s="83"/>
      <c r="G54" s="83"/>
      <c r="H54" s="76" t="s">
        <v>457</v>
      </c>
      <c r="I54" s="523">
        <f t="shared" si="0"/>
        <v>1.6</v>
      </c>
      <c r="J54" s="524"/>
      <c r="K54" s="524"/>
      <c r="L54" s="524"/>
      <c r="M54" s="523">
        <v>1.6</v>
      </c>
      <c r="N54" s="524"/>
      <c r="O54" s="118" t="s">
        <v>453</v>
      </c>
      <c r="P54" s="514"/>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row>
    <row r="55" spans="1:54" s="232" customFormat="1" ht="51" x14ac:dyDescent="0.2">
      <c r="A55" s="208">
        <v>24</v>
      </c>
      <c r="B55" s="78" t="s">
        <v>458</v>
      </c>
      <c r="C55" s="83">
        <f t="shared" si="1"/>
        <v>0.12</v>
      </c>
      <c r="D55" s="83"/>
      <c r="E55" s="83"/>
      <c r="F55" s="83"/>
      <c r="G55" s="83">
        <v>0.12</v>
      </c>
      <c r="H55" s="79" t="s">
        <v>459</v>
      </c>
      <c r="I55" s="523">
        <f t="shared" si="0"/>
        <v>0.2</v>
      </c>
      <c r="J55" s="524"/>
      <c r="K55" s="524"/>
      <c r="L55" s="524"/>
      <c r="M55" s="523">
        <v>0.2</v>
      </c>
      <c r="N55" s="524"/>
      <c r="O55" s="118" t="s">
        <v>784</v>
      </c>
      <c r="P55" s="514"/>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row>
    <row r="56" spans="1:54" s="232" customFormat="1" ht="51" x14ac:dyDescent="0.2">
      <c r="A56" s="208">
        <v>25</v>
      </c>
      <c r="B56" s="183" t="s">
        <v>460</v>
      </c>
      <c r="C56" s="82">
        <v>0.13</v>
      </c>
      <c r="D56" s="518"/>
      <c r="E56" s="518"/>
      <c r="F56" s="518"/>
      <c r="G56" s="518">
        <v>0.13</v>
      </c>
      <c r="H56" s="236" t="s">
        <v>461</v>
      </c>
      <c r="I56" s="530">
        <f t="shared" si="0"/>
        <v>0.2</v>
      </c>
      <c r="J56" s="520"/>
      <c r="K56" s="520"/>
      <c r="L56" s="520"/>
      <c r="M56" s="530">
        <v>0.2</v>
      </c>
      <c r="N56" s="520"/>
      <c r="O56" s="78" t="s">
        <v>462</v>
      </c>
      <c r="P56" s="514"/>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row>
    <row r="57" spans="1:54" s="232" customFormat="1" ht="21" customHeight="1" x14ac:dyDescent="0.2">
      <c r="A57" s="247" t="s">
        <v>463</v>
      </c>
      <c r="B57" s="246" t="s">
        <v>276</v>
      </c>
      <c r="C57" s="522">
        <f>C58+C59+C60</f>
        <v>10.85</v>
      </c>
      <c r="D57" s="522">
        <f>D58+D59+D60</f>
        <v>8.75</v>
      </c>
      <c r="E57" s="522">
        <f>E58+E59+E60</f>
        <v>0</v>
      </c>
      <c r="F57" s="522">
        <f>F58+F59+F60</f>
        <v>0</v>
      </c>
      <c r="G57" s="522">
        <f>G58+G59+G60</f>
        <v>2.1</v>
      </c>
      <c r="H57" s="183"/>
      <c r="I57" s="517">
        <f>SUBTOTAL(9,J57:N57)</f>
        <v>19.537000000000003</v>
      </c>
      <c r="J57" s="522">
        <f>J58+J59+J60</f>
        <v>0</v>
      </c>
      <c r="K57" s="522">
        <f>K58+K59+K60</f>
        <v>0</v>
      </c>
      <c r="L57" s="522">
        <f>L58+L59+L60</f>
        <v>0</v>
      </c>
      <c r="M57" s="522">
        <f>M58+M59+M60</f>
        <v>19.537000000000003</v>
      </c>
      <c r="N57" s="522">
        <f>N58+N59+N60</f>
        <v>0</v>
      </c>
      <c r="O57" s="233"/>
      <c r="P57" s="514"/>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row>
    <row r="58" spans="1:54" s="232" customFormat="1" ht="51" x14ac:dyDescent="0.2">
      <c r="A58" s="208">
        <v>1</v>
      </c>
      <c r="B58" s="183" t="s">
        <v>464</v>
      </c>
      <c r="C58" s="82">
        <f>D58+E58+F58+G58</f>
        <v>7.1</v>
      </c>
      <c r="D58" s="518">
        <v>6</v>
      </c>
      <c r="E58" s="518"/>
      <c r="F58" s="518"/>
      <c r="G58" s="518">
        <v>1.1000000000000001</v>
      </c>
      <c r="H58" s="242" t="s">
        <v>465</v>
      </c>
      <c r="I58" s="518">
        <f>J58+K58+L58+M58+N58</f>
        <v>14.237000000000002</v>
      </c>
      <c r="J58" s="520"/>
      <c r="K58" s="520"/>
      <c r="L58" s="520"/>
      <c r="M58" s="530">
        <f>(D58+0.19)*10000*230000/1000000000</f>
        <v>14.237000000000002</v>
      </c>
      <c r="N58" s="520"/>
      <c r="O58" s="236" t="s">
        <v>466</v>
      </c>
      <c r="P58" s="514"/>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row>
    <row r="59" spans="1:54" s="232" customFormat="1" ht="51" x14ac:dyDescent="0.2">
      <c r="A59" s="208">
        <v>2</v>
      </c>
      <c r="B59" s="183" t="s">
        <v>467</v>
      </c>
      <c r="C59" s="82">
        <f>D59+E59+F59+G59</f>
        <v>1</v>
      </c>
      <c r="D59" s="522"/>
      <c r="E59" s="522"/>
      <c r="F59" s="522"/>
      <c r="G59" s="518">
        <v>1</v>
      </c>
      <c r="H59" s="242" t="s">
        <v>465</v>
      </c>
      <c r="I59" s="518">
        <f>J59+K59+L59+M59+N59</f>
        <v>1.3</v>
      </c>
      <c r="J59" s="520"/>
      <c r="K59" s="520"/>
      <c r="L59" s="520"/>
      <c r="M59" s="530">
        <v>1.3</v>
      </c>
      <c r="N59" s="520"/>
      <c r="O59" s="236" t="s">
        <v>466</v>
      </c>
      <c r="P59" s="514"/>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row>
    <row r="60" spans="1:54" s="232" customFormat="1" ht="51" x14ac:dyDescent="0.2">
      <c r="A60" s="208">
        <v>3</v>
      </c>
      <c r="B60" s="183" t="s">
        <v>468</v>
      </c>
      <c r="C60" s="82">
        <v>2.75</v>
      </c>
      <c r="D60" s="518">
        <v>2.75</v>
      </c>
      <c r="E60" s="522"/>
      <c r="F60" s="522"/>
      <c r="G60" s="522"/>
      <c r="H60" s="183" t="s">
        <v>469</v>
      </c>
      <c r="I60" s="518">
        <f>J60+K60+L60+M60+N60</f>
        <v>4</v>
      </c>
      <c r="J60" s="520"/>
      <c r="K60" s="520"/>
      <c r="L60" s="520"/>
      <c r="M60" s="530">
        <v>4</v>
      </c>
      <c r="N60" s="520"/>
      <c r="O60" s="236" t="s">
        <v>466</v>
      </c>
      <c r="P60" s="514"/>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row>
    <row r="61" spans="1:54" s="230" customFormat="1" ht="17.25" customHeight="1" x14ac:dyDescent="0.2">
      <c r="A61" s="531" t="s">
        <v>336</v>
      </c>
      <c r="B61" s="529" t="s">
        <v>64</v>
      </c>
      <c r="C61" s="243">
        <f>C62</f>
        <v>0.25</v>
      </c>
      <c r="D61" s="243">
        <f>D62</f>
        <v>0.25</v>
      </c>
      <c r="E61" s="243">
        <f>E62</f>
        <v>0</v>
      </c>
      <c r="F61" s="243">
        <f>F62</f>
        <v>0</v>
      </c>
      <c r="G61" s="243">
        <f>G62</f>
        <v>0</v>
      </c>
      <c r="H61" s="528"/>
      <c r="I61" s="517">
        <f>SUBTOTAL(9,J61:N61)</f>
        <v>0.4</v>
      </c>
      <c r="J61" s="522">
        <f>J62</f>
        <v>0</v>
      </c>
      <c r="K61" s="522">
        <f>K62</f>
        <v>0</v>
      </c>
      <c r="L61" s="522">
        <f>L62</f>
        <v>0</v>
      </c>
      <c r="M61" s="522">
        <f>M62</f>
        <v>0.4</v>
      </c>
      <c r="N61" s="522">
        <f>N62</f>
        <v>0</v>
      </c>
      <c r="O61" s="183"/>
      <c r="P61" s="513"/>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row>
    <row r="62" spans="1:54" s="232" customFormat="1" ht="63.75" x14ac:dyDescent="0.2">
      <c r="A62" s="208">
        <v>1</v>
      </c>
      <c r="B62" s="78" t="s">
        <v>470</v>
      </c>
      <c r="C62" s="82">
        <f>D62+E62+F62+G62</f>
        <v>0.25</v>
      </c>
      <c r="D62" s="518">
        <v>0.25</v>
      </c>
      <c r="E62" s="522"/>
      <c r="F62" s="522"/>
      <c r="G62" s="522"/>
      <c r="H62" s="76" t="s">
        <v>471</v>
      </c>
      <c r="I62" s="518">
        <f>J62+K62+L62+M62+N62</f>
        <v>0.4</v>
      </c>
      <c r="J62" s="520"/>
      <c r="K62" s="520"/>
      <c r="L62" s="520"/>
      <c r="M62" s="530">
        <v>0.4</v>
      </c>
      <c r="N62" s="520"/>
      <c r="O62" s="118" t="s">
        <v>785</v>
      </c>
      <c r="P62" s="514"/>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row>
    <row r="63" spans="1:54" s="24" customFormat="1" ht="22.5" customHeight="1" x14ac:dyDescent="0.25">
      <c r="A63" s="39">
        <f>+A62+A60+A56+A30+A25+A23+A21+A19+A15+A13+1</f>
        <v>41</v>
      </c>
      <c r="B63" s="40" t="s">
        <v>1045</v>
      </c>
      <c r="C63" s="41">
        <f>+C61+C57+C31+C28+C26+C24+C22+C20+C16+C14+C12</f>
        <v>76.949999999999989</v>
      </c>
      <c r="D63" s="41">
        <f t="shared" ref="D63:N63" si="2">+D61+D57+D31+D28+D26+D24+D22+D20+D16+D14+D12</f>
        <v>31.939999999999998</v>
      </c>
      <c r="E63" s="41">
        <f t="shared" si="2"/>
        <v>0.01</v>
      </c>
      <c r="F63" s="41">
        <f t="shared" si="2"/>
        <v>0</v>
      </c>
      <c r="G63" s="41">
        <f t="shared" si="2"/>
        <v>45</v>
      </c>
      <c r="H63" s="41">
        <f t="shared" si="2"/>
        <v>0</v>
      </c>
      <c r="I63" s="41">
        <f t="shared" si="2"/>
        <v>109.52699999999999</v>
      </c>
      <c r="J63" s="41">
        <f t="shared" si="2"/>
        <v>30</v>
      </c>
      <c r="K63" s="41">
        <f t="shared" si="2"/>
        <v>9.8000000000000007</v>
      </c>
      <c r="L63" s="41">
        <f t="shared" si="2"/>
        <v>3.59</v>
      </c>
      <c r="M63" s="41">
        <f t="shared" si="2"/>
        <v>45.987000000000002</v>
      </c>
      <c r="N63" s="41">
        <f t="shared" si="2"/>
        <v>20.150000000000002</v>
      </c>
      <c r="O63" s="38"/>
      <c r="P63" s="516"/>
    </row>
    <row r="64" spans="1:54" x14ac:dyDescent="0.25">
      <c r="H64" s="9"/>
      <c r="I64" s="9"/>
      <c r="J64" s="9"/>
      <c r="K64" s="9"/>
      <c r="L64" s="9"/>
      <c r="M64" s="9"/>
      <c r="N64" s="9"/>
    </row>
    <row r="65" spans="11:16" ht="20.25" customHeight="1" x14ac:dyDescent="0.25">
      <c r="K65" s="734" t="s">
        <v>1044</v>
      </c>
      <c r="L65" s="734"/>
      <c r="M65" s="734"/>
      <c r="N65" s="734"/>
      <c r="O65" s="734"/>
      <c r="P65" s="734"/>
    </row>
  </sheetData>
  <mergeCells count="21">
    <mergeCell ref="F3:O3"/>
    <mergeCell ref="C9:C10"/>
    <mergeCell ref="I9:I10"/>
    <mergeCell ref="H9:H10"/>
    <mergeCell ref="B9:B10"/>
    <mergeCell ref="O9:O10"/>
    <mergeCell ref="A9:A10"/>
    <mergeCell ref="J9:N9"/>
    <mergeCell ref="D9:G9"/>
    <mergeCell ref="A5:O5"/>
    <mergeCell ref="P9:P10"/>
    <mergeCell ref="A4:O4"/>
    <mergeCell ref="A8:O8"/>
    <mergeCell ref="A7:O7"/>
    <mergeCell ref="A6:O6"/>
    <mergeCell ref="K65:P65"/>
    <mergeCell ref="A1:E1"/>
    <mergeCell ref="F1:O1"/>
    <mergeCell ref="A2:E2"/>
    <mergeCell ref="F2:O2"/>
    <mergeCell ref="A3:E3"/>
  </mergeCells>
  <printOptions horizontalCentered="1"/>
  <pageMargins left="0.26"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6"/>
  <sheetViews>
    <sheetView showZeros="0" topLeftCell="A46" zoomScale="115" zoomScaleNormal="115" zoomScaleSheetLayoutView="70" workbookViewId="0">
      <selection activeCell="K46" sqref="K46:P46"/>
    </sheetView>
  </sheetViews>
  <sheetFormatPr defaultColWidth="6.875" defaultRowHeight="12.75" x14ac:dyDescent="0.25"/>
  <cols>
    <col min="1" max="1" width="4.375" style="5" customWidth="1"/>
    <col min="2" max="2" width="22.375" style="13" customWidth="1"/>
    <col min="3" max="3" width="8.125" style="5" customWidth="1"/>
    <col min="4" max="4" width="6.625" style="9" bestFit="1" customWidth="1"/>
    <col min="5" max="5" width="5" style="9" customWidth="1"/>
    <col min="6" max="6" width="5.125" style="9" customWidth="1"/>
    <col min="7" max="7" width="6.125" style="9" customWidth="1"/>
    <col min="8" max="8" width="10.875" style="5" bestFit="1" customWidth="1"/>
    <col min="9" max="9" width="8.625" style="5" customWidth="1"/>
    <col min="10" max="10" width="6.375" style="5" customWidth="1"/>
    <col min="11" max="11" width="6.625" style="5" customWidth="1"/>
    <col min="12" max="12" width="6" style="5" customWidth="1"/>
    <col min="13" max="13" width="5.625" style="5" customWidth="1"/>
    <col min="14" max="14" width="6.625" style="5" customWidth="1"/>
    <col min="15" max="15" width="20.875" style="5" customWidth="1"/>
    <col min="16" max="16" width="4.875" style="5" customWidth="1"/>
    <col min="17" max="16384" width="6.875" style="5"/>
  </cols>
  <sheetData>
    <row r="1" spans="1:17" s="11" customFormat="1" ht="15.75" customHeight="1" x14ac:dyDescent="0.25">
      <c r="A1" s="736" t="str">
        <f>'1.THD.T'!A1:E1</f>
        <v>ỦY BAN NHÂN DÂN</v>
      </c>
      <c r="B1" s="736"/>
      <c r="C1" s="736"/>
      <c r="D1" s="736"/>
      <c r="E1" s="736"/>
      <c r="F1" s="737" t="s">
        <v>21</v>
      </c>
      <c r="G1" s="737"/>
      <c r="H1" s="737"/>
      <c r="I1" s="737"/>
      <c r="J1" s="737"/>
      <c r="K1" s="737"/>
      <c r="L1" s="737"/>
      <c r="M1" s="737"/>
      <c r="N1" s="737"/>
      <c r="O1" s="737"/>
      <c r="P1" s="737"/>
    </row>
    <row r="2" spans="1:17" s="11" customFormat="1" ht="15.75" customHeight="1" x14ac:dyDescent="0.25">
      <c r="A2" s="737" t="str">
        <f>'1.THD.T'!A2:E2</f>
        <v>TỈNH HÀ TĨNH</v>
      </c>
      <c r="B2" s="737"/>
      <c r="C2" s="737"/>
      <c r="D2" s="737"/>
      <c r="E2" s="737"/>
      <c r="F2" s="737" t="s">
        <v>22</v>
      </c>
      <c r="G2" s="737"/>
      <c r="H2" s="737"/>
      <c r="I2" s="737"/>
      <c r="J2" s="737"/>
      <c r="K2" s="737"/>
      <c r="L2" s="737"/>
      <c r="M2" s="737"/>
      <c r="N2" s="737"/>
      <c r="O2" s="737"/>
      <c r="P2" s="737"/>
    </row>
    <row r="3" spans="1:17" s="11" customFormat="1" ht="15.75" x14ac:dyDescent="0.25">
      <c r="A3" s="748"/>
      <c r="B3" s="748"/>
      <c r="C3" s="748"/>
      <c r="D3" s="748"/>
      <c r="E3" s="748"/>
      <c r="F3" s="748"/>
      <c r="G3" s="748"/>
      <c r="H3" s="748"/>
      <c r="I3" s="748"/>
      <c r="J3" s="748"/>
      <c r="K3" s="748"/>
      <c r="L3" s="748"/>
      <c r="M3" s="748"/>
      <c r="N3" s="748"/>
      <c r="O3" s="748"/>
      <c r="P3" s="748"/>
    </row>
    <row r="4" spans="1:17" s="17" customFormat="1" ht="15.75" x14ac:dyDescent="0.25">
      <c r="A4" s="764" t="s">
        <v>523</v>
      </c>
      <c r="B4" s="764"/>
      <c r="C4" s="764"/>
      <c r="D4" s="764"/>
      <c r="E4" s="764"/>
      <c r="F4" s="764"/>
      <c r="G4" s="764"/>
      <c r="H4" s="764"/>
      <c r="I4" s="764"/>
      <c r="J4" s="764"/>
      <c r="K4" s="764"/>
      <c r="L4" s="764"/>
      <c r="M4" s="764"/>
      <c r="N4" s="764"/>
      <c r="O4" s="764"/>
      <c r="P4" s="764"/>
    </row>
    <row r="5" spans="1:17" s="17" customFormat="1" ht="17.25" customHeight="1" x14ac:dyDescent="0.25">
      <c r="A5" s="764" t="s">
        <v>615</v>
      </c>
      <c r="B5" s="764"/>
      <c r="C5" s="764"/>
      <c r="D5" s="764"/>
      <c r="E5" s="764"/>
      <c r="F5" s="764"/>
      <c r="G5" s="764"/>
      <c r="H5" s="764"/>
      <c r="I5" s="764"/>
      <c r="J5" s="764"/>
      <c r="K5" s="764"/>
      <c r="L5" s="764"/>
      <c r="M5" s="764"/>
      <c r="N5" s="764"/>
      <c r="O5" s="764"/>
      <c r="P5" s="764"/>
    </row>
    <row r="6" spans="1:17" s="11" customFormat="1" ht="15.75" x14ac:dyDescent="0.25">
      <c r="A6" s="749" t="str">
        <f>'1.THD.T'!A5:O5</f>
        <v>(Kèm theo Tờ trình số        /TTr-UBND ngày      tháng    năm 2024 của Ủy ban nhân dân tỉnh)</v>
      </c>
      <c r="B6" s="749"/>
      <c r="C6" s="749"/>
      <c r="D6" s="749"/>
      <c r="E6" s="749"/>
      <c r="F6" s="749"/>
      <c r="G6" s="749"/>
      <c r="H6" s="749"/>
      <c r="I6" s="749"/>
      <c r="J6" s="749"/>
      <c r="K6" s="749"/>
      <c r="L6" s="749"/>
      <c r="M6" s="749"/>
      <c r="N6" s="749"/>
      <c r="O6" s="749"/>
      <c r="P6" s="749"/>
    </row>
    <row r="7" spans="1:17" s="11" customFormat="1" ht="15.75" x14ac:dyDescent="0.25">
      <c r="A7" s="777"/>
      <c r="B7" s="777"/>
      <c r="C7" s="777"/>
      <c r="D7" s="777"/>
      <c r="E7" s="777"/>
      <c r="F7" s="777"/>
      <c r="G7" s="777"/>
      <c r="H7" s="777"/>
      <c r="I7" s="777"/>
      <c r="J7" s="777"/>
      <c r="K7" s="777"/>
      <c r="L7" s="777"/>
      <c r="M7" s="777"/>
      <c r="N7" s="777"/>
      <c r="O7" s="777"/>
      <c r="P7" s="777"/>
    </row>
    <row r="8" spans="1:17" s="29" customFormat="1" x14ac:dyDescent="0.25">
      <c r="A8" s="760" t="s">
        <v>19</v>
      </c>
      <c r="B8" s="753" t="s">
        <v>38</v>
      </c>
      <c r="C8" s="753" t="s">
        <v>39</v>
      </c>
      <c r="D8" s="753" t="s">
        <v>40</v>
      </c>
      <c r="E8" s="753"/>
      <c r="F8" s="753"/>
      <c r="G8" s="753"/>
      <c r="H8" s="753" t="s">
        <v>41</v>
      </c>
      <c r="I8" s="753" t="s">
        <v>15</v>
      </c>
      <c r="J8" s="753" t="s">
        <v>14</v>
      </c>
      <c r="K8" s="753"/>
      <c r="L8" s="753"/>
      <c r="M8" s="753"/>
      <c r="N8" s="753"/>
      <c r="O8" s="753" t="s">
        <v>42</v>
      </c>
      <c r="P8" s="753" t="s">
        <v>13</v>
      </c>
    </row>
    <row r="9" spans="1:17" s="29" customFormat="1" ht="78.75" customHeight="1" x14ac:dyDescent="0.25">
      <c r="A9" s="760"/>
      <c r="B9" s="753"/>
      <c r="C9" s="753"/>
      <c r="D9" s="97" t="s">
        <v>12</v>
      </c>
      <c r="E9" s="97" t="s">
        <v>11</v>
      </c>
      <c r="F9" s="97" t="s">
        <v>43</v>
      </c>
      <c r="G9" s="97" t="s">
        <v>20</v>
      </c>
      <c r="H9" s="753"/>
      <c r="I9" s="753"/>
      <c r="J9" s="97" t="s">
        <v>9</v>
      </c>
      <c r="K9" s="97" t="s">
        <v>8</v>
      </c>
      <c r="L9" s="97" t="s">
        <v>44</v>
      </c>
      <c r="M9" s="97" t="s">
        <v>45</v>
      </c>
      <c r="N9" s="97" t="s">
        <v>5</v>
      </c>
      <c r="O9" s="753"/>
      <c r="P9" s="753"/>
    </row>
    <row r="10" spans="1:17" s="31" customFormat="1" ht="24" x14ac:dyDescent="0.25">
      <c r="A10" s="30">
        <v>-1</v>
      </c>
      <c r="B10" s="30">
        <v>-2</v>
      </c>
      <c r="C10" s="36" t="s">
        <v>51</v>
      </c>
      <c r="D10" s="36">
        <v>-4</v>
      </c>
      <c r="E10" s="36">
        <v>-5</v>
      </c>
      <c r="F10" s="36">
        <v>-6</v>
      </c>
      <c r="G10" s="36">
        <v>-7</v>
      </c>
      <c r="H10" s="30">
        <v>-8</v>
      </c>
      <c r="I10" s="30" t="s">
        <v>52</v>
      </c>
      <c r="J10" s="36">
        <v>-10</v>
      </c>
      <c r="K10" s="36">
        <v>-11</v>
      </c>
      <c r="L10" s="36">
        <v>-12</v>
      </c>
      <c r="M10" s="36">
        <v>-13</v>
      </c>
      <c r="N10" s="36">
        <v>-14</v>
      </c>
      <c r="O10" s="30">
        <v>-15</v>
      </c>
      <c r="P10" s="30">
        <v>-16</v>
      </c>
    </row>
    <row r="11" spans="1:17" s="232" customFormat="1" x14ac:dyDescent="0.2">
      <c r="A11" s="589" t="s">
        <v>46</v>
      </c>
      <c r="B11" s="590" t="s">
        <v>81</v>
      </c>
      <c r="C11" s="591">
        <f>C12+C17+C19+C21+C23+C31</f>
        <v>15.299999999999999</v>
      </c>
      <c r="D11" s="591">
        <f>D12+D17+D19+D21+D23+D31</f>
        <v>2.29</v>
      </c>
      <c r="E11" s="591">
        <f>E12+E17+E19+E21+E23+E31</f>
        <v>0</v>
      </c>
      <c r="F11" s="591">
        <f>F12+F17+F19+F21+F23+F31</f>
        <v>0</v>
      </c>
      <c r="G11" s="591">
        <f>G12+G17+G19+G21+G23+G31</f>
        <v>13.01</v>
      </c>
      <c r="H11" s="591"/>
      <c r="I11" s="592">
        <f t="shared" ref="I11:N11" si="0">I12+I17+I19+I21+I23+I31</f>
        <v>22.06</v>
      </c>
      <c r="J11" s="591">
        <f t="shared" si="0"/>
        <v>0</v>
      </c>
      <c r="K11" s="591">
        <f t="shared" si="0"/>
        <v>0</v>
      </c>
      <c r="L11" s="592">
        <f t="shared" si="0"/>
        <v>2.2599999999999998</v>
      </c>
      <c r="M11" s="592">
        <f t="shared" si="0"/>
        <v>1.4000000000000001</v>
      </c>
      <c r="N11" s="592">
        <f t="shared" si="0"/>
        <v>18.399999999999999</v>
      </c>
      <c r="O11" s="593"/>
      <c r="P11" s="593"/>
      <c r="Q11" s="230"/>
    </row>
    <row r="12" spans="1:17" s="232" customFormat="1" x14ac:dyDescent="0.2">
      <c r="A12" s="589" t="s">
        <v>473</v>
      </c>
      <c r="B12" s="590" t="s">
        <v>66</v>
      </c>
      <c r="C12" s="591">
        <f>SUM(C13:C16)</f>
        <v>2</v>
      </c>
      <c r="D12" s="591">
        <f>SUM(D13:D16)</f>
        <v>0.95000000000000007</v>
      </c>
      <c r="E12" s="591">
        <f>SUM(E13:E16)</f>
        <v>0</v>
      </c>
      <c r="F12" s="591">
        <f>SUM(F13:F16)</f>
        <v>0</v>
      </c>
      <c r="G12" s="591">
        <f>SUM(G13:G16)</f>
        <v>1.05</v>
      </c>
      <c r="H12" s="591"/>
      <c r="I12" s="592">
        <f t="shared" ref="I12:N12" si="1">SUM(I13:I16)</f>
        <v>2.2999999999999998</v>
      </c>
      <c r="J12" s="592">
        <f t="shared" si="1"/>
        <v>0</v>
      </c>
      <c r="K12" s="592">
        <f t="shared" si="1"/>
        <v>0</v>
      </c>
      <c r="L12" s="592">
        <f t="shared" si="1"/>
        <v>1.4</v>
      </c>
      <c r="M12" s="592">
        <f t="shared" si="1"/>
        <v>0.90000000000000013</v>
      </c>
      <c r="N12" s="592">
        <f t="shared" si="1"/>
        <v>0</v>
      </c>
      <c r="O12" s="593"/>
      <c r="P12" s="593"/>
      <c r="Q12" s="230"/>
    </row>
    <row r="13" spans="1:17" s="232" customFormat="1" ht="51" x14ac:dyDescent="0.2">
      <c r="A13" s="594" t="s">
        <v>474</v>
      </c>
      <c r="B13" s="595" t="s">
        <v>475</v>
      </c>
      <c r="C13" s="596">
        <f>SUM(D13:G13)</f>
        <v>0.2</v>
      </c>
      <c r="D13" s="597"/>
      <c r="E13" s="597"/>
      <c r="F13" s="597"/>
      <c r="G13" s="597">
        <v>0.2</v>
      </c>
      <c r="H13" s="233" t="s">
        <v>476</v>
      </c>
      <c r="I13" s="598">
        <f t="shared" ref="I13:I43" si="2">SUM(J13:N13)</f>
        <v>0.2</v>
      </c>
      <c r="J13" s="599"/>
      <c r="K13" s="599"/>
      <c r="L13" s="599">
        <v>0.1</v>
      </c>
      <c r="M13" s="599">
        <v>0.1</v>
      </c>
      <c r="N13" s="599"/>
      <c r="O13" s="600" t="s">
        <v>805</v>
      </c>
      <c r="P13" s="600"/>
      <c r="Q13" s="230"/>
    </row>
    <row r="14" spans="1:17" s="232" customFormat="1" ht="51" x14ac:dyDescent="0.2">
      <c r="A14" s="594" t="s">
        <v>477</v>
      </c>
      <c r="B14" s="595" t="s">
        <v>478</v>
      </c>
      <c r="C14" s="596">
        <f>SUM(D14:G14)</f>
        <v>0.5</v>
      </c>
      <c r="D14" s="597">
        <v>0.05</v>
      </c>
      <c r="E14" s="597"/>
      <c r="F14" s="597"/>
      <c r="G14" s="597">
        <v>0.45</v>
      </c>
      <c r="H14" s="233" t="s">
        <v>476</v>
      </c>
      <c r="I14" s="598">
        <f t="shared" si="2"/>
        <v>0.5</v>
      </c>
      <c r="J14" s="601"/>
      <c r="K14" s="601"/>
      <c r="L14" s="601">
        <v>0.3</v>
      </c>
      <c r="M14" s="601">
        <v>0.2</v>
      </c>
      <c r="N14" s="601"/>
      <c r="O14" s="600" t="s">
        <v>806</v>
      </c>
      <c r="P14" s="600"/>
      <c r="Q14" s="230"/>
    </row>
    <row r="15" spans="1:17" s="232" customFormat="1" ht="102" x14ac:dyDescent="0.2">
      <c r="A15" s="594" t="s">
        <v>479</v>
      </c>
      <c r="B15" s="595" t="s">
        <v>807</v>
      </c>
      <c r="C15" s="596">
        <f>SUM(D15:G15)</f>
        <v>0.9</v>
      </c>
      <c r="D15" s="597">
        <v>0.9</v>
      </c>
      <c r="E15" s="597"/>
      <c r="F15" s="597"/>
      <c r="G15" s="597"/>
      <c r="H15" s="233" t="s">
        <v>67</v>
      </c>
      <c r="I15" s="598">
        <f t="shared" si="2"/>
        <v>1</v>
      </c>
      <c r="J15" s="601"/>
      <c r="K15" s="601"/>
      <c r="L15" s="601">
        <v>0.6</v>
      </c>
      <c r="M15" s="601">
        <v>0.4</v>
      </c>
      <c r="N15" s="601"/>
      <c r="O15" s="600" t="s">
        <v>480</v>
      </c>
      <c r="P15" s="600"/>
      <c r="Q15" s="230"/>
    </row>
    <row r="16" spans="1:17" s="232" customFormat="1" ht="102" x14ac:dyDescent="0.2">
      <c r="A16" s="594" t="s">
        <v>481</v>
      </c>
      <c r="B16" s="595" t="s">
        <v>482</v>
      </c>
      <c r="C16" s="596">
        <f>SUM(D16:G16)</f>
        <v>0.4</v>
      </c>
      <c r="D16" s="597"/>
      <c r="E16" s="597"/>
      <c r="F16" s="597"/>
      <c r="G16" s="597">
        <v>0.4</v>
      </c>
      <c r="H16" s="233" t="s">
        <v>483</v>
      </c>
      <c r="I16" s="598">
        <f t="shared" si="2"/>
        <v>0.60000000000000009</v>
      </c>
      <c r="J16" s="601"/>
      <c r="K16" s="601"/>
      <c r="L16" s="601">
        <v>0.4</v>
      </c>
      <c r="M16" s="601">
        <v>0.2</v>
      </c>
      <c r="N16" s="601"/>
      <c r="O16" s="600" t="s">
        <v>484</v>
      </c>
      <c r="P16" s="600"/>
      <c r="Q16" s="230"/>
    </row>
    <row r="17" spans="1:17" s="232" customFormat="1" x14ac:dyDescent="0.2">
      <c r="A17" s="589" t="s">
        <v>100</v>
      </c>
      <c r="B17" s="590" t="s">
        <v>485</v>
      </c>
      <c r="C17" s="591">
        <f>SUM(C18)</f>
        <v>0.14000000000000001</v>
      </c>
      <c r="D17" s="591">
        <f t="shared" ref="D17:N17" si="3">SUM(D18)</f>
        <v>0.08</v>
      </c>
      <c r="E17" s="591">
        <f t="shared" si="3"/>
        <v>0</v>
      </c>
      <c r="F17" s="591">
        <f t="shared" si="3"/>
        <v>0</v>
      </c>
      <c r="G17" s="591">
        <f t="shared" si="3"/>
        <v>0.06</v>
      </c>
      <c r="H17" s="596"/>
      <c r="I17" s="592">
        <f t="shared" si="3"/>
        <v>0.14000000000000001</v>
      </c>
      <c r="J17" s="592">
        <f t="shared" si="3"/>
        <v>0</v>
      </c>
      <c r="K17" s="592">
        <f t="shared" si="3"/>
        <v>0</v>
      </c>
      <c r="L17" s="592">
        <f t="shared" si="3"/>
        <v>0.09</v>
      </c>
      <c r="M17" s="592">
        <f t="shared" si="3"/>
        <v>0.05</v>
      </c>
      <c r="N17" s="592">
        <f t="shared" si="3"/>
        <v>0</v>
      </c>
      <c r="O17" s="600"/>
      <c r="P17" s="600"/>
      <c r="Q17" s="230"/>
    </row>
    <row r="18" spans="1:17" s="232" customFormat="1" ht="102" x14ac:dyDescent="0.2">
      <c r="A18" s="602">
        <v>1</v>
      </c>
      <c r="B18" s="595" t="s">
        <v>486</v>
      </c>
      <c r="C18" s="596">
        <f>SUM(D18:G18)</f>
        <v>0.14000000000000001</v>
      </c>
      <c r="D18" s="597">
        <v>0.08</v>
      </c>
      <c r="E18" s="597"/>
      <c r="F18" s="597"/>
      <c r="G18" s="597">
        <v>0.06</v>
      </c>
      <c r="H18" s="233" t="s">
        <v>476</v>
      </c>
      <c r="I18" s="598">
        <f t="shared" si="2"/>
        <v>0.14000000000000001</v>
      </c>
      <c r="J18" s="601"/>
      <c r="K18" s="601"/>
      <c r="L18" s="601">
        <v>0.09</v>
      </c>
      <c r="M18" s="601">
        <v>0.05</v>
      </c>
      <c r="N18" s="601"/>
      <c r="O18" s="600" t="s">
        <v>487</v>
      </c>
      <c r="P18" s="600"/>
      <c r="Q18" s="230"/>
    </row>
    <row r="19" spans="1:17" s="232" customFormat="1" ht="25.5" x14ac:dyDescent="0.2">
      <c r="A19" s="603" t="s">
        <v>105</v>
      </c>
      <c r="B19" s="590" t="s">
        <v>114</v>
      </c>
      <c r="C19" s="591">
        <f t="shared" ref="C19:N19" si="4">C20</f>
        <v>1.4000000000000001</v>
      </c>
      <c r="D19" s="591">
        <f t="shared" si="4"/>
        <v>1.1000000000000001</v>
      </c>
      <c r="E19" s="591">
        <f t="shared" si="4"/>
        <v>0</v>
      </c>
      <c r="F19" s="591">
        <f t="shared" si="4"/>
        <v>0</v>
      </c>
      <c r="G19" s="591">
        <f t="shared" si="4"/>
        <v>0.3</v>
      </c>
      <c r="H19" s="591"/>
      <c r="I19" s="592">
        <f t="shared" si="4"/>
        <v>1.1000000000000001</v>
      </c>
      <c r="J19" s="592">
        <f t="shared" si="4"/>
        <v>0</v>
      </c>
      <c r="K19" s="592">
        <f t="shared" si="4"/>
        <v>0</v>
      </c>
      <c r="L19" s="592">
        <f t="shared" si="4"/>
        <v>0.7</v>
      </c>
      <c r="M19" s="592">
        <f t="shared" si="4"/>
        <v>0.4</v>
      </c>
      <c r="N19" s="592">
        <f t="shared" si="4"/>
        <v>0</v>
      </c>
      <c r="O19" s="593"/>
      <c r="P19" s="593"/>
    </row>
    <row r="20" spans="1:17" s="232" customFormat="1" ht="76.5" x14ac:dyDescent="0.2">
      <c r="A20" s="602">
        <v>1</v>
      </c>
      <c r="B20" s="604" t="s">
        <v>488</v>
      </c>
      <c r="C20" s="596">
        <f>SUM(D20:G20)</f>
        <v>1.4000000000000001</v>
      </c>
      <c r="D20" s="597">
        <v>1.1000000000000001</v>
      </c>
      <c r="E20" s="597"/>
      <c r="F20" s="597"/>
      <c r="G20" s="597">
        <v>0.3</v>
      </c>
      <c r="H20" s="233" t="s">
        <v>67</v>
      </c>
      <c r="I20" s="598">
        <f t="shared" si="2"/>
        <v>1.1000000000000001</v>
      </c>
      <c r="J20" s="599"/>
      <c r="K20" s="599"/>
      <c r="L20" s="599">
        <v>0.7</v>
      </c>
      <c r="M20" s="599">
        <v>0.4</v>
      </c>
      <c r="N20" s="599"/>
      <c r="O20" s="600" t="s">
        <v>808</v>
      </c>
      <c r="P20" s="600"/>
      <c r="Q20" s="230"/>
    </row>
    <row r="21" spans="1:17" s="232" customFormat="1" x14ac:dyDescent="0.2">
      <c r="A21" s="589" t="s">
        <v>109</v>
      </c>
      <c r="B21" s="590" t="s">
        <v>489</v>
      </c>
      <c r="C21" s="605">
        <f>SUM(C22:C22)</f>
        <v>0.12</v>
      </c>
      <c r="D21" s="605">
        <f>SUM(D22:D22)</f>
        <v>0</v>
      </c>
      <c r="E21" s="605">
        <f>SUM(E22:E22)</f>
        <v>0</v>
      </c>
      <c r="F21" s="605">
        <f>SUM(F22:F22)</f>
        <v>0</v>
      </c>
      <c r="G21" s="605">
        <f>SUM(G22:G22)</f>
        <v>0.12</v>
      </c>
      <c r="H21" s="605"/>
      <c r="I21" s="243">
        <f t="shared" ref="I21:N21" si="5">SUM(I22:I22)</f>
        <v>0.12000000000000001</v>
      </c>
      <c r="J21" s="243">
        <f t="shared" si="5"/>
        <v>0</v>
      </c>
      <c r="K21" s="243">
        <f t="shared" si="5"/>
        <v>0</v>
      </c>
      <c r="L21" s="243">
        <f t="shared" si="5"/>
        <v>7.0000000000000007E-2</v>
      </c>
      <c r="M21" s="243">
        <f t="shared" si="5"/>
        <v>0.05</v>
      </c>
      <c r="N21" s="243">
        <f t="shared" si="5"/>
        <v>0</v>
      </c>
      <c r="O21" s="593"/>
      <c r="P21" s="593"/>
    </row>
    <row r="22" spans="1:17" s="232" customFormat="1" ht="76.5" x14ac:dyDescent="0.2">
      <c r="A22" s="594" t="s">
        <v>474</v>
      </c>
      <c r="B22" s="606" t="s">
        <v>490</v>
      </c>
      <c r="C22" s="596">
        <f>SUM(D22:G22)</f>
        <v>0.12</v>
      </c>
      <c r="D22" s="607"/>
      <c r="E22" s="607"/>
      <c r="F22" s="607"/>
      <c r="G22" s="596">
        <v>0.12</v>
      </c>
      <c r="H22" s="607" t="s">
        <v>491</v>
      </c>
      <c r="I22" s="598">
        <f t="shared" si="2"/>
        <v>0.12000000000000001</v>
      </c>
      <c r="J22" s="601"/>
      <c r="K22" s="601"/>
      <c r="L22" s="601">
        <v>7.0000000000000007E-2</v>
      </c>
      <c r="M22" s="601">
        <v>0.05</v>
      </c>
      <c r="N22" s="601"/>
      <c r="O22" s="608" t="s">
        <v>809</v>
      </c>
      <c r="P22" s="600"/>
    </row>
    <row r="23" spans="1:17" s="232" customFormat="1" x14ac:dyDescent="0.2">
      <c r="A23" s="609" t="s">
        <v>113</v>
      </c>
      <c r="B23" s="610" t="s">
        <v>50</v>
      </c>
      <c r="C23" s="591">
        <f>SUM(C24:C30)</f>
        <v>9.9499999999999993</v>
      </c>
      <c r="D23" s="591">
        <f t="shared" ref="D23:N23" si="6">SUM(D24:D30)</f>
        <v>0.16</v>
      </c>
      <c r="E23" s="591">
        <f t="shared" si="6"/>
        <v>0</v>
      </c>
      <c r="F23" s="591">
        <f t="shared" si="6"/>
        <v>0</v>
      </c>
      <c r="G23" s="591">
        <f t="shared" si="6"/>
        <v>9.7899999999999991</v>
      </c>
      <c r="H23" s="591"/>
      <c r="I23" s="591">
        <f t="shared" si="6"/>
        <v>16.399999999999999</v>
      </c>
      <c r="J23" s="591">
        <f t="shared" si="6"/>
        <v>0</v>
      </c>
      <c r="K23" s="591">
        <f t="shared" si="6"/>
        <v>0</v>
      </c>
      <c r="L23" s="591">
        <f t="shared" si="6"/>
        <v>0</v>
      </c>
      <c r="M23" s="591">
        <f t="shared" si="6"/>
        <v>0</v>
      </c>
      <c r="N23" s="591">
        <f t="shared" si="6"/>
        <v>16.399999999999999</v>
      </c>
      <c r="O23" s="593"/>
      <c r="P23" s="593"/>
      <c r="Q23" s="230"/>
    </row>
    <row r="24" spans="1:17" s="232" customFormat="1" ht="89.25" x14ac:dyDescent="0.2">
      <c r="A24" s="602">
        <v>1</v>
      </c>
      <c r="B24" s="595" t="s">
        <v>492</v>
      </c>
      <c r="C24" s="596">
        <f t="shared" ref="C24:C30" si="7">SUM(D24:G24)</f>
        <v>0.09</v>
      </c>
      <c r="D24" s="597">
        <v>0.05</v>
      </c>
      <c r="E24" s="597"/>
      <c r="F24" s="597"/>
      <c r="G24" s="597">
        <v>0.04</v>
      </c>
      <c r="H24" s="233" t="s">
        <v>493</v>
      </c>
      <c r="I24" s="598">
        <f t="shared" si="2"/>
        <v>0.3</v>
      </c>
      <c r="J24" s="601"/>
      <c r="K24" s="601"/>
      <c r="L24" s="601"/>
      <c r="M24" s="601"/>
      <c r="N24" s="601">
        <v>0.3</v>
      </c>
      <c r="O24" s="600" t="s">
        <v>494</v>
      </c>
      <c r="P24" s="600"/>
    </row>
    <row r="25" spans="1:17" s="232" customFormat="1" ht="63.75" x14ac:dyDescent="0.2">
      <c r="A25" s="602">
        <v>2</v>
      </c>
      <c r="B25" s="595" t="s">
        <v>495</v>
      </c>
      <c r="C25" s="596">
        <f t="shared" si="7"/>
        <v>0.05</v>
      </c>
      <c r="D25" s="597">
        <v>0.03</v>
      </c>
      <c r="E25" s="597"/>
      <c r="F25" s="597"/>
      <c r="G25" s="597">
        <v>0.02</v>
      </c>
      <c r="H25" s="233" t="s">
        <v>496</v>
      </c>
      <c r="I25" s="598">
        <f t="shared" si="2"/>
        <v>0.3</v>
      </c>
      <c r="J25" s="601"/>
      <c r="K25" s="601"/>
      <c r="L25" s="601"/>
      <c r="M25" s="601"/>
      <c r="N25" s="601">
        <v>0.3</v>
      </c>
      <c r="O25" s="600" t="s">
        <v>497</v>
      </c>
      <c r="P25" s="600"/>
    </row>
    <row r="26" spans="1:17" s="232" customFormat="1" ht="89.25" x14ac:dyDescent="0.2">
      <c r="A26" s="602">
        <v>3</v>
      </c>
      <c r="B26" s="595" t="s">
        <v>498</v>
      </c>
      <c r="C26" s="596">
        <f t="shared" si="7"/>
        <v>0.05</v>
      </c>
      <c r="D26" s="597">
        <v>0.03</v>
      </c>
      <c r="E26" s="597"/>
      <c r="F26" s="597"/>
      <c r="G26" s="597">
        <v>0.02</v>
      </c>
      <c r="H26" s="233" t="s">
        <v>499</v>
      </c>
      <c r="I26" s="598">
        <f t="shared" si="2"/>
        <v>0.3</v>
      </c>
      <c r="J26" s="601"/>
      <c r="K26" s="601"/>
      <c r="L26" s="601"/>
      <c r="M26" s="601"/>
      <c r="N26" s="601">
        <v>0.3</v>
      </c>
      <c r="O26" s="600" t="s">
        <v>500</v>
      </c>
      <c r="P26" s="600"/>
    </row>
    <row r="27" spans="1:17" s="232" customFormat="1" ht="51" x14ac:dyDescent="0.2">
      <c r="A27" s="602">
        <v>4</v>
      </c>
      <c r="B27" s="595" t="s">
        <v>501</v>
      </c>
      <c r="C27" s="596">
        <f t="shared" si="7"/>
        <v>0.05</v>
      </c>
      <c r="D27" s="597">
        <v>0.01</v>
      </c>
      <c r="E27" s="597"/>
      <c r="F27" s="597"/>
      <c r="G27" s="597">
        <v>0.04</v>
      </c>
      <c r="H27" s="233" t="s">
        <v>502</v>
      </c>
      <c r="I27" s="598">
        <f t="shared" si="2"/>
        <v>0.15</v>
      </c>
      <c r="J27" s="601"/>
      <c r="K27" s="601"/>
      <c r="L27" s="601"/>
      <c r="M27" s="601"/>
      <c r="N27" s="601">
        <v>0.15</v>
      </c>
      <c r="O27" s="600" t="s">
        <v>503</v>
      </c>
      <c r="P27" s="600"/>
    </row>
    <row r="28" spans="1:17" s="232" customFormat="1" ht="63.75" x14ac:dyDescent="0.2">
      <c r="A28" s="602">
        <v>5</v>
      </c>
      <c r="B28" s="595" t="s">
        <v>507</v>
      </c>
      <c r="C28" s="596">
        <f t="shared" si="7"/>
        <v>7.0000000000000007E-2</v>
      </c>
      <c r="D28" s="597">
        <v>0.03</v>
      </c>
      <c r="E28" s="597"/>
      <c r="F28" s="597"/>
      <c r="G28" s="597">
        <v>0.04</v>
      </c>
      <c r="H28" s="233" t="s">
        <v>508</v>
      </c>
      <c r="I28" s="598">
        <f t="shared" si="2"/>
        <v>0.2</v>
      </c>
      <c r="J28" s="601"/>
      <c r="K28" s="601"/>
      <c r="L28" s="601"/>
      <c r="M28" s="601"/>
      <c r="N28" s="601">
        <v>0.2</v>
      </c>
      <c r="O28" s="600" t="s">
        <v>503</v>
      </c>
      <c r="P28" s="600"/>
    </row>
    <row r="29" spans="1:17" s="232" customFormat="1" ht="89.25" x14ac:dyDescent="0.2">
      <c r="A29" s="602">
        <v>6</v>
      </c>
      <c r="B29" s="595" t="s">
        <v>504</v>
      </c>
      <c r="C29" s="596">
        <f t="shared" si="7"/>
        <v>0.05</v>
      </c>
      <c r="D29" s="597">
        <v>0.01</v>
      </c>
      <c r="E29" s="597"/>
      <c r="F29" s="597"/>
      <c r="G29" s="597">
        <v>0.04</v>
      </c>
      <c r="H29" s="233" t="s">
        <v>505</v>
      </c>
      <c r="I29" s="598">
        <f t="shared" si="2"/>
        <v>0.15</v>
      </c>
      <c r="J29" s="601"/>
      <c r="K29" s="601"/>
      <c r="L29" s="601"/>
      <c r="M29" s="601"/>
      <c r="N29" s="601">
        <v>0.15</v>
      </c>
      <c r="O29" s="600" t="s">
        <v>506</v>
      </c>
      <c r="P29" s="600"/>
    </row>
    <row r="30" spans="1:17" s="232" customFormat="1" ht="89.25" x14ac:dyDescent="0.2">
      <c r="A30" s="602">
        <v>7</v>
      </c>
      <c r="B30" s="595" t="s">
        <v>810</v>
      </c>
      <c r="C30" s="596">
        <f t="shared" si="7"/>
        <v>9.59</v>
      </c>
      <c r="D30" s="597"/>
      <c r="E30" s="597"/>
      <c r="F30" s="597"/>
      <c r="G30" s="597">
        <v>9.59</v>
      </c>
      <c r="H30" s="233" t="s">
        <v>811</v>
      </c>
      <c r="I30" s="598">
        <f t="shared" si="2"/>
        <v>15</v>
      </c>
      <c r="J30" s="601"/>
      <c r="K30" s="601"/>
      <c r="L30" s="601"/>
      <c r="M30" s="601"/>
      <c r="N30" s="601">
        <v>15</v>
      </c>
      <c r="O30" s="608" t="s">
        <v>812</v>
      </c>
      <c r="P30" s="600"/>
    </row>
    <row r="31" spans="1:17" s="232" customFormat="1" x14ac:dyDescent="0.2">
      <c r="A31" s="609" t="s">
        <v>116</v>
      </c>
      <c r="B31" s="610" t="s">
        <v>124</v>
      </c>
      <c r="C31" s="591">
        <f>SUM(C32:C34)</f>
        <v>1.69</v>
      </c>
      <c r="D31" s="591">
        <f>SUM(D32:D34)</f>
        <v>0</v>
      </c>
      <c r="E31" s="591">
        <f>SUM(E32:E34)</f>
        <v>0</v>
      </c>
      <c r="F31" s="591">
        <f>SUM(F32:F34)</f>
        <v>0</v>
      </c>
      <c r="G31" s="591">
        <f>SUM(G32:G34)</f>
        <v>1.69</v>
      </c>
      <c r="H31" s="591"/>
      <c r="I31" s="592">
        <f t="shared" ref="I31:N31" si="8">SUM(I32:I34)</f>
        <v>2</v>
      </c>
      <c r="J31" s="592">
        <f t="shared" si="8"/>
        <v>0</v>
      </c>
      <c r="K31" s="592">
        <f t="shared" si="8"/>
        <v>0</v>
      </c>
      <c r="L31" s="592">
        <f t="shared" si="8"/>
        <v>0</v>
      </c>
      <c r="M31" s="592">
        <f t="shared" si="8"/>
        <v>0</v>
      </c>
      <c r="N31" s="592">
        <f t="shared" si="8"/>
        <v>2</v>
      </c>
      <c r="O31" s="593"/>
      <c r="P31" s="593"/>
      <c r="Q31" s="230"/>
    </row>
    <row r="32" spans="1:17" s="232" customFormat="1" ht="92.25" customHeight="1" x14ac:dyDescent="0.2">
      <c r="A32" s="602">
        <v>1</v>
      </c>
      <c r="B32" s="595" t="s">
        <v>509</v>
      </c>
      <c r="C32" s="596">
        <f>SUM(D32:G32)</f>
        <v>0.53</v>
      </c>
      <c r="D32" s="597"/>
      <c r="E32" s="597"/>
      <c r="F32" s="597"/>
      <c r="G32" s="597">
        <v>0.53</v>
      </c>
      <c r="H32" s="233" t="s">
        <v>510</v>
      </c>
      <c r="I32" s="611">
        <f>SUM(J32:N32)</f>
        <v>0.7</v>
      </c>
      <c r="J32" s="612"/>
      <c r="K32" s="612"/>
      <c r="L32" s="612"/>
      <c r="M32" s="612"/>
      <c r="N32" s="612">
        <v>0.7</v>
      </c>
      <c r="O32" s="600" t="s">
        <v>813</v>
      </c>
      <c r="P32" s="600"/>
    </row>
    <row r="33" spans="1:17" s="232" customFormat="1" ht="88.5" customHeight="1" x14ac:dyDescent="0.2">
      <c r="A33" s="602">
        <v>2</v>
      </c>
      <c r="B33" s="595" t="s">
        <v>511</v>
      </c>
      <c r="C33" s="596">
        <f>SUM(D33:G33)</f>
        <v>0.41</v>
      </c>
      <c r="D33" s="597"/>
      <c r="E33" s="597"/>
      <c r="F33" s="597"/>
      <c r="G33" s="597">
        <v>0.41</v>
      </c>
      <c r="H33" s="233" t="s">
        <v>512</v>
      </c>
      <c r="I33" s="611">
        <f>SUM(J33:N33)</f>
        <v>0.5</v>
      </c>
      <c r="J33" s="612"/>
      <c r="K33" s="612"/>
      <c r="L33" s="612"/>
      <c r="M33" s="612"/>
      <c r="N33" s="612">
        <v>0.5</v>
      </c>
      <c r="O33" s="600" t="s">
        <v>814</v>
      </c>
      <c r="P33" s="600"/>
    </row>
    <row r="34" spans="1:17" s="232" customFormat="1" ht="91.5" customHeight="1" x14ac:dyDescent="0.2">
      <c r="A34" s="602">
        <v>3</v>
      </c>
      <c r="B34" s="595" t="s">
        <v>513</v>
      </c>
      <c r="C34" s="596">
        <f>SUM(D34:G34)</f>
        <v>0.75</v>
      </c>
      <c r="D34" s="597"/>
      <c r="E34" s="597"/>
      <c r="F34" s="597"/>
      <c r="G34" s="597">
        <v>0.75</v>
      </c>
      <c r="H34" s="233" t="s">
        <v>67</v>
      </c>
      <c r="I34" s="611">
        <f>SUM(J34:N34)</f>
        <v>0.8</v>
      </c>
      <c r="J34" s="612"/>
      <c r="K34" s="612"/>
      <c r="L34" s="612"/>
      <c r="M34" s="612"/>
      <c r="N34" s="612">
        <v>0.8</v>
      </c>
      <c r="O34" s="600" t="s">
        <v>815</v>
      </c>
      <c r="P34" s="600"/>
    </row>
    <row r="35" spans="1:17" s="232" customFormat="1" x14ac:dyDescent="0.2">
      <c r="A35" s="609" t="s">
        <v>47</v>
      </c>
      <c r="B35" s="610" t="s">
        <v>514</v>
      </c>
      <c r="C35" s="591">
        <f>SUM(C36:C43)</f>
        <v>15.840000000000002</v>
      </c>
      <c r="D35" s="591">
        <f>SUM(D36:D43)</f>
        <v>8.4899999999999984</v>
      </c>
      <c r="E35" s="591">
        <f>SUM(E36:E43)</f>
        <v>0</v>
      </c>
      <c r="F35" s="591">
        <f>SUM(F36:F43)</f>
        <v>0</v>
      </c>
      <c r="G35" s="591">
        <f>SUM(G36:G43)</f>
        <v>7.3500000000000005</v>
      </c>
      <c r="H35" s="591"/>
      <c r="I35" s="592">
        <f t="shared" ref="I35:N35" si="9">SUM(I36:I43)</f>
        <v>13.689999999999998</v>
      </c>
      <c r="J35" s="592">
        <f t="shared" si="9"/>
        <v>0</v>
      </c>
      <c r="K35" s="592">
        <f t="shared" si="9"/>
        <v>0</v>
      </c>
      <c r="L35" s="592">
        <f t="shared" si="9"/>
        <v>8.879999999999999</v>
      </c>
      <c r="M35" s="592">
        <f t="shared" si="9"/>
        <v>4.8099999999999996</v>
      </c>
      <c r="N35" s="592">
        <f t="shared" si="9"/>
        <v>0</v>
      </c>
      <c r="O35" s="593"/>
      <c r="P35" s="593"/>
      <c r="Q35" s="230"/>
    </row>
    <row r="36" spans="1:17" s="616" customFormat="1" ht="153" x14ac:dyDescent="0.25">
      <c r="A36" s="602">
        <v>1</v>
      </c>
      <c r="B36" s="595" t="s">
        <v>816</v>
      </c>
      <c r="C36" s="596">
        <f>D36</f>
        <v>4.78</v>
      </c>
      <c r="D36" s="597">
        <v>4.78</v>
      </c>
      <c r="E36" s="597"/>
      <c r="F36" s="597"/>
      <c r="G36" s="597"/>
      <c r="H36" s="233" t="s">
        <v>515</v>
      </c>
      <c r="I36" s="598">
        <f t="shared" si="2"/>
        <v>3</v>
      </c>
      <c r="J36" s="613"/>
      <c r="K36" s="613"/>
      <c r="L36" s="614">
        <v>1.8</v>
      </c>
      <c r="M36" s="614">
        <v>1.2</v>
      </c>
      <c r="N36" s="615"/>
      <c r="O36" s="608" t="s">
        <v>817</v>
      </c>
      <c r="P36" s="600"/>
    </row>
    <row r="37" spans="1:17" s="616" customFormat="1" ht="153" x14ac:dyDescent="0.25">
      <c r="A37" s="602">
        <v>2</v>
      </c>
      <c r="B37" s="595" t="s">
        <v>818</v>
      </c>
      <c r="C37" s="596">
        <f t="shared" ref="C37:C43" si="10">SUM(D37:G37)</f>
        <v>1.28</v>
      </c>
      <c r="D37" s="597">
        <v>1.28</v>
      </c>
      <c r="E37" s="597"/>
      <c r="F37" s="597"/>
      <c r="G37" s="597"/>
      <c r="H37" s="233" t="s">
        <v>515</v>
      </c>
      <c r="I37" s="598">
        <f t="shared" si="2"/>
        <v>2</v>
      </c>
      <c r="J37" s="613"/>
      <c r="K37" s="613"/>
      <c r="L37" s="614">
        <v>1.5</v>
      </c>
      <c r="M37" s="614">
        <v>0.5</v>
      </c>
      <c r="N37" s="615"/>
      <c r="O37" s="608" t="s">
        <v>817</v>
      </c>
      <c r="P37" s="600"/>
    </row>
    <row r="38" spans="1:17" s="616" customFormat="1" ht="191.25" x14ac:dyDescent="0.25">
      <c r="A38" s="602">
        <v>3</v>
      </c>
      <c r="B38" s="595" t="s">
        <v>819</v>
      </c>
      <c r="C38" s="596">
        <f t="shared" si="10"/>
        <v>2.5</v>
      </c>
      <c r="D38" s="597">
        <v>2.0299999999999998</v>
      </c>
      <c r="E38" s="597"/>
      <c r="F38" s="597"/>
      <c r="G38" s="597">
        <v>0.47</v>
      </c>
      <c r="H38" s="233" t="s">
        <v>516</v>
      </c>
      <c r="I38" s="598">
        <f t="shared" si="2"/>
        <v>0.60000000000000009</v>
      </c>
      <c r="J38" s="613"/>
      <c r="K38" s="613"/>
      <c r="L38" s="613">
        <v>0.4</v>
      </c>
      <c r="M38" s="613">
        <v>0.2</v>
      </c>
      <c r="N38" s="613"/>
      <c r="O38" s="608" t="s">
        <v>820</v>
      </c>
      <c r="P38" s="600"/>
    </row>
    <row r="39" spans="1:17" s="616" customFormat="1" ht="165.75" x14ac:dyDescent="0.25">
      <c r="A39" s="602">
        <v>4</v>
      </c>
      <c r="B39" s="595" t="s">
        <v>517</v>
      </c>
      <c r="C39" s="596">
        <f t="shared" si="10"/>
        <v>2.1</v>
      </c>
      <c r="D39" s="597">
        <v>0.2</v>
      </c>
      <c r="E39" s="597"/>
      <c r="F39" s="597"/>
      <c r="G39" s="597">
        <v>1.9</v>
      </c>
      <c r="H39" s="233" t="s">
        <v>491</v>
      </c>
      <c r="I39" s="598">
        <f t="shared" si="2"/>
        <v>1.3</v>
      </c>
      <c r="J39" s="613"/>
      <c r="K39" s="613"/>
      <c r="L39" s="613">
        <v>1</v>
      </c>
      <c r="M39" s="613">
        <v>0.3</v>
      </c>
      <c r="N39" s="613"/>
      <c r="O39" s="608" t="s">
        <v>821</v>
      </c>
      <c r="P39" s="600"/>
    </row>
    <row r="40" spans="1:17" s="616" customFormat="1" ht="140.25" x14ac:dyDescent="0.25">
      <c r="A40" s="602">
        <v>5</v>
      </c>
      <c r="B40" s="595" t="s">
        <v>822</v>
      </c>
      <c r="C40" s="596">
        <f t="shared" si="10"/>
        <v>0.14000000000000001</v>
      </c>
      <c r="D40" s="597">
        <v>0.1</v>
      </c>
      <c r="E40" s="597"/>
      <c r="F40" s="597"/>
      <c r="G40" s="597">
        <v>0.04</v>
      </c>
      <c r="H40" s="233" t="s">
        <v>491</v>
      </c>
      <c r="I40" s="598">
        <f t="shared" si="2"/>
        <v>0.14000000000000001</v>
      </c>
      <c r="J40" s="613"/>
      <c r="K40" s="613"/>
      <c r="L40" s="613">
        <v>0.08</v>
      </c>
      <c r="M40" s="613">
        <v>0.06</v>
      </c>
      <c r="N40" s="613"/>
      <c r="O40" s="608" t="s">
        <v>823</v>
      </c>
      <c r="P40" s="600"/>
    </row>
    <row r="41" spans="1:17" s="616" customFormat="1" ht="140.25" x14ac:dyDescent="0.25">
      <c r="A41" s="602">
        <v>6</v>
      </c>
      <c r="B41" s="595" t="s">
        <v>824</v>
      </c>
      <c r="C41" s="596">
        <f t="shared" si="10"/>
        <v>2.23</v>
      </c>
      <c r="D41" s="597">
        <v>0.1</v>
      </c>
      <c r="E41" s="597"/>
      <c r="F41" s="597"/>
      <c r="G41" s="597">
        <v>2.13</v>
      </c>
      <c r="H41" s="233" t="s">
        <v>491</v>
      </c>
      <c r="I41" s="598">
        <f t="shared" si="2"/>
        <v>2.35</v>
      </c>
      <c r="J41" s="613"/>
      <c r="K41" s="613"/>
      <c r="L41" s="613">
        <v>1.5</v>
      </c>
      <c r="M41" s="613">
        <v>0.85</v>
      </c>
      <c r="N41" s="613"/>
      <c r="O41" s="608" t="s">
        <v>823</v>
      </c>
      <c r="P41" s="600"/>
    </row>
    <row r="42" spans="1:17" s="616" customFormat="1" ht="153" x14ac:dyDescent="0.25">
      <c r="A42" s="602">
        <v>7</v>
      </c>
      <c r="B42" s="595" t="s">
        <v>518</v>
      </c>
      <c r="C42" s="596">
        <f t="shared" si="10"/>
        <v>1.57</v>
      </c>
      <c r="D42" s="597"/>
      <c r="E42" s="597"/>
      <c r="F42" s="597"/>
      <c r="G42" s="597">
        <v>1.57</v>
      </c>
      <c r="H42" s="233" t="s">
        <v>519</v>
      </c>
      <c r="I42" s="598">
        <f t="shared" si="2"/>
        <v>2.8</v>
      </c>
      <c r="J42" s="613"/>
      <c r="K42" s="613"/>
      <c r="L42" s="613">
        <v>1.6</v>
      </c>
      <c r="M42" s="613">
        <v>1.2</v>
      </c>
      <c r="N42" s="613"/>
      <c r="O42" s="608" t="s">
        <v>825</v>
      </c>
      <c r="P42" s="600"/>
    </row>
    <row r="43" spans="1:17" s="616" customFormat="1" ht="63.75" x14ac:dyDescent="0.25">
      <c r="A43" s="602">
        <v>8</v>
      </c>
      <c r="B43" s="595" t="s">
        <v>520</v>
      </c>
      <c r="C43" s="596">
        <f t="shared" si="10"/>
        <v>1.24</v>
      </c>
      <c r="D43" s="597"/>
      <c r="E43" s="597"/>
      <c r="F43" s="597"/>
      <c r="G43" s="597">
        <v>1.24</v>
      </c>
      <c r="H43" s="233" t="s">
        <v>521</v>
      </c>
      <c r="I43" s="598">
        <f t="shared" si="2"/>
        <v>1.5</v>
      </c>
      <c r="J43" s="613"/>
      <c r="K43" s="613"/>
      <c r="L43" s="613">
        <v>1</v>
      </c>
      <c r="M43" s="613">
        <v>0.5</v>
      </c>
      <c r="N43" s="613"/>
      <c r="O43" s="600" t="s">
        <v>826</v>
      </c>
      <c r="P43" s="600"/>
    </row>
    <row r="44" spans="1:17" s="27" customFormat="1" ht="14.25" x14ac:dyDescent="0.2">
      <c r="A44" s="51">
        <f>+A43+A34+A30+A22+A20+A18+A16</f>
        <v>25</v>
      </c>
      <c r="B44" s="48" t="s">
        <v>522</v>
      </c>
      <c r="C44" s="49">
        <f>+C35+C11</f>
        <v>31.14</v>
      </c>
      <c r="D44" s="49">
        <f t="shared" ref="D44:N44" si="11">+D35+D11</f>
        <v>10.779999999999998</v>
      </c>
      <c r="E44" s="49">
        <f t="shared" si="11"/>
        <v>0</v>
      </c>
      <c r="F44" s="49">
        <f t="shared" si="11"/>
        <v>0</v>
      </c>
      <c r="G44" s="49">
        <f t="shared" si="11"/>
        <v>20.36</v>
      </c>
      <c r="H44" s="49">
        <f t="shared" si="11"/>
        <v>0</v>
      </c>
      <c r="I44" s="49">
        <f t="shared" si="11"/>
        <v>35.75</v>
      </c>
      <c r="J44" s="49">
        <f t="shared" si="11"/>
        <v>0</v>
      </c>
      <c r="K44" s="49">
        <f t="shared" si="11"/>
        <v>0</v>
      </c>
      <c r="L44" s="49">
        <f t="shared" si="11"/>
        <v>11.139999999999999</v>
      </c>
      <c r="M44" s="49">
        <f t="shared" si="11"/>
        <v>6.21</v>
      </c>
      <c r="N44" s="49">
        <f t="shared" si="11"/>
        <v>18.399999999999999</v>
      </c>
      <c r="O44" s="50"/>
      <c r="P44" s="47"/>
    </row>
    <row r="46" spans="1:17" ht="20.25" customHeight="1" x14ac:dyDescent="0.25">
      <c r="K46" s="734" t="s">
        <v>1044</v>
      </c>
      <c r="L46" s="734"/>
      <c r="M46" s="734"/>
      <c r="N46" s="734"/>
      <c r="O46" s="734"/>
      <c r="P46" s="734"/>
    </row>
  </sheetData>
  <mergeCells count="20">
    <mergeCell ref="K46:P46"/>
    <mergeCell ref="A8:A9"/>
    <mergeCell ref="A5:P5"/>
    <mergeCell ref="A6:P6"/>
    <mergeCell ref="O8:O9"/>
    <mergeCell ref="A4:P4"/>
    <mergeCell ref="P8:P9"/>
    <mergeCell ref="B8:B9"/>
    <mergeCell ref="C8:C9"/>
    <mergeCell ref="D8:G8"/>
    <mergeCell ref="H8:H9"/>
    <mergeCell ref="I8:I9"/>
    <mergeCell ref="J8:N8"/>
    <mergeCell ref="F3:P3"/>
    <mergeCell ref="A7:P7"/>
    <mergeCell ref="A1:E1"/>
    <mergeCell ref="F1:P1"/>
    <mergeCell ref="A2:E2"/>
    <mergeCell ref="F2:P2"/>
    <mergeCell ref="A3:E3"/>
  </mergeCells>
  <printOptions horizontalCentered="1"/>
  <pageMargins left="0.26" right="0.2" top="0.68" bottom="0.64" header="0.118110236220472" footer="0.27559055118110198"/>
  <pageSetup paperSize="9" fitToHeight="100" orientation="landscape" r:id="rId1"/>
  <headerFooter>
    <oddFooter>&amp;L&amp;9Phụ lục &amp;A&amp;R&amp;10&amp;P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1.THD.T</vt:lpstr>
      <vt:lpstr>1.1.TPHT</vt:lpstr>
      <vt:lpstr>1.2.TXHl</vt:lpstr>
      <vt:lpstr>1.3.TXKA</vt:lpstr>
      <vt:lpstr>1.4. CX</vt:lpstr>
      <vt:lpstr> 1.5.H Sơn</vt:lpstr>
      <vt:lpstr>1.6 ĐT</vt:lpstr>
      <vt:lpstr>1.7.L Hà</vt:lpstr>
      <vt:lpstr>1.8.HKA</vt:lpstr>
      <vt:lpstr>1.9.C Lộc</vt:lpstr>
      <vt:lpstr>1.10.NX</vt:lpstr>
      <vt:lpstr>1.11. HK</vt:lpstr>
      <vt:lpstr>1.12. VQ</vt:lpstr>
      <vt:lpstr>1.13. T Hà</vt:lpstr>
      <vt:lpstr>Sheet1</vt:lpstr>
      <vt:lpstr>'1.THD.T'!Print_Titles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Admin</cp:lastModifiedBy>
  <cp:lastPrinted>2023-11-15T01:58:10Z</cp:lastPrinted>
  <dcterms:created xsi:type="dcterms:W3CDTF">2017-12-11T07:29:45Z</dcterms:created>
  <dcterms:modified xsi:type="dcterms:W3CDTF">2023-11-20T10:06:57Z</dcterms:modified>
</cp:coreProperties>
</file>