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9930" windowHeight="12195" tabRatio="774" firstSheet="3"/>
  </bookViews>
  <sheets>
    <sheet name="TỔNG" sheetId="5" r:id="rId1"/>
    <sheet name="1.TP HT" sheetId="17" r:id="rId2"/>
    <sheet name="2.TX H Lĩnh" sheetId="18" r:id="rId3"/>
    <sheet name="3.TX Kỳ Anh" sheetId="19" r:id="rId4"/>
    <sheet name="4.N Xuân" sheetId="3" r:id="rId5"/>
    <sheet name="5.Đức Thọ" sheetId="20" r:id="rId6"/>
    <sheet name="6.H Sơn" sheetId="4" r:id="rId7"/>
    <sheet name="7.V Quang" sheetId="21" r:id="rId8"/>
    <sheet name="8.H Khê" sheetId="22" r:id="rId9"/>
    <sheet name="9.Can Lộc" sheetId="23" r:id="rId10"/>
    <sheet name="10.Lộc Hà" sheetId="7" r:id="rId11"/>
    <sheet name="11.T Hà" sheetId="24" r:id="rId12"/>
    <sheet name="12.C Xuyên" sheetId="10" r:id="rId13"/>
    <sheet name="13.Kỳ Anh" sheetId="15" r:id="rId14"/>
  </sheets>
  <definedNames>
    <definedName name="_xlnm.Print_Titles">#N/A</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0" l="1"/>
  <c r="N43" i="10"/>
  <c r="A48" i="10"/>
  <c r="D43" i="10"/>
  <c r="C43" i="10"/>
  <c r="I45" i="10"/>
  <c r="C45" i="10"/>
  <c r="A25" i="20" l="1"/>
  <c r="A27" i="3" l="1"/>
  <c r="G39" i="23"/>
  <c r="C39" i="23"/>
  <c r="I35" i="23"/>
  <c r="N28" i="15" l="1"/>
  <c r="M28" i="15"/>
  <c r="K28" i="15"/>
  <c r="J28" i="15"/>
  <c r="G28" i="15"/>
  <c r="D28" i="15"/>
  <c r="C28" i="15"/>
  <c r="A28" i="15"/>
  <c r="N16" i="15"/>
  <c r="M16" i="15"/>
  <c r="L16" i="15"/>
  <c r="K16" i="15"/>
  <c r="J16" i="15"/>
  <c r="I16" i="15"/>
  <c r="G16" i="15"/>
  <c r="E16" i="15"/>
  <c r="D16" i="15"/>
  <c r="C16" i="15"/>
  <c r="D10" i="15"/>
  <c r="G10" i="15"/>
  <c r="K10" i="15"/>
  <c r="C11" i="15"/>
  <c r="C10" i="15" s="1"/>
  <c r="I11" i="15"/>
  <c r="I10" i="15" s="1"/>
  <c r="C12" i="15"/>
  <c r="I12" i="15"/>
  <c r="D13" i="15"/>
  <c r="G13" i="15"/>
  <c r="J13" i="15"/>
  <c r="C14" i="15"/>
  <c r="C13" i="15" s="1"/>
  <c r="I14" i="15"/>
  <c r="I13" i="15" s="1"/>
  <c r="C15" i="15"/>
  <c r="I15" i="15"/>
  <c r="D19" i="15"/>
  <c r="G19" i="15"/>
  <c r="K19" i="15"/>
  <c r="M19" i="15"/>
  <c r="C20" i="15"/>
  <c r="I20" i="15"/>
  <c r="I19" i="15" s="1"/>
  <c r="C21" i="15"/>
  <c r="I21" i="15"/>
  <c r="C22" i="15"/>
  <c r="I22" i="15"/>
  <c r="C23" i="15"/>
  <c r="I23" i="15"/>
  <c r="C24" i="15"/>
  <c r="I24" i="15"/>
  <c r="C25" i="15"/>
  <c r="I25" i="15"/>
  <c r="G26" i="15"/>
  <c r="H26" i="15"/>
  <c r="N26" i="15"/>
  <c r="C27" i="15"/>
  <c r="C26" i="15" s="1"/>
  <c r="I27" i="15"/>
  <c r="I26" i="15" s="1"/>
  <c r="C19" i="15" l="1"/>
  <c r="I28" i="15"/>
  <c r="N58" i="24" l="1"/>
  <c r="M58" i="24"/>
  <c r="K58" i="24"/>
  <c r="G58" i="24"/>
  <c r="D58" i="24"/>
  <c r="C58" i="24"/>
  <c r="C10" i="5" l="1"/>
  <c r="E61" i="17"/>
  <c r="F61" i="17"/>
  <c r="G61" i="17"/>
  <c r="H61" i="17"/>
  <c r="I61" i="17"/>
  <c r="J61" i="17"/>
  <c r="K61" i="17"/>
  <c r="L61" i="17"/>
  <c r="M61" i="17"/>
  <c r="N61" i="17"/>
  <c r="A61" i="17"/>
  <c r="N50" i="17"/>
  <c r="I10" i="17" l="1"/>
  <c r="A2" i="5" l="1"/>
  <c r="A1" i="5"/>
  <c r="A2" i="3" l="1"/>
  <c r="A1" i="3"/>
  <c r="A5" i="3" l="1"/>
  <c r="A5" i="5"/>
  <c r="C20" i="5" l="1"/>
  <c r="M10" i="21"/>
  <c r="L10" i="21"/>
  <c r="G10" i="21"/>
  <c r="D10" i="21"/>
  <c r="C40" i="23"/>
  <c r="C38" i="23"/>
  <c r="C37" i="23"/>
  <c r="C35" i="23"/>
  <c r="C32" i="23"/>
  <c r="C30" i="23"/>
  <c r="C29" i="23"/>
  <c r="C26" i="23"/>
  <c r="C23" i="23"/>
  <c r="C22" i="23"/>
  <c r="C21" i="23"/>
  <c r="C20" i="23"/>
  <c r="C18" i="23"/>
  <c r="C17" i="23"/>
  <c r="C16" i="23"/>
  <c r="C15" i="23"/>
  <c r="C13" i="23"/>
  <c r="C11" i="23"/>
  <c r="C60" i="17"/>
  <c r="C57" i="17"/>
  <c r="C56" i="17"/>
  <c r="C55" i="17"/>
  <c r="C54" i="17"/>
  <c r="C53" i="17"/>
  <c r="C52" i="17"/>
  <c r="C51" i="17"/>
  <c r="C49" i="17"/>
  <c r="C58" i="17"/>
  <c r="C48" i="17"/>
  <c r="C47" i="17"/>
  <c r="C43" i="17"/>
  <c r="C42" i="17"/>
  <c r="C40" i="17"/>
  <c r="C39" i="17"/>
  <c r="C37" i="17"/>
  <c r="C36" i="17"/>
  <c r="C34" i="17"/>
  <c r="C33" i="17"/>
  <c r="C32" i="17"/>
  <c r="C31" i="17"/>
  <c r="C30" i="17"/>
  <c r="C28" i="17"/>
  <c r="C27" i="17"/>
  <c r="C26" i="17"/>
  <c r="C25" i="17"/>
  <c r="C24" i="17"/>
  <c r="C23" i="17"/>
  <c r="C22" i="17"/>
  <c r="C21" i="17"/>
  <c r="C20" i="17"/>
  <c r="C19" i="17"/>
  <c r="C18" i="17"/>
  <c r="C17" i="17"/>
  <c r="C16" i="17"/>
  <c r="C15" i="17"/>
  <c r="C13" i="17"/>
  <c r="C11" i="17"/>
  <c r="A41" i="23"/>
  <c r="C18" i="5" s="1"/>
  <c r="N19" i="23"/>
  <c r="D10" i="20"/>
  <c r="G10" i="20"/>
  <c r="L10" i="20"/>
  <c r="I10" i="20"/>
  <c r="N44" i="17"/>
  <c r="M44" i="17"/>
  <c r="L44" i="17"/>
  <c r="G44" i="17"/>
  <c r="D44" i="17"/>
  <c r="D61" i="17" s="1"/>
  <c r="I44" i="17"/>
  <c r="M29" i="17"/>
  <c r="M14" i="17"/>
  <c r="L14" i="17"/>
  <c r="I28" i="17"/>
  <c r="C44" i="17" l="1"/>
  <c r="C61" i="17" s="1"/>
  <c r="C50" i="17"/>
  <c r="M34" i="23"/>
  <c r="D34" i="23"/>
  <c r="C34" i="23" s="1"/>
  <c r="C33" i="23"/>
  <c r="M31" i="23"/>
  <c r="D31" i="23"/>
  <c r="C31" i="23" s="1"/>
  <c r="M28" i="23"/>
  <c r="G28" i="23"/>
  <c r="M27" i="23"/>
  <c r="D27" i="23"/>
  <c r="C27" i="23" s="1"/>
  <c r="D25" i="23"/>
  <c r="C25" i="23" s="1"/>
  <c r="I24" i="3"/>
  <c r="C28" i="23" l="1"/>
  <c r="G19" i="23"/>
  <c r="C23" i="3"/>
  <c r="A25" i="18"/>
  <c r="I34" i="22" l="1"/>
  <c r="M33" i="22"/>
  <c r="J24" i="22"/>
  <c r="G24" i="22"/>
  <c r="A35" i="22"/>
  <c r="C17" i="5" s="1"/>
  <c r="I25" i="22"/>
  <c r="I24" i="22" s="1"/>
  <c r="C25" i="22"/>
  <c r="C24" i="22" s="1"/>
  <c r="C21" i="5"/>
  <c r="N13" i="10"/>
  <c r="I13" i="10"/>
  <c r="G13" i="10"/>
  <c r="C16" i="10"/>
  <c r="N39" i="23"/>
  <c r="M24" i="23"/>
  <c r="M19" i="23" s="1"/>
  <c r="D24" i="23"/>
  <c r="A23" i="21"/>
  <c r="C16" i="5" s="1"/>
  <c r="N8" i="3"/>
  <c r="N8" i="20" s="1"/>
  <c r="N8" i="4" s="1"/>
  <c r="N8" i="21" s="1"/>
  <c r="N8" i="22" s="1"/>
  <c r="N8" i="23" s="1"/>
  <c r="N8" i="7" s="1"/>
  <c r="N8" i="24" s="1"/>
  <c r="N8" i="10" s="1"/>
  <c r="N8" i="15" s="1"/>
  <c r="N8" i="19"/>
  <c r="N8" i="18"/>
  <c r="D19" i="23" l="1"/>
  <c r="C19" i="23" s="1"/>
  <c r="C24" i="23"/>
  <c r="C32" i="19" l="1"/>
  <c r="C31" i="19" s="1"/>
  <c r="D31" i="19"/>
  <c r="E31" i="19"/>
  <c r="K14" i="21" l="1"/>
  <c r="K23" i="21" s="1"/>
  <c r="K16" i="5" s="1"/>
  <c r="C22" i="5"/>
  <c r="A5" i="15"/>
  <c r="A2" i="15"/>
  <c r="A1" i="15"/>
  <c r="A5" i="10"/>
  <c r="A2" i="10"/>
  <c r="A1" i="10"/>
  <c r="A5" i="24"/>
  <c r="A2" i="24"/>
  <c r="A1" i="24"/>
  <c r="A5" i="7"/>
  <c r="A2" i="7"/>
  <c r="A1" i="7"/>
  <c r="A5" i="23"/>
  <c r="A2" i="23"/>
  <c r="A1" i="23"/>
  <c r="A5" i="22"/>
  <c r="A2" i="22"/>
  <c r="A1" i="22"/>
  <c r="A5" i="21"/>
  <c r="A2" i="21"/>
  <c r="A1" i="21"/>
  <c r="A37" i="4"/>
  <c r="C15" i="5" s="1"/>
  <c r="A5" i="4"/>
  <c r="A5" i="19"/>
  <c r="A5" i="20"/>
  <c r="A2" i="4"/>
  <c r="A1" i="4"/>
  <c r="A2" i="20"/>
  <c r="A1" i="20"/>
  <c r="A2" i="19"/>
  <c r="A1" i="19"/>
  <c r="A2" i="18"/>
  <c r="A1" i="18"/>
  <c r="I57" i="24"/>
  <c r="C57" i="24"/>
  <c r="C56" i="24" s="1"/>
  <c r="M56" i="24"/>
  <c r="I56" i="24" s="1"/>
  <c r="D56" i="24"/>
  <c r="I55" i="24"/>
  <c r="C55" i="24"/>
  <c r="I54" i="24"/>
  <c r="C54" i="24"/>
  <c r="I53" i="24"/>
  <c r="C53" i="24"/>
  <c r="I52" i="24"/>
  <c r="C52" i="24"/>
  <c r="I51" i="24"/>
  <c r="C51" i="24"/>
  <c r="I50" i="24"/>
  <c r="C50" i="24"/>
  <c r="I49" i="24"/>
  <c r="C49" i="24"/>
  <c r="I48" i="24"/>
  <c r="C48" i="24"/>
  <c r="I47" i="24"/>
  <c r="C47" i="24"/>
  <c r="I46" i="24"/>
  <c r="C46" i="24"/>
  <c r="I45" i="24"/>
  <c r="C45" i="24"/>
  <c r="I44" i="24"/>
  <c r="C44" i="24"/>
  <c r="I43" i="24"/>
  <c r="C43" i="24"/>
  <c r="I42" i="24"/>
  <c r="C42" i="24"/>
  <c r="I41" i="24"/>
  <c r="C41" i="24"/>
  <c r="I40" i="24"/>
  <c r="C40" i="24"/>
  <c r="M39" i="24"/>
  <c r="I39" i="24" s="1"/>
  <c r="G39" i="24"/>
  <c r="D39" i="24"/>
  <c r="I38" i="24"/>
  <c r="C38" i="24"/>
  <c r="I37" i="24"/>
  <c r="C37" i="24"/>
  <c r="I36" i="24"/>
  <c r="C36" i="24"/>
  <c r="M35" i="24"/>
  <c r="I35" i="24" s="1"/>
  <c r="G35" i="24"/>
  <c r="D35" i="24"/>
  <c r="I34" i="24"/>
  <c r="C34" i="24"/>
  <c r="C33" i="24" s="1"/>
  <c r="M33" i="24"/>
  <c r="I33" i="24" s="1"/>
  <c r="D33" i="24"/>
  <c r="I32" i="24"/>
  <c r="C32" i="24"/>
  <c r="C31" i="24" s="1"/>
  <c r="M31" i="24"/>
  <c r="I31" i="24" s="1"/>
  <c r="D31" i="24"/>
  <c r="I30" i="24"/>
  <c r="C30" i="24"/>
  <c r="C29" i="24" s="1"/>
  <c r="M29" i="24"/>
  <c r="I29" i="24" s="1"/>
  <c r="G29" i="24"/>
  <c r="I28" i="24"/>
  <c r="C28" i="24"/>
  <c r="I27" i="24"/>
  <c r="C27" i="24"/>
  <c r="I26" i="24"/>
  <c r="C26" i="24"/>
  <c r="I25" i="24"/>
  <c r="C25" i="24"/>
  <c r="I24" i="24"/>
  <c r="C24" i="24"/>
  <c r="I23" i="24"/>
  <c r="C23" i="24"/>
  <c r="I22" i="24"/>
  <c r="C22" i="24"/>
  <c r="I21" i="24"/>
  <c r="C21" i="24"/>
  <c r="N20" i="24"/>
  <c r="I20" i="24" s="1"/>
  <c r="G20" i="24"/>
  <c r="D20" i="24"/>
  <c r="I19" i="24"/>
  <c r="C19" i="24"/>
  <c r="C18" i="24" s="1"/>
  <c r="I18" i="24"/>
  <c r="G18" i="24"/>
  <c r="I17" i="24"/>
  <c r="K16" i="24"/>
  <c r="I16" i="24" s="1"/>
  <c r="G16" i="24"/>
  <c r="F16" i="24"/>
  <c r="E16" i="24"/>
  <c r="D16" i="24"/>
  <c r="C16" i="24"/>
  <c r="I15" i="24"/>
  <c r="C15" i="24"/>
  <c r="I14" i="24"/>
  <c r="C14" i="24"/>
  <c r="I13" i="24"/>
  <c r="C13" i="24"/>
  <c r="M12" i="24"/>
  <c r="G12" i="24"/>
  <c r="D12" i="24"/>
  <c r="I11" i="24"/>
  <c r="C11" i="24"/>
  <c r="C10" i="24" s="1"/>
  <c r="N10" i="24"/>
  <c r="D10" i="24"/>
  <c r="I40" i="23"/>
  <c r="I39" i="23" s="1"/>
  <c r="I38" i="23"/>
  <c r="I37" i="23"/>
  <c r="M36" i="23"/>
  <c r="D36" i="23"/>
  <c r="C36" i="23" s="1"/>
  <c r="I34" i="23"/>
  <c r="I33" i="23"/>
  <c r="I32" i="23"/>
  <c r="I31" i="23"/>
  <c r="I30" i="23"/>
  <c r="I29" i="23"/>
  <c r="I28" i="23"/>
  <c r="I27" i="23"/>
  <c r="I25" i="23"/>
  <c r="I24" i="23"/>
  <c r="I23" i="23"/>
  <c r="I22" i="23"/>
  <c r="I21" i="23"/>
  <c r="I20" i="23"/>
  <c r="I18" i="23"/>
  <c r="I17" i="23"/>
  <c r="I16" i="23"/>
  <c r="I15" i="23"/>
  <c r="N14" i="23"/>
  <c r="H14" i="23"/>
  <c r="G14" i="23"/>
  <c r="D14" i="23"/>
  <c r="G12" i="23"/>
  <c r="D12" i="23"/>
  <c r="I11" i="23"/>
  <c r="I10" i="23" s="1"/>
  <c r="C10" i="23"/>
  <c r="N10" i="23"/>
  <c r="G10" i="23"/>
  <c r="C34" i="22"/>
  <c r="C33" i="22" s="1"/>
  <c r="D33" i="22"/>
  <c r="I32" i="22"/>
  <c r="I31" i="22" s="1"/>
  <c r="C32" i="22"/>
  <c r="C31" i="22" s="1"/>
  <c r="L31" i="22"/>
  <c r="L35" i="22" s="1"/>
  <c r="L17" i="5" s="1"/>
  <c r="G31" i="22"/>
  <c r="C30" i="22"/>
  <c r="C29" i="22"/>
  <c r="I28" i="22"/>
  <c r="C28" i="22"/>
  <c r="I27" i="22"/>
  <c r="I26" i="22" s="1"/>
  <c r="C27" i="22"/>
  <c r="N26" i="22"/>
  <c r="G26" i="22"/>
  <c r="D26" i="22"/>
  <c r="I23" i="22"/>
  <c r="C23" i="22"/>
  <c r="M22" i="22"/>
  <c r="M35" i="22" s="1"/>
  <c r="M17" i="5" s="1"/>
  <c r="I22" i="22"/>
  <c r="D22" i="22"/>
  <c r="C22" i="22"/>
  <c r="I21" i="22"/>
  <c r="C21" i="22"/>
  <c r="C20" i="22" s="1"/>
  <c r="N20" i="22"/>
  <c r="I20" i="22"/>
  <c r="G20" i="22"/>
  <c r="D20" i="22"/>
  <c r="I19" i="22"/>
  <c r="C19" i="22"/>
  <c r="I18" i="22"/>
  <c r="C18" i="22"/>
  <c r="I17" i="22"/>
  <c r="C17" i="22"/>
  <c r="I16" i="22"/>
  <c r="C16" i="22"/>
  <c r="C15" i="22"/>
  <c r="C14" i="22"/>
  <c r="I13" i="22"/>
  <c r="I12" i="22" s="1"/>
  <c r="C13" i="22"/>
  <c r="C12" i="22" s="1"/>
  <c r="K12" i="22"/>
  <c r="K35" i="22" s="1"/>
  <c r="K17" i="5" s="1"/>
  <c r="J12" i="22"/>
  <c r="J35" i="22" s="1"/>
  <c r="J17" i="5" s="1"/>
  <c r="G12" i="22"/>
  <c r="D12" i="22"/>
  <c r="I11" i="22"/>
  <c r="C11" i="22"/>
  <c r="N10" i="22"/>
  <c r="I10" i="22"/>
  <c r="G10" i="22"/>
  <c r="C10" i="22"/>
  <c r="N22" i="21"/>
  <c r="C22" i="21"/>
  <c r="C20" i="21" s="1"/>
  <c r="C21" i="21"/>
  <c r="N20" i="21"/>
  <c r="I20" i="21"/>
  <c r="G20" i="21"/>
  <c r="D20" i="21"/>
  <c r="D23" i="21" s="1"/>
  <c r="E16" i="5" s="1"/>
  <c r="M19" i="21"/>
  <c r="M18" i="21" s="1"/>
  <c r="M23" i="21" s="1"/>
  <c r="M16" i="5" s="1"/>
  <c r="C19" i="21"/>
  <c r="C18" i="21" s="1"/>
  <c r="I18" i="21"/>
  <c r="G18" i="21"/>
  <c r="L17" i="21"/>
  <c r="L16" i="21" s="1"/>
  <c r="L23" i="21" s="1"/>
  <c r="L16" i="5" s="1"/>
  <c r="C17" i="21"/>
  <c r="C16" i="21" s="1"/>
  <c r="I16" i="21"/>
  <c r="G16" i="21"/>
  <c r="C15" i="21"/>
  <c r="C14" i="21" s="1"/>
  <c r="I14" i="21"/>
  <c r="G14" i="21"/>
  <c r="I13" i="21"/>
  <c r="I10" i="21" s="1"/>
  <c r="C13" i="21"/>
  <c r="N12" i="21"/>
  <c r="N10" i="21" s="1"/>
  <c r="C12" i="21"/>
  <c r="C11" i="21"/>
  <c r="C10" i="21" s="1"/>
  <c r="C14" i="5"/>
  <c r="I24" i="20"/>
  <c r="C24" i="20"/>
  <c r="I23" i="20"/>
  <c r="C23" i="20"/>
  <c r="I22" i="20"/>
  <c r="C22" i="20"/>
  <c r="I21" i="20"/>
  <c r="C21" i="20"/>
  <c r="I20" i="20"/>
  <c r="I19" i="20" s="1"/>
  <c r="C20" i="20"/>
  <c r="L19" i="20"/>
  <c r="L25" i="20" s="1"/>
  <c r="L14" i="5" s="1"/>
  <c r="G19" i="20"/>
  <c r="D19" i="20"/>
  <c r="C18" i="20"/>
  <c r="C17" i="20" s="1"/>
  <c r="N17" i="20"/>
  <c r="N25" i="20" s="1"/>
  <c r="N14" i="5" s="1"/>
  <c r="I17" i="20"/>
  <c r="G17" i="20"/>
  <c r="D17" i="20"/>
  <c r="C16" i="20"/>
  <c r="C15" i="20"/>
  <c r="K14" i="20"/>
  <c r="K25" i="20" s="1"/>
  <c r="K14" i="5" s="1"/>
  <c r="J14" i="20"/>
  <c r="I14" i="20"/>
  <c r="G14" i="20"/>
  <c r="D14" i="20"/>
  <c r="C11" i="20"/>
  <c r="C10" i="20" s="1"/>
  <c r="G25" i="20"/>
  <c r="H14" i="5" s="1"/>
  <c r="A34" i="19"/>
  <c r="C12" i="5" s="1"/>
  <c r="G33" i="19"/>
  <c r="G31" i="19" s="1"/>
  <c r="I32" i="19"/>
  <c r="I31" i="19" s="1"/>
  <c r="N31" i="19"/>
  <c r="I30" i="19"/>
  <c r="C30" i="19"/>
  <c r="I29" i="19"/>
  <c r="C29" i="19"/>
  <c r="I28" i="19"/>
  <c r="C28" i="19"/>
  <c r="C27" i="19" s="1"/>
  <c r="L27" i="19"/>
  <c r="K27" i="19"/>
  <c r="G27" i="19"/>
  <c r="I26" i="19"/>
  <c r="C26" i="19"/>
  <c r="I25" i="19"/>
  <c r="C25" i="19"/>
  <c r="C24" i="19" s="1"/>
  <c r="K24" i="19"/>
  <c r="I24" i="19" s="1"/>
  <c r="G24" i="19"/>
  <c r="D24" i="19"/>
  <c r="I23" i="19"/>
  <c r="C23" i="19"/>
  <c r="I22" i="19"/>
  <c r="C22" i="19"/>
  <c r="M21" i="19"/>
  <c r="M34" i="19" s="1"/>
  <c r="M12" i="5" s="1"/>
  <c r="K21" i="19"/>
  <c r="G21" i="19"/>
  <c r="D21" i="19"/>
  <c r="C21" i="19"/>
  <c r="N18" i="19"/>
  <c r="N34" i="19" s="1"/>
  <c r="N12" i="5" s="1"/>
  <c r="I18" i="19"/>
  <c r="G18" i="19"/>
  <c r="D18" i="19"/>
  <c r="D34" i="19" s="1"/>
  <c r="E12" i="5" s="1"/>
  <c r="C18" i="19"/>
  <c r="I17" i="19"/>
  <c r="I16" i="19" s="1"/>
  <c r="C17" i="19"/>
  <c r="L16" i="19"/>
  <c r="L34" i="19" s="1"/>
  <c r="L12" i="5" s="1"/>
  <c r="G16" i="19"/>
  <c r="C16" i="19"/>
  <c r="I15" i="19"/>
  <c r="I14" i="19" s="1"/>
  <c r="C15" i="19"/>
  <c r="C14" i="19" s="1"/>
  <c r="K14" i="19"/>
  <c r="G14" i="19"/>
  <c r="I13" i="19"/>
  <c r="C13" i="19"/>
  <c r="I12" i="19"/>
  <c r="C12" i="19"/>
  <c r="I11" i="19"/>
  <c r="C11" i="19"/>
  <c r="C10" i="19" s="1"/>
  <c r="M10" i="19"/>
  <c r="K10" i="19"/>
  <c r="J10" i="19"/>
  <c r="J34" i="19" s="1"/>
  <c r="I10" i="19"/>
  <c r="G10" i="19"/>
  <c r="G34" i="19" s="1"/>
  <c r="H12" i="5" s="1"/>
  <c r="E10" i="19"/>
  <c r="E34" i="19" s="1"/>
  <c r="F12" i="5" s="1"/>
  <c r="C11" i="5"/>
  <c r="C24" i="18"/>
  <c r="C23" i="18" s="1"/>
  <c r="N23" i="18"/>
  <c r="N25" i="18" s="1"/>
  <c r="N11" i="5" s="1"/>
  <c r="I23" i="18"/>
  <c r="G23" i="18"/>
  <c r="D23" i="18"/>
  <c r="C22" i="18"/>
  <c r="C21" i="18" s="1"/>
  <c r="M21" i="18"/>
  <c r="L21" i="18"/>
  <c r="I21" i="18"/>
  <c r="D21" i="18"/>
  <c r="I20" i="18"/>
  <c r="C20" i="18"/>
  <c r="I19" i="18"/>
  <c r="C19" i="18"/>
  <c r="I18" i="18"/>
  <c r="C18" i="18"/>
  <c r="L17" i="18"/>
  <c r="G17" i="18"/>
  <c r="D17" i="18"/>
  <c r="I16" i="18"/>
  <c r="C16" i="18"/>
  <c r="M15" i="18"/>
  <c r="I15" i="18" s="1"/>
  <c r="C15" i="18"/>
  <c r="M14" i="18"/>
  <c r="I14" i="18" s="1"/>
  <c r="C14" i="18"/>
  <c r="L13" i="18"/>
  <c r="C13" i="18"/>
  <c r="I12" i="18"/>
  <c r="C12" i="18"/>
  <c r="I11" i="18"/>
  <c r="C11" i="18"/>
  <c r="K10" i="18"/>
  <c r="K25" i="18" s="1"/>
  <c r="K11" i="5" s="1"/>
  <c r="G10" i="18"/>
  <c r="E10" i="18"/>
  <c r="D10" i="18"/>
  <c r="A43" i="7"/>
  <c r="C19" i="5" s="1"/>
  <c r="G23" i="21" l="1"/>
  <c r="H16" i="5" s="1"/>
  <c r="C23" i="21"/>
  <c r="I27" i="19"/>
  <c r="C10" i="18"/>
  <c r="D25" i="20"/>
  <c r="E14" i="5" s="1"/>
  <c r="D14" i="5" s="1"/>
  <c r="D12" i="5"/>
  <c r="D25" i="18"/>
  <c r="E11" i="5" s="1"/>
  <c r="I23" i="21"/>
  <c r="G35" i="22"/>
  <c r="H17" i="5" s="1"/>
  <c r="D35" i="22"/>
  <c r="E17" i="5" s="1"/>
  <c r="C14" i="23"/>
  <c r="I19" i="23"/>
  <c r="K34" i="19"/>
  <c r="K12" i="5" s="1"/>
  <c r="I21" i="19"/>
  <c r="N23" i="21"/>
  <c r="N16" i="5" s="1"/>
  <c r="N35" i="22"/>
  <c r="N17" i="5" s="1"/>
  <c r="I17" i="5" s="1"/>
  <c r="G25" i="18"/>
  <c r="H11" i="5" s="1"/>
  <c r="C14" i="20"/>
  <c r="C19" i="20"/>
  <c r="D16" i="5"/>
  <c r="C12" i="23"/>
  <c r="J12" i="5"/>
  <c r="I25" i="20"/>
  <c r="M41" i="23"/>
  <c r="M18" i="5" s="1"/>
  <c r="D41" i="23"/>
  <c r="E18" i="5" s="1"/>
  <c r="G41" i="23"/>
  <c r="H18" i="5" s="1"/>
  <c r="N41" i="23"/>
  <c r="N18" i="5" s="1"/>
  <c r="I17" i="18"/>
  <c r="C17" i="18"/>
  <c r="C25" i="18" s="1"/>
  <c r="C35" i="24"/>
  <c r="N20" i="5"/>
  <c r="C12" i="24"/>
  <c r="M20" i="5"/>
  <c r="E20" i="5"/>
  <c r="H20" i="5"/>
  <c r="C20" i="24"/>
  <c r="C39" i="24"/>
  <c r="C26" i="22"/>
  <c r="C35" i="22" s="1"/>
  <c r="I36" i="23"/>
  <c r="I14" i="23"/>
  <c r="I16" i="5"/>
  <c r="C34" i="19"/>
  <c r="I14" i="5"/>
  <c r="K20" i="5"/>
  <c r="I12" i="24"/>
  <c r="I10" i="24"/>
  <c r="C25" i="20"/>
  <c r="M13" i="18"/>
  <c r="M10" i="18" s="1"/>
  <c r="M25" i="18" s="1"/>
  <c r="M11" i="5" s="1"/>
  <c r="L10" i="18"/>
  <c r="L25" i="18" s="1"/>
  <c r="L11" i="5" s="1"/>
  <c r="I11" i="5" s="1"/>
  <c r="I18" i="5" l="1"/>
  <c r="I20" i="5"/>
  <c r="I12" i="5"/>
  <c r="D20" i="5"/>
  <c r="I34" i="19"/>
  <c r="D18" i="5"/>
  <c r="D17" i="5"/>
  <c r="I41" i="23"/>
  <c r="C41" i="23"/>
  <c r="D11" i="5"/>
  <c r="I58" i="24"/>
  <c r="I13" i="18"/>
  <c r="I10" i="18" s="1"/>
  <c r="I25" i="18" s="1"/>
  <c r="C59" i="17" l="1"/>
  <c r="L59" i="17"/>
  <c r="I59" i="17"/>
  <c r="G59" i="17"/>
  <c r="D59" i="17"/>
  <c r="L50" i="17"/>
  <c r="K50" i="17"/>
  <c r="I50" i="17"/>
  <c r="G50" i="17"/>
  <c r="D50" i="17"/>
  <c r="M41" i="17"/>
  <c r="L41" i="17"/>
  <c r="I41" i="17"/>
  <c r="G41" i="17"/>
  <c r="D41" i="17"/>
  <c r="N38" i="17"/>
  <c r="M38" i="17"/>
  <c r="L38" i="17"/>
  <c r="I38" i="17"/>
  <c r="G38" i="17"/>
  <c r="D38" i="17"/>
  <c r="C35" i="17"/>
  <c r="M35" i="17"/>
  <c r="I35" i="17"/>
  <c r="G35" i="17"/>
  <c r="L33" i="17"/>
  <c r="L29" i="17" s="1"/>
  <c r="C12" i="17"/>
  <c r="L12" i="17"/>
  <c r="I12" i="17"/>
  <c r="G12" i="17"/>
  <c r="C10" i="17"/>
  <c r="L10" i="17"/>
  <c r="D10" i="17"/>
  <c r="C13" i="5"/>
  <c r="C23" i="5" s="1"/>
  <c r="N10" i="5" l="1"/>
  <c r="L10" i="5"/>
  <c r="M10" i="5"/>
  <c r="C41" i="17"/>
  <c r="C38" i="17"/>
  <c r="C47" i="10" l="1"/>
  <c r="C46" i="10" s="1"/>
  <c r="M46" i="10"/>
  <c r="I46" i="10"/>
  <c r="D46" i="10"/>
  <c r="C44" i="10"/>
  <c r="K43" i="10"/>
  <c r="G43" i="10"/>
  <c r="C42" i="10"/>
  <c r="C41" i="10" s="1"/>
  <c r="M41" i="10"/>
  <c r="I41" i="10"/>
  <c r="D41" i="10"/>
  <c r="C40" i="10"/>
  <c r="C39" i="10"/>
  <c r="C38" i="10"/>
  <c r="C37" i="10"/>
  <c r="M36" i="10"/>
  <c r="G36" i="10"/>
  <c r="D36" i="10"/>
  <c r="C35" i="10"/>
  <c r="C34" i="10" s="1"/>
  <c r="M34" i="10"/>
  <c r="I34" i="10"/>
  <c r="D34" i="10"/>
  <c r="I33" i="10"/>
  <c r="C33" i="10"/>
  <c r="C32" i="10" s="1"/>
  <c r="G32" i="10"/>
  <c r="C31" i="10"/>
  <c r="C30" i="10"/>
  <c r="C29" i="10"/>
  <c r="N28" i="10"/>
  <c r="N48" i="10" s="1"/>
  <c r="N21" i="5" s="1"/>
  <c r="I28" i="10"/>
  <c r="G28" i="10"/>
  <c r="D28" i="10"/>
  <c r="C27" i="10"/>
  <c r="C26" i="10" s="1"/>
  <c r="M26" i="10"/>
  <c r="M48" i="10" s="1"/>
  <c r="M21" i="5" s="1"/>
  <c r="I26" i="10"/>
  <c r="D26" i="10"/>
  <c r="C25" i="10"/>
  <c r="C24" i="10"/>
  <c r="C23" i="10"/>
  <c r="K22" i="10"/>
  <c r="I22" i="10"/>
  <c r="G22" i="10"/>
  <c r="F22" i="10"/>
  <c r="E22" i="10"/>
  <c r="D22" i="10"/>
  <c r="C21" i="10"/>
  <c r="C20" i="10"/>
  <c r="C19" i="10"/>
  <c r="C18" i="10"/>
  <c r="K17" i="10"/>
  <c r="I17" i="10"/>
  <c r="G17" i="10"/>
  <c r="E17" i="10"/>
  <c r="E48" i="10" s="1"/>
  <c r="F21" i="5" s="1"/>
  <c r="D17" i="10"/>
  <c r="C15" i="10"/>
  <c r="C14" i="10"/>
  <c r="C12" i="10"/>
  <c r="C11" i="10"/>
  <c r="K10" i="10"/>
  <c r="I10" i="10"/>
  <c r="G10" i="10"/>
  <c r="D10" i="10"/>
  <c r="I42" i="7"/>
  <c r="K41" i="7"/>
  <c r="J41" i="7"/>
  <c r="D41" i="7"/>
  <c r="C41" i="7"/>
  <c r="I40" i="7"/>
  <c r="K39" i="7"/>
  <c r="L39" i="7" s="1"/>
  <c r="K38" i="7"/>
  <c r="L38" i="7" s="1"/>
  <c r="K37" i="7"/>
  <c r="L37" i="7" s="1"/>
  <c r="L36" i="7"/>
  <c r="K35" i="7"/>
  <c r="L35" i="7" s="1"/>
  <c r="K34" i="7"/>
  <c r="L34" i="7" s="1"/>
  <c r="I33" i="7"/>
  <c r="K33" i="7" s="1"/>
  <c r="J32" i="7"/>
  <c r="G32" i="7"/>
  <c r="E32" i="7"/>
  <c r="D32" i="7"/>
  <c r="C32" i="7"/>
  <c r="I31" i="7"/>
  <c r="K31" i="7" s="1"/>
  <c r="I30" i="7"/>
  <c r="K30" i="7" s="1"/>
  <c r="K29" i="7"/>
  <c r="J29" i="7"/>
  <c r="G28" i="7"/>
  <c r="E28" i="7"/>
  <c r="D28" i="7"/>
  <c r="C28" i="7"/>
  <c r="K26" i="7"/>
  <c r="J26" i="7"/>
  <c r="I25" i="7"/>
  <c r="J25" i="7" s="1"/>
  <c r="K24" i="7"/>
  <c r="J24" i="7"/>
  <c r="I23" i="7"/>
  <c r="K23" i="7" s="1"/>
  <c r="I22" i="7"/>
  <c r="K22" i="7" s="1"/>
  <c r="I21" i="7"/>
  <c r="K21" i="7" s="1"/>
  <c r="I20" i="7"/>
  <c r="K20" i="7" s="1"/>
  <c r="K19" i="7"/>
  <c r="J19" i="7"/>
  <c r="L19" i="7" s="1"/>
  <c r="I18" i="7"/>
  <c r="I17" i="7"/>
  <c r="K16" i="7"/>
  <c r="J16" i="7"/>
  <c r="L16" i="7" s="1"/>
  <c r="K15" i="7"/>
  <c r="J15" i="7"/>
  <c r="G14" i="7"/>
  <c r="E14" i="7"/>
  <c r="D14" i="7"/>
  <c r="C14" i="7"/>
  <c r="K13" i="7"/>
  <c r="K12" i="7" s="1"/>
  <c r="J13" i="7"/>
  <c r="J12" i="7" s="1"/>
  <c r="I12" i="7"/>
  <c r="G12" i="7"/>
  <c r="D12" i="7"/>
  <c r="C12" i="7"/>
  <c r="L11" i="7"/>
  <c r="L10" i="7" s="1"/>
  <c r="I10" i="7"/>
  <c r="G10" i="7"/>
  <c r="C10" i="7"/>
  <c r="C36" i="4"/>
  <c r="C35" i="4" s="1"/>
  <c r="M35" i="4"/>
  <c r="I35" i="4"/>
  <c r="D35" i="4"/>
  <c r="C34" i="4"/>
  <c r="C33" i="4"/>
  <c r="M32" i="4"/>
  <c r="L32" i="4"/>
  <c r="I32" i="4"/>
  <c r="G32" i="4"/>
  <c r="C31" i="4"/>
  <c r="C30" i="4"/>
  <c r="C29" i="4"/>
  <c r="C28" i="4"/>
  <c r="M27" i="4"/>
  <c r="I27" i="4"/>
  <c r="G27" i="4"/>
  <c r="D27" i="4"/>
  <c r="C26" i="4"/>
  <c r="C25" i="4"/>
  <c r="C24" i="4"/>
  <c r="N23" i="4"/>
  <c r="N37" i="4" s="1"/>
  <c r="N15" i="5" s="1"/>
  <c r="I23" i="4"/>
  <c r="G23" i="4"/>
  <c r="D23" i="4"/>
  <c r="C22" i="4"/>
  <c r="C21" i="4" s="1"/>
  <c r="M21" i="4"/>
  <c r="I21" i="4"/>
  <c r="G21" i="4"/>
  <c r="C20" i="4"/>
  <c r="C19" i="4" s="1"/>
  <c r="M19" i="4"/>
  <c r="I19" i="4"/>
  <c r="G19" i="4"/>
  <c r="C18" i="4"/>
  <c r="C17" i="4" s="1"/>
  <c r="K17" i="4"/>
  <c r="I17" i="4"/>
  <c r="G17" i="4"/>
  <c r="C16" i="4"/>
  <c r="C15" i="4"/>
  <c r="I14" i="4"/>
  <c r="C14" i="4"/>
  <c r="C13" i="4"/>
  <c r="C12" i="4"/>
  <c r="C11" i="4"/>
  <c r="M10" i="4"/>
  <c r="M37" i="4" s="1"/>
  <c r="M15" i="5" s="1"/>
  <c r="L10" i="4"/>
  <c r="K10" i="4"/>
  <c r="K37" i="4" s="1"/>
  <c r="K15" i="5" s="1"/>
  <c r="J10" i="4"/>
  <c r="J37" i="4" s="1"/>
  <c r="J15" i="5" s="1"/>
  <c r="I10" i="4"/>
  <c r="G10" i="4"/>
  <c r="D10" i="4"/>
  <c r="K48" i="10" l="1"/>
  <c r="K21" i="5" s="1"/>
  <c r="I21" i="5" s="1"/>
  <c r="C23" i="4"/>
  <c r="D48" i="10"/>
  <c r="E21" i="5" s="1"/>
  <c r="C10" i="10"/>
  <c r="G48" i="10"/>
  <c r="H21" i="5" s="1"/>
  <c r="L37" i="4"/>
  <c r="L15" i="5" s="1"/>
  <c r="C13" i="10"/>
  <c r="C22" i="10"/>
  <c r="I32" i="7"/>
  <c r="D37" i="4"/>
  <c r="E15" i="5" s="1"/>
  <c r="G37" i="4"/>
  <c r="H15" i="5" s="1"/>
  <c r="I37" i="4"/>
  <c r="J22" i="5"/>
  <c r="N22" i="5"/>
  <c r="E43" i="7"/>
  <c r="F19" i="5" s="1"/>
  <c r="L15" i="7"/>
  <c r="C32" i="4"/>
  <c r="E22" i="5"/>
  <c r="K22" i="5"/>
  <c r="H22" i="5"/>
  <c r="M22" i="5"/>
  <c r="I36" i="10"/>
  <c r="I48" i="10" s="1"/>
  <c r="C17" i="10"/>
  <c r="C28" i="10"/>
  <c r="C36" i="10"/>
  <c r="L26" i="7"/>
  <c r="L29" i="7"/>
  <c r="J31" i="7"/>
  <c r="L31" i="7" s="1"/>
  <c r="G43" i="7"/>
  <c r="H19" i="5" s="1"/>
  <c r="D43" i="7"/>
  <c r="E19" i="5" s="1"/>
  <c r="I14" i="7"/>
  <c r="J20" i="7"/>
  <c r="L20" i="7" s="1"/>
  <c r="J22" i="7"/>
  <c r="L22" i="7" s="1"/>
  <c r="I28" i="7"/>
  <c r="J30" i="7"/>
  <c r="K40" i="7"/>
  <c r="L40" i="7" s="1"/>
  <c r="J21" i="7"/>
  <c r="L21" i="7" s="1"/>
  <c r="J23" i="7"/>
  <c r="L23" i="7" s="1"/>
  <c r="K25" i="7"/>
  <c r="L25" i="7" s="1"/>
  <c r="C43" i="7"/>
  <c r="L13" i="7"/>
  <c r="L12" i="7" s="1"/>
  <c r="K17" i="7"/>
  <c r="J17" i="7"/>
  <c r="L24" i="7"/>
  <c r="L33" i="7"/>
  <c r="K18" i="7"/>
  <c r="J18" i="7"/>
  <c r="M42" i="7"/>
  <c r="M41" i="7" s="1"/>
  <c r="M43" i="7" s="1"/>
  <c r="M19" i="5" s="1"/>
  <c r="I41" i="7"/>
  <c r="L42" i="7"/>
  <c r="L41" i="7" s="1"/>
  <c r="K28" i="7"/>
  <c r="C10" i="4"/>
  <c r="C27" i="4"/>
  <c r="C26" i="3"/>
  <c r="N25" i="3"/>
  <c r="I25" i="3"/>
  <c r="H25" i="3"/>
  <c r="G25" i="3"/>
  <c r="D25" i="3"/>
  <c r="C24" i="3"/>
  <c r="C22" i="3"/>
  <c r="C21" i="3"/>
  <c r="N20" i="3"/>
  <c r="M20" i="3"/>
  <c r="I20" i="3"/>
  <c r="G20" i="3"/>
  <c r="E20" i="3"/>
  <c r="D20" i="3"/>
  <c r="C19" i="3"/>
  <c r="C18" i="3" s="1"/>
  <c r="N18" i="3"/>
  <c r="M18" i="3"/>
  <c r="I18" i="3"/>
  <c r="G18" i="3"/>
  <c r="D18" i="3"/>
  <c r="C17" i="3"/>
  <c r="C16" i="3"/>
  <c r="C15" i="3"/>
  <c r="M14" i="3"/>
  <c r="K14" i="3"/>
  <c r="I14" i="3"/>
  <c r="G14" i="3"/>
  <c r="D14" i="3"/>
  <c r="C13" i="3"/>
  <c r="C12" i="3" s="1"/>
  <c r="N12" i="3"/>
  <c r="I12" i="3"/>
  <c r="G12" i="3"/>
  <c r="C11" i="3"/>
  <c r="C10" i="3" s="1"/>
  <c r="K10" i="3"/>
  <c r="I10" i="3"/>
  <c r="I27" i="3" s="1"/>
  <c r="G10" i="3"/>
  <c r="D10" i="3"/>
  <c r="D21" i="5" l="1"/>
  <c r="D15" i="5"/>
  <c r="D22" i="5"/>
  <c r="D19" i="5"/>
  <c r="C48" i="10"/>
  <c r="I15" i="5"/>
  <c r="L18" i="7"/>
  <c r="I22" i="5"/>
  <c r="D27" i="3"/>
  <c r="E13" i="5" s="1"/>
  <c r="C25" i="3"/>
  <c r="K32" i="7"/>
  <c r="C37" i="4"/>
  <c r="N42" i="7"/>
  <c r="N41" i="7" s="1"/>
  <c r="N43" i="7" s="1"/>
  <c r="N19" i="5" s="1"/>
  <c r="J28" i="7"/>
  <c r="L30" i="7"/>
  <c r="L28" i="7" s="1"/>
  <c r="M27" i="3"/>
  <c r="M13" i="5" s="1"/>
  <c r="C14" i="3"/>
  <c r="J14" i="7"/>
  <c r="J43" i="7" s="1"/>
  <c r="J19" i="5" s="1"/>
  <c r="I43" i="7"/>
  <c r="L32" i="7"/>
  <c r="K14" i="7"/>
  <c r="L17" i="7"/>
  <c r="E27" i="3"/>
  <c r="F13" i="5" s="1"/>
  <c r="F23" i="5" s="1"/>
  <c r="N27" i="3"/>
  <c r="N13" i="5" s="1"/>
  <c r="C20" i="3"/>
  <c r="K27" i="3"/>
  <c r="K13" i="5" s="1"/>
  <c r="G27" i="3"/>
  <c r="H13" i="5" s="1"/>
  <c r="L14" i="7" l="1"/>
  <c r="L43" i="7" s="1"/>
  <c r="L19" i="5" s="1"/>
  <c r="L23" i="5" s="1"/>
  <c r="K43" i="7"/>
  <c r="K19" i="5" s="1"/>
  <c r="N23" i="5"/>
  <c r="I19" i="5"/>
  <c r="J23" i="5"/>
  <c r="I13" i="5"/>
  <c r="M23" i="5"/>
  <c r="D13" i="5"/>
  <c r="C27" i="3"/>
  <c r="I33" i="22"/>
  <c r="I35" i="22" s="1"/>
  <c r="G29" i="17"/>
  <c r="D29" i="17"/>
  <c r="K29" i="17"/>
  <c r="C29" i="17" l="1"/>
  <c r="I29" i="17"/>
  <c r="D14" i="17"/>
  <c r="E10" i="5" s="1"/>
  <c r="E23" i="5" s="1"/>
  <c r="K14" i="17"/>
  <c r="G14" i="17"/>
  <c r="C14" i="17" l="1"/>
  <c r="I14" i="17"/>
  <c r="H10" i="5"/>
  <c r="H23" i="5" s="1"/>
  <c r="D10" i="5" l="1"/>
  <c r="D23" i="5" s="1"/>
  <c r="K10" i="5"/>
  <c r="I10" i="5" l="1"/>
  <c r="I23" i="5" s="1"/>
  <c r="K23" i="5"/>
</calcChain>
</file>

<file path=xl/sharedStrings.xml><?xml version="1.0" encoding="utf-8"?>
<sst xmlns="http://schemas.openxmlformats.org/spreadsheetml/2006/main" count="1356" uniqueCount="807">
  <si>
    <t>CỘNG HOÀ XÃ HỘI CHỦ NGHĨA VIỆT NAM</t>
  </si>
  <si>
    <t>Độc lập - Tự do - Hạnh phúc</t>
  </si>
  <si>
    <t>STT</t>
  </si>
  <si>
    <t xml:space="preserve">Tên công trình, dự án  </t>
  </si>
  <si>
    <t>Diện tích thu hồi đất (ha)</t>
  </si>
  <si>
    <t>Sử dụng từ loại đất (ha)</t>
  </si>
  <si>
    <t>Khái toán kinh phí thực hiện Bồi thường, GPMB (tỷ đồng)</t>
  </si>
  <si>
    <t>Nguồn kinh phí thực hiện (tỷ đồng)</t>
  </si>
  <si>
    <t>Căn cứ pháp lý</t>
  </si>
  <si>
    <t>LUA</t>
  </si>
  <si>
    <t>RPH</t>
  </si>
  <si>
    <t>RDD</t>
  </si>
  <si>
    <t>Đất khác</t>
  </si>
  <si>
    <t>NS TW</t>
  </si>
  <si>
    <t>NS tỉnh</t>
  </si>
  <si>
    <t>NS cấp huyện</t>
  </si>
  <si>
    <t>NS cấp xã</t>
  </si>
  <si>
    <t>(3)=(4)+(5)+
(6)+(7)</t>
  </si>
  <si>
    <t>I</t>
  </si>
  <si>
    <t>Đất có di tích lịch sử - văn hóa</t>
  </si>
  <si>
    <t>Dự án Tu bổ, tôn tạo các di tích gốc và xây dựng cơ sở hạ tầng Khu di tích Quốc Gia đặc biệt Đại thi hào Nguyễn Du (giai đoạn 2)</t>
  </si>
  <si>
    <t>TT Tiên Điền, Xuân Mỹ</t>
  </si>
  <si>
    <t>II</t>
  </si>
  <si>
    <t>Đất tín ngưỡng</t>
  </si>
  <si>
    <t>Quy hoạch đền thờ Trần Hưng Đạo</t>
  </si>
  <si>
    <t>Xã Cổ Đạm</t>
  </si>
  <si>
    <t>III</t>
  </si>
  <si>
    <t>Đất giao thông</t>
  </si>
  <si>
    <t>Tuyến đường vào khu nghĩa trang thôn Hợp Thuận ra Kỳ Xương Cơm.</t>
  </si>
  <si>
    <t>Xã Xuân Phổ</t>
  </si>
  <si>
    <t>Xây dựng đường giao thông xã Xuân Hải</t>
  </si>
  <si>
    <t>Xã Xuân Hải</t>
  </si>
  <si>
    <t>Quyết định số
 3161/QĐ-UBND ngày 30/10/2017</t>
  </si>
  <si>
    <t>Xây dựng đường giao thông xã Xuân Liên</t>
  </si>
  <si>
    <t>Xã Xuân Liên</t>
  </si>
  <si>
    <t>IV</t>
  </si>
  <si>
    <t>Đất thủy lợi</t>
  </si>
  <si>
    <t>Xây dựng mương thoát nước</t>
  </si>
  <si>
    <t>V</t>
  </si>
  <si>
    <t>Đất ở tại nông thôn</t>
  </si>
  <si>
    <t>Quy hoạch đất ở thôn Phúc Mỹ, Trường Mỹ, Thuận Mỹ, Thịnh Mỹ</t>
  </si>
  <si>
    <t>Xã Xuân Mỹ</t>
  </si>
  <si>
    <t>Quy hoạch chi tiết tỷ lệ 1/500</t>
  </si>
  <si>
    <t>Xây dựng khu đô thị du lịch Xuân Đan Xuân Phổ</t>
  </si>
  <si>
    <t>Đan Trường, Xuân Phổ</t>
  </si>
  <si>
    <t>Xây dựng khu đô thị du lịch Xuân Yên</t>
  </si>
  <si>
    <t>Xã Xuân Yên</t>
  </si>
  <si>
    <t>VI</t>
  </si>
  <si>
    <t>Đất ở tại đô thị</t>
  </si>
  <si>
    <t>Dự án khu đô thị thương mại dịch vụ nam bờ Sông Lam</t>
  </si>
  <si>
    <t>TT Xuân An</t>
  </si>
  <si>
    <t>Đường giao thông từ UBND xã đến Ngõ ông Tam</t>
  </si>
  <si>
    <t>Xã Sơn Lễ</t>
  </si>
  <si>
    <t>Đường giao thông (đường Trần Kim Xuyến nối đường HCM; đường Nguyễn Khắc Viện nối đường Lương Hiển)</t>
  </si>
  <si>
    <t>TT Phố Châu</t>
  </si>
  <si>
    <t>Đường Nguyễn Lân</t>
  </si>
  <si>
    <t>Đường giao thông trục chính xã</t>
  </si>
  <si>
    <t>Xã Sơn Hàm</t>
  </si>
  <si>
    <t>Đường GTNT từ thôn 3 đến thôn 4 xã Sơn Trường</t>
  </si>
  <si>
    <t>Xã Sơn Trường</t>
  </si>
  <si>
    <t>Đường GTNT từ thôn 6 xã Sơn Trường</t>
  </si>
  <si>
    <t>Sửa chữa nâng cao an toàn đập WB8 (Hồ Khe Dẻ)</t>
  </si>
  <si>
    <t>Sơn Mai</t>
  </si>
  <si>
    <t>Đất cở sở tôn giáo</t>
  </si>
  <si>
    <t>Mở rộng khuôn viên Giáo họ Hà Tân</t>
  </si>
  <si>
    <t>Xã Sơn Tây</t>
  </si>
  <si>
    <t>Đất cơ sở thể dục thể thao</t>
  </si>
  <si>
    <t>Sân thể dục thể thao</t>
  </si>
  <si>
    <t>Thôn Minh Thủy, 
xã Kim Hoa</t>
  </si>
  <si>
    <t>Đất công trình năng lượng</t>
  </si>
  <si>
    <t>Xây dựng xuất tuyến 22KV tạo mạch vòng giữa 2 trạm biến áp 110KV Hương Sơn và Linh Cảm, tỉnh Hà Tĩnh</t>
  </si>
  <si>
    <t>Xã Sơn Giang, xã Tân Mỹ Hà và xã Quang Diệm</t>
  </si>
  <si>
    <t>Xây dựng ĐZ, TDA giảm tổn thất điện năng và khắc phục tình trạng điện áp thấp các xã Sơn Phúc, Sơn Bình, Sơn Tiến, Sơn Tân, Sơn Lâm thuộc huyện Hương Sơn, tỉnh Hà Tĩnh năm 2021</t>
  </si>
  <si>
    <t>Xã Sơn Châu, xã Sơn Lâm, xã Sơn Tiến, xã Kim Hoa và xã Tân Mỹ Hà</t>
  </si>
  <si>
    <t>Nâng cao độ tin cậy cung cấp điện lưới điện trung áp 22KV, 35KV sau các trạm TBA 110KV Linh Cảm (E18.2), Hương Sơn (E18.4), Hương Sơn (E18.7) khu vực huyện Đức Thọ, huyện Hương Sơn, huyện Hương Sơn theo phương án đã chia đã nối (MDMC)</t>
  </si>
  <si>
    <t>Xã Sơn Long</t>
  </si>
  <si>
    <t>VII</t>
  </si>
  <si>
    <t>Thôn Khe Cò, 
xã Sơn Lễ</t>
  </si>
  <si>
    <t>Thôn Mai Lĩnh, 
xã Sơn Hàm</t>
  </si>
  <si>
    <t>Quy hoạch đất ở Nhà Rải</t>
  </si>
  <si>
    <t>Thôn 3 xã Sơn Trà</t>
  </si>
  <si>
    <t>Quy hoạch đất ở thôn Bàu Thai</t>
  </si>
  <si>
    <t>Thôn 1 xã Sơn Trà</t>
  </si>
  <si>
    <t>VIII</t>
  </si>
  <si>
    <t>Quy hoạch đất ở</t>
  </si>
  <si>
    <t>TDP 9, TT Phố Châu</t>
  </si>
  <si>
    <t>TDP 10,TT Phố Châu</t>
  </si>
  <si>
    <t>IX</t>
  </si>
  <si>
    <t>Đất sinh hoạt cộng đồng</t>
  </si>
  <si>
    <t>QH đất sinh hoạt cộng đồng các TDP6, TDP7 và TDP11</t>
  </si>
  <si>
    <t>Cảng cá Cửa khẩu Kỳ Ninh</t>
  </si>
  <si>
    <t>X. Kỳ Ninh</t>
  </si>
  <si>
    <t>Văn bản số 192/TTg-QHQT ngày 17/02/2021 của Thủ tưởng chính phủ</t>
  </si>
  <si>
    <t>Khu neo đậu tránh trú bão Cửa khẩu Kỳ Hà</t>
  </si>
  <si>
    <t>X. Kỳ Hà</t>
  </si>
  <si>
    <t>Quyết định số 3770/QĐ-UBND ngày 27/11/2009; số 3081/QĐ-UBND ngày 17/9/2019 của Ủy ban nhân dân tỉnh Hà Tĩnh; số 94/HĐND ngày 29/3/2017 của Hội đồng nhân dân tỉnh</t>
  </si>
  <si>
    <t>Mở rộng đường giao thông nông thôn, thôn Bắc Hà</t>
  </si>
  <si>
    <t>Thôn Bắc Hà, X. Kỳ Hà</t>
  </si>
  <si>
    <t>Văn bản số 1160/UBND-TNMT ngày 02/8/2019 của UBND thị xã Kỳ Anh</t>
  </si>
  <si>
    <t>Sữa chữa, nâng cao an toàn đập Hồ Lối Đồng</t>
  </si>
  <si>
    <t>P. Kỳ Trinh</t>
  </si>
  <si>
    <t>Quyết định số 3326/QĐ-UBND ngày 02/11/2018 phê duyệt báo cáo nghiên cứu khả thi Tiểu dự án 1 Sửa chữa nâng cấp an toàn đập, tỉnh Hà Tĩnh (WB8)</t>
  </si>
  <si>
    <t>Đất cơ sở văn hóa</t>
  </si>
  <si>
    <t>Trung tâm Văn hóa thể thao thị xã (phần mở rộng)</t>
  </si>
  <si>
    <t>P. Hưng Trí</t>
  </si>
  <si>
    <t>Văn bản số 1149 /SXD-QHHT9 của Sở Xây dựng</t>
  </si>
  <si>
    <t>Xây dựng mạch vòng 22kV giữa trạm biến áp 110kV Vũng Áng (E18,5) và TBA 110kV Kỳ Anh (E18,3), nâng cấp độ tin cậy cung cấp điện theo phương án đa chia đa nối khu vực thị xã Kỳ Anh</t>
  </si>
  <si>
    <t>Phường Kỳ Trinh, Kỳ Thịnh, Kỳ Hưng</t>
  </si>
  <si>
    <t>QĐ số 1079/QĐ-EVN ngày 11/5/2021 của Tổng công ty Điện lực Miền Bắc</t>
  </si>
  <si>
    <t>Xây dựng xuất tuyến 35kV trạm E18,5 cấp điện KCN Phú Vinh và các KCN phụ trợ lân cận thuộc KKT Vũng Áng, thị xã Kỳ Anh</t>
  </si>
  <si>
    <t>Phường Kỳ Trinh, Kỳ Thịnh, Kỳ Long, Kỳ Liên</t>
  </si>
  <si>
    <t>QĐ số 261/QĐ-EVN ngày 29/01/2016 của Tổng công ty Điện lực Miền Bắc</t>
  </si>
  <si>
    <t>Đất nghĩa trang, nghĩa địa</t>
  </si>
  <si>
    <t>Mở rộng nghĩa trang Kỳ Lợi tại Kỳ Trinh</t>
  </si>
  <si>
    <t>Văn bản số 1191/SXD-QHHT2 của Sở Xây dựng</t>
  </si>
  <si>
    <t>QH nghĩa trang xã Kỳ Ninh</t>
  </si>
  <si>
    <t>Văn bản số 1156/UBND-QLĐT ngày 23/6/2021 của UBND thị xã Kỳ Anh</t>
  </si>
  <si>
    <t>Đất ở nông thôn</t>
  </si>
  <si>
    <t>Tái định cư xã Kỳ Ninh</t>
  </si>
  <si>
    <t>Tái định cư xã Kỳ Nam</t>
  </si>
  <si>
    <t>X. Kỳ Nam</t>
  </si>
  <si>
    <t>TĐC cho các hộ dân thôn Hải Phong 1, thôn Hải Phong 2 xã Kỳ Lợi tại P. Kỳ Trinh</t>
  </si>
  <si>
    <t>QĐ số 1621/QĐ-UBND ngày 30/3/2021 của UBND tỉnh</t>
  </si>
  <si>
    <t>Tái định cư Kỳ Lợi tại phường Kỳ Trinh</t>
  </si>
  <si>
    <t>Tái định cư phường Kỳ Thịnh</t>
  </si>
  <si>
    <t>P. Kỳ Thịnh</t>
  </si>
  <si>
    <t>Đất khu công nghiệp</t>
  </si>
  <si>
    <t>Thực hiện dự án nhà máy SX cọc ly tâm và cấu kiện bê tông đúc sẵn</t>
  </si>
  <si>
    <t>X. Kỳ Lợi, P. Kỳ Thịnh, P. Kỳ Long</t>
  </si>
  <si>
    <t>Văn bản số 2220/UBND-GT ngày 14/4/2021</t>
  </si>
  <si>
    <t>Tổng:  16 công trình, dự án</t>
  </si>
  <si>
    <t>Đất cơ sở giáo dục, đào tạo</t>
  </si>
  <si>
    <t>1</t>
  </si>
  <si>
    <t>Mở rộng khuôn viên trường tiểu học</t>
  </si>
  <si>
    <t>Thị trấn Lộc Hà</t>
  </si>
  <si>
    <t>Quyết định 4074 ngày 16/12/2019 của UBND tỉnh</t>
  </si>
  <si>
    <t>Xã Thịnh Lộc</t>
  </si>
  <si>
    <t>Mở rộng quảng trường Mai Hắc Đế (diện tích QH rộng 20 ha, hiện trạng đã có 4,3 ha, mở rộng thêm 15,7 ha)</t>
  </si>
  <si>
    <t>Xã Thịnh Lộc, thị trấn Lộc Hà</t>
  </si>
  <si>
    <t>Hạ tầng khu du lịch biển huyện Lộc Hà</t>
  </si>
  <si>
    <t>Thị trấn Lộc Hà, xã Thịnh Lộc</t>
  </si>
  <si>
    <t xml:space="preserve">Quyết định số 2046/QĐ-UBND ngày 20/7/2017 của UBND tỉnh </t>
  </si>
  <si>
    <t>2</t>
  </si>
  <si>
    <t>Hạ tầng ngoài hàng rào CCN Thạch Bằng, huyện Lộc Hà</t>
  </si>
  <si>
    <t>Nghị quyết số 254/NQ-HĐND ngày 08/12/2020 của HĐND tỉnh</t>
  </si>
  <si>
    <t>3</t>
  </si>
  <si>
    <t>Xây dựng đường nội vùng khu trung tâm hành chính huyện Lộc Hà giai đoạn 3</t>
  </si>
  <si>
    <t>Quyết định số 2863/QĐ-UBND ngày 19/4/2021 của UBND huyện Lộc Hà</t>
  </si>
  <si>
    <t>4</t>
  </si>
  <si>
    <t>Xây dựng đường nội vùng khu trung tâm hành chính huyện Lộc Hà giai đoạn 4</t>
  </si>
  <si>
    <t>Quyết định số 308/QĐ-UBND ngày 21/01/2021 của UBND huyện Lộc Hà</t>
  </si>
  <si>
    <t>5</t>
  </si>
  <si>
    <t>Đường giao thông từ vùng Le Ve Cửa Trẹm đến vùng Cồn Trửa và Bãi rác xã Hồng Lộc</t>
  </si>
  <si>
    <t>Xã Hồng Lộc</t>
  </si>
  <si>
    <t>6</t>
  </si>
  <si>
    <t>Đường giao thông liên thôn Yến Giang - Đại Lự xã Hồng Lộc</t>
  </si>
  <si>
    <t>7</t>
  </si>
  <si>
    <t>Đường GTNT xã Phù Lưu, đoạn từ thôn Thanh Ngọc đi Hồng Lộc</t>
  </si>
  <si>
    <t>Xã Hồng Lộc, Phù Lưu</t>
  </si>
  <si>
    <t>8</t>
  </si>
  <si>
    <t>Đường nối Quốc lộ 281 tại Bùng Binh Thạch Mỹ đến đường huyện lộ 5</t>
  </si>
  <si>
    <t>Thạch Mỹ, Thị trấn Lộc Hà</t>
  </si>
  <si>
    <t>9</t>
  </si>
  <si>
    <t>10</t>
  </si>
  <si>
    <t>Xây dựng đường giao thông thôn Bắc Kinh, xã Ích Hậu</t>
  </si>
  <si>
    <t>Xã Ích Hậu</t>
  </si>
  <si>
    <t>11</t>
  </si>
  <si>
    <t>Đường giao thông xã Thạch Mỹ (huyện lộ 2), huyện Lộc Hà</t>
  </si>
  <si>
    <t>Xã Thạch Mỹ</t>
  </si>
  <si>
    <t>12</t>
  </si>
  <si>
    <t>13</t>
  </si>
  <si>
    <t>Đường liên huyện Can Lộc - Lộc Hà</t>
  </si>
  <si>
    <t>Xã Tân Lộc, Bình An, Thịnh Lộc</t>
  </si>
  <si>
    <t>Văn bản số 144/BC-DDCN ngày 17/6/2021 của Ban quản lý Dự án đầu tư xây dựng công trình dân dụng công nghiệp tỉnh Hà Tĩnh</t>
  </si>
  <si>
    <t>14</t>
  </si>
  <si>
    <t>Mở rộng Cảng cá Thạch Kim tổng diện tích 21,40 ha, trong đó: Diện tích khu đất xây dựng cảng cá: 5,10 ha, diện tích còn lại được kết hợp mặt nước là 16,30 ha</t>
  </si>
  <si>
    <t>Xã Thạch Kim</t>
  </si>
  <si>
    <t>Văn bản số 3081/QĐ-UBND ngày 17/9/2019 của UBND tỉnh</t>
  </si>
  <si>
    <t>Xử  lý cấp bách đê Tả Nghèn huyện Lộc Hà: Có 2 đoạn: Đoạn 1: (tại thị trấn Lộc Hà dài 2 km). Đoạn 2: (từ cầu Trù đến Cống Đập Bùi, dài 8km)</t>
  </si>
  <si>
    <t>Thị trấn Lộc Hà, xã Ích Hậu</t>
  </si>
  <si>
    <t>Mương tiêu thoát nước 27/7 thôn Báo Ân, Đại Yên, Hà Ân, Hữu Ninh xã Thạch Mỹ, huyện Lộc Hà, tỉnh Hà Tĩnh</t>
  </si>
  <si>
    <t xml:space="preserve"> Xã Thạch Mỹ</t>
  </si>
  <si>
    <t>Kênh tiêu Đông liên xã Thịnh Lộc và Bình An, huyện Lộc Hà</t>
  </si>
  <si>
    <t>Xã Thịnh Lộc, xã Bình An</t>
  </si>
  <si>
    <t>Xen dắm đất ở vùng Đồng Bệ, Trổ Bang, Xúc Xỉu, Đôi Hầu, Đồng Bốt, Giang Mai</t>
  </si>
  <si>
    <t>Xã Phù Lưu</t>
  </si>
  <si>
    <t>Đất ở vùng vườn Lùm (Cửa Bà Lường), hồi anh Trong, Cồn Mụ Rồi, Chợ Cồn thôn Hữu Ninh</t>
  </si>
  <si>
    <t>Phê duyệt Quy hoạch chi tiết phân lô, tỷ lệ 1/500</t>
  </si>
  <si>
    <t>Đất ở phía Bắc trạm xá, thôn Hồng Thịnh</t>
  </si>
  <si>
    <t>Đất ở vùng Đồng Cạ thôn Đông Thịnh, vùng đồng Cựa; vùng đồng Lau  thôn Yến Giang</t>
  </si>
  <si>
    <t>Đất ở vị trí hội quán cũ (xóm 2, xóm 5, xóm 8)</t>
  </si>
  <si>
    <t>Đất ở thôn Nam Phong, thôn Xuân Tây</t>
  </si>
  <si>
    <t>Xã Hộ Độ</t>
  </si>
  <si>
    <t>Đất ở tại thôn Đông Thắng</t>
  </si>
  <si>
    <t>Xã Mai Phụ</t>
  </si>
  <si>
    <t xml:space="preserve">Quyết định số: 711/QĐ-UBND ngày 15/04/2016 của UBND huyện Lộc Hà </t>
  </si>
  <si>
    <t>Đất ở vùng Mụ Ả 0,15 ha, vùng đồng Trộc thôn Hồng Lạc 0,02 ha</t>
  </si>
  <si>
    <t>Xã Thạch Châu</t>
  </si>
  <si>
    <t>Mở rộng nhà Văn Hóa thôn Hà Ân</t>
  </si>
  <si>
    <t>Đường Huyện lộ ĐH56 qua xã Hòa Lạc, huyện Đức Thọ</t>
  </si>
  <si>
    <t>Xã Hòa Lạc</t>
  </si>
  <si>
    <t>Kè chống sạt lở bờ tả sông La đoạn qua các xã Trường Sơn - Liên Minh - Đức Tùng - Đức Châu</t>
  </si>
  <si>
    <t>Xã Trường Sơn, Liên Minh, Tùng Châu</t>
  </si>
  <si>
    <t>Hệ thống thủy lợi Ngàn Trươi Cẩm Trang giai đoạn II (hỗ trợ bồi thường cho 5 hộ có đất sản xuất nông nghiệp bì vùi lấp</t>
  </si>
  <si>
    <t>Đức Lạng</t>
  </si>
  <si>
    <t>Nâng cao độ tin cậy cung cấp điện lưới điện trung áp 22kV, 35kVsau các TBA 110kV Linh Cảm (E18.2), Đức Thọ (E18.4), Hương Sơn (E18.7) khu vực huyện Đức Thọ, huyện Hương Sơn, huyện Đức Thọ theo phương án đa chia đa nối (MDMC)</t>
  </si>
  <si>
    <t>Xã Thanh
Bình Thịnh,
An Dũng, Bùi
La Nhân,
Kiên Minh</t>
  </si>
  <si>
    <t>Quyết định số 1079/QĐ-EVNNPC ngày 11/5/2021 của Tổng Công ty Điện lực miền Bắc</t>
  </si>
  <si>
    <t>Đất ở Đồng Quang</t>
  </si>
  <si>
    <t>Đức Đồng</t>
  </si>
  <si>
    <t>Đất ở xen dắm thôn Thị Hoà</t>
  </si>
  <si>
    <t>Hòa Lạc</t>
  </si>
  <si>
    <t>Đất ở vùng Nhà Bái, Đồng Xư thôn Ngoại Xuân, Đại An</t>
  </si>
  <si>
    <t>xã An Dũng</t>
  </si>
  <si>
    <t>Đất ở Vông Trên</t>
  </si>
  <si>
    <t>Liên Minh</t>
  </si>
  <si>
    <t>Đất ở Vùng Nuôi Tài</t>
  </si>
  <si>
    <t>Lâm Trung Thuỷ</t>
  </si>
  <si>
    <t>Đất cơ sở sản xuất phi nông nghiệp</t>
  </si>
  <si>
    <t>Nhà máy nước Cụp Trùa thôn Nhật Tân</t>
  </si>
  <si>
    <t>Xã Mỹ Lộc</t>
  </si>
  <si>
    <t>Mở rộng đê Tả Nghèn</t>
  </si>
  <si>
    <t>TT Nghèn</t>
  </si>
  <si>
    <t>Xây dựng ĐZ, TBA khắc phục tình trạng điện áp thấp tại các xã Quang Lộc, xã Gia Hanh huyện Can Lộc, tỉnh Hà Tỉnh năm 2021</t>
  </si>
  <si>
    <t>Xã Quang Lộc, xã Gia Hanh, xã Sơn Lộc</t>
  </si>
  <si>
    <t xml:space="preserve">Quyết định số 2866/QĐ-EVNNPC ngày 23/10/2020 của Tổng Công ty Điện lực miền Bắc </t>
  </si>
  <si>
    <t>Nâng cao độ tin cậy cung cấp điện của lưới điện trung áp 22kV tỉnh Hà tĩnh theo phương pháp đa chia - đa nối (MDMC)</t>
  </si>
  <si>
    <t>Xã Thuần Thiện</t>
  </si>
  <si>
    <t>Quyết định số 1418/QĐ-PCHT ngày 24/8/2020 của Công ty Điện lực Hà Tĩnh.</t>
  </si>
  <si>
    <t>Nâng cấp, cải tạo đường dây 973E18.4 lên vận hành cấp điện áp 22kv và kết nối vòng với đường dây 474E18.1 tạo liên thông giữa 2 TBA 110kV Can Lộc (E18.4) và TBA 110kV Thạch Linh (E18.1)</t>
  </si>
  <si>
    <t>Xã Khánh Vĩnh Yên, xã Xuân Lộc, Quang Lộc và thị trấn Đồng Lộc</t>
  </si>
  <si>
    <t>Nâng cao độ tin cậy cung cấp điện của lưới điện trung áp 22kV, 35kV sau các TBA 110kV Linh Cảm (E18.2), Can Lộc (E18.7), Hương Sơn (E18.7) khu vực huyện Đức Thọ, huyện Hương Sơn, huyện Can Lộc theo phương án đa chia đa nối (MDMC)</t>
  </si>
  <si>
    <t>Xã Thường Nga</t>
  </si>
  <si>
    <t xml:space="preserve">Quyết định số 1079/QĐ-EVNNPC ngày 11/5/2021 của Tổng Công ty Điện lực miền Bắc </t>
  </si>
  <si>
    <t>Đất ở Đồng Bàu</t>
  </si>
  <si>
    <t xml:space="preserve"> Xã Xuân Lộc</t>
  </si>
  <si>
    <t>Đất ở thôn Kim Sơn</t>
  </si>
  <si>
    <t>Xã Gia Hanh</t>
  </si>
  <si>
    <t>Đất ở Đồng Chùa Thượng Thăng</t>
  </si>
  <si>
    <t>Xã Khánh Vĩnh Yên</t>
  </si>
  <si>
    <t>Đất ở Khe Nước Tréo</t>
  </si>
  <si>
    <t>Xã Phú Lộc</t>
  </si>
  <si>
    <t>Xã Quang Lộc</t>
  </si>
  <si>
    <t>Xã Sơn Lộc</t>
  </si>
  <si>
    <t>Xã Thanh Lộc</t>
  </si>
  <si>
    <t>Đất ở thôn Đông Nam</t>
  </si>
  <si>
    <t>Xã Thiên Lộc</t>
  </si>
  <si>
    <t>Đất ở Đống Quan đồng Vời</t>
  </si>
  <si>
    <t>Xã Thượng Lộc</t>
  </si>
  <si>
    <t>15</t>
  </si>
  <si>
    <t>Xã Trung Lộc</t>
  </si>
  <si>
    <t>16</t>
  </si>
  <si>
    <t>Đất ở Đồng đập</t>
  </si>
  <si>
    <t>Xã Tùng Lộc</t>
  </si>
  <si>
    <t>Xã Vượng Lộc</t>
  </si>
  <si>
    <t>Xã Xuân Lộc</t>
  </si>
  <si>
    <t>Đất ở TDP Tùng Liên, Đồng Trọt, Nam Mị</t>
  </si>
  <si>
    <t>TT Đồng Lộc</t>
  </si>
  <si>
    <t>Bổ sung đất ở gần nhà văn hóa Kim Thành</t>
  </si>
  <si>
    <t>Đất cơ sở tôn giáo</t>
  </si>
  <si>
    <t>Mở rộng Giáo họ Cây Bàng</t>
  </si>
  <si>
    <t>Đất cụm công nghiệp</t>
  </si>
  <si>
    <t>Cụm CN-TTCN Bắc Cẩm Xuyên 2</t>
  </si>
  <si>
    <t>Xã Cẩm Vịnh</t>
  </si>
  <si>
    <t>Xã Cẩm Nhượng</t>
  </si>
  <si>
    <t>Nhà máy nước và hệ thống đường ống Nam Cẩm Xuyên (Khu vực nhà máy đặt tại vùng Núi Tròn, thôn Hoa Thám, xã Cẩm Lạc)</t>
  </si>
  <si>
    <t>Xã Cẩm Lạc, Cẩm Minh, Cẩm Sơn, Cẩm Thịnh, Cẩm Hưng, Cẩm Lộc, Cẩm Hà, Cẩm Trung, Cẩm Lĩnh</t>
  </si>
  <si>
    <t>Công trình thu trạm bơm cấp I của Nhà máy nước Nam Cẩm Xuyên (vùng Sông Rác, thôn Hoa Thám, xã Cẩm Lạc</t>
  </si>
  <si>
    <t>Xã Cẩm Lạc</t>
  </si>
  <si>
    <t>Đường giao thông tại xã Cẩm Dương</t>
  </si>
  <si>
    <t>Xã Cẩm Dương</t>
  </si>
  <si>
    <t>Quyết định số 3052/QĐ-UBND ngày 12/9/2019 của UBND tỉnh</t>
  </si>
  <si>
    <t>Dự án nâng cấp tuyến đường giao thông nông thôn từ thôn Quý Hòa đi ra khu vực rừng phòng hộ ven biển xã Yên Hòa</t>
  </si>
  <si>
    <t>Xã Yên Hòa</t>
  </si>
  <si>
    <t>Dự án đầu tư xây dựng cảng Cửa Nhượng</t>
  </si>
  <si>
    <t>Quyết định số 3081/QĐ-UBND ngày 17/9/2019 của UBND tỉnh</t>
  </si>
  <si>
    <t>Dự án nâng cấp tuyến đường giao thông phục vụ sản xuất từ đường Hưng Hà đến thôn Nguyễn Đối, xã Cẩm Hà</t>
  </si>
  <si>
    <t>Xã Cẩm Hà</t>
  </si>
  <si>
    <t>Dự án nâng cấp tuyến mương nội đồng phục vụ sản xuất nông nghiệp từ kênh N6 đến xứ đồng Sắn, xã Cẩm Hà</t>
  </si>
  <si>
    <t>Dự án nâng cấp mương tưới nội đồng phục vụ sản xuất thôn Vĩnh Lộc và thôn Đông Phong, xã Cẩm Lộc</t>
  </si>
  <si>
    <t>Xã Cẩm Lộc</t>
  </si>
  <si>
    <t>Dự án nâng cấp mương tưới tiêu nội đồng phục vụ sản xuất nông nghiệp cho các thôn 2,3,5,7, xã Cẩm Minh</t>
  </si>
  <si>
    <t>Xã Cẩm Minh</t>
  </si>
  <si>
    <t>Đất xây dựng cơ sở giáo dục và đào tạo</t>
  </si>
  <si>
    <t>Xây dựng mới Trường Mầm non xã Cẩm Quan tại thôn Thanh Sơn (điều chỉnh sang vị trí mới)</t>
  </si>
  <si>
    <t>Xã Cẩm Quan</t>
  </si>
  <si>
    <t>Dự án Mạch vòng 22 kV TBA 110 kV Cẩm Xuyên (E18.9) và TBA 110 kV Thạch Linh; (E18.1)-huyện Cẩm Xuyên và thành phố Hà Tĩnh</t>
  </si>
  <si>
    <t>Cẩm Quang, Cẩm Thành, Cẩm Bình, Cẩm Vịnh và thị trấn Cẩm Xuyên</t>
  </si>
  <si>
    <t>Quyết định số 1079/QĐ-EVNNPC ngày 11/5/2021 của Công ty Điện lực Miền Bắc</t>
  </si>
  <si>
    <t>Nhà máy thủy điện Sông Rác</t>
  </si>
  <si>
    <t>Nâng cao độ tin cậy cung cấp điện cho ĐZ 373E18.1, ĐZ 374E18.1 và chống quá tải cho các TBA trên địa bàn huyện Thạch Hà, Cẩm Xuyên, tỉnh Hà Tĩnh</t>
  </si>
  <si>
    <t>Xã Cẩm Mỹ</t>
  </si>
  <si>
    <t>Quyết định số 2983/QĐ-PCHT
ngày 28/12/2020 của Công ty Điện lực Hà Tĩnh</t>
  </si>
  <si>
    <t>Mở rộng nhà thờ giáo xứ Vạn Thành</t>
  </si>
  <si>
    <t>Xã Cẩm Thạch</t>
  </si>
  <si>
    <t>Đất làm nghĩa trang, nhà tang lễ, nhà hỏa táng</t>
  </si>
  <si>
    <t>Nghĩa trang tổ dân phố 4, thị trấn Cẩm Xuyên</t>
  </si>
  <si>
    <t>TT. Cẩm Xuyên</t>
  </si>
  <si>
    <t>Quyết định số 2279/QĐ-UBND ngày 22/5/2018 của UBND huyện Cẩm Xuyên</t>
  </si>
  <si>
    <t>Nhà văn hóa tổ dân phố 4</t>
  </si>
  <si>
    <t>Nhà văn hóa tổ dân phố 6</t>
  </si>
  <si>
    <t>Mở rộng nhà văn hóa TDP 16</t>
  </si>
  <si>
    <t>Nhà văn hóa cộng đồng kết hợp tránh lũ tại thôn Đại Tăng, xã Cẩm Thạch</t>
  </si>
  <si>
    <t>X</t>
  </si>
  <si>
    <t>Đất khu vui chơi, giải trí công cộng</t>
  </si>
  <si>
    <t>Xây dựng công viên cây xanh thị trấn Cẩm Xuyên (TDP 13)</t>
  </si>
  <si>
    <t>XI</t>
  </si>
  <si>
    <t>Khu dân cư và thương mại, dịch vụ xã Cẩm Nhượng</t>
  </si>
  <si>
    <t>Văn bản số 2776/UBND-XD1 ngày 10/5/2021 của UBND tỉnh</t>
  </si>
  <si>
    <t>XII</t>
  </si>
  <si>
    <t>Đất ở dân cư vùng Đồng Đưng, TDP Trần Phú</t>
  </si>
  <si>
    <t>TT. Thiên Cầm</t>
  </si>
  <si>
    <t>Trụ sở điều hành của Nhà máy nước Nam Cẩm Xuyên và trạm bơn tăng áp (tại vùng Đập Bớm, thôn Hương Sơn, xã Cẩm Sơn)</t>
  </si>
  <si>
    <t>Xã Cẩm Sơn</t>
  </si>
  <si>
    <t>Tổng: 25 công trình, dự án</t>
  </si>
  <si>
    <t>Xã Đức Liên</t>
  </si>
  <si>
    <t>Mở rộng đường giao thông từ thôn Yên Du đến xã Đức Bồng</t>
  </si>
  <si>
    <t>Xã Đức Lĩnh</t>
  </si>
  <si>
    <t>Đường mòn Hồ Chí Minh đi Quốc lộ 281 (đoạn qua xã Thọ Điền)</t>
  </si>
  <si>
    <t>Xã Thọ Điền</t>
  </si>
  <si>
    <t>Mở rộng hệ thống giao thông nông thôn</t>
  </si>
  <si>
    <t>Xã Đức Giang</t>
  </si>
  <si>
    <t>Kè chống sạt lở bờ sông Ngàn Trươi đoạn qua xã Hương Minh</t>
  </si>
  <si>
    <t>Xã Hương Minh</t>
  </si>
  <si>
    <t>Đất xây dựng cơ sở thể dục thể thao</t>
  </si>
  <si>
    <t>Quy hoạch khu thể thao thôn Tân Lệ</t>
  </si>
  <si>
    <t>Quy hoạch đất ở nông thôn tại thôn Vĩnh Hội</t>
  </si>
  <si>
    <t>Đất năng lượng</t>
  </si>
  <si>
    <t>Xây   dựng   ĐZ,   TBA nâng cao chất lượng điện năng tại thị trấn Vũ Quang, xã Đức Lĩnh, xã Đức Hương, xã Quang Thọ  huyện  Vũ Quang, tỉnh Hà Tĩnh năm 2021</t>
  </si>
  <si>
    <t>Thị trấn Vũ Quang, xã Đức Lĩnh, xã Đức Hương, xã Quang Thọ</t>
  </si>
  <si>
    <t>Nâng cao độ tin cậy điện lưới điện trung áp 22kV, 35kV sau các TBA 110kV Linh Cảm (E18.2), Can Lộc (E18.4), Hương Sơn (E18.7) khu vực huyện Đức Thọ, huyện Hương Sơn, huyện Can Lộc theo phương án đa chia đa nối (MDMC)</t>
  </si>
  <si>
    <t>Xã Ân Phú</t>
  </si>
  <si>
    <t>Cụm công nghiệp Gia Phố</t>
  </si>
  <si>
    <t>Xã Gia Phố</t>
  </si>
  <si>
    <t>Công văn số 1343/SKHĐT-DNĐT ngày 09/6/2021 của Sở Kế hoạch và Đầu tư</t>
  </si>
  <si>
    <t>Cải thiện cơ sở hạ tầng đô thị Hương Khê, huyện Hương Khê, tỉnh Hà Tĩnh, thuộc dự án: Cải thiện cơ sở hạ tầng đô thị nhằm giảm thiểu tác động của biến đổi khí hậu cho 4 tỉnh ven biển Bắc Trung Bộ</t>
  </si>
  <si>
    <t>Xã Gia Phố</t>
  </si>
  <si>
    <t>Thị trấn Hương Khê</t>
  </si>
  <si>
    <t>Xã Phú Phong</t>
  </si>
  <si>
    <t>Cải tạo, nâng cấp đường tỉnh ĐT.553 đoạn từ Km49+900 - Km74+680 (đường Hồ Chí Minh vào đồn 575, Bản Giàng)</t>
  </si>
  <si>
    <t>Xã Hương Trà</t>
  </si>
  <si>
    <t>Xã Hương Xuân</t>
  </si>
  <si>
    <t>Xã Hương Lâm</t>
  </si>
  <si>
    <t>Xây dựng cầu Khe Con</t>
  </si>
  <si>
    <t>Xã Hương Giang</t>
  </si>
  <si>
    <t>Sân thể thao cụm Phú Giang - Trung Hà</t>
  </si>
  <si>
    <t>Xã Phú Gia</t>
  </si>
  <si>
    <t>Nghị quyết số 82/NQ-HĐND ngày 27/11/2020 của HĐND huyện Hương Khê</t>
  </si>
  <si>
    <t>Xây dựng ĐZ, TBA khắc phục tình trạng điện áp thấp tại Thị trấn Hương Khê và xã Phương Mỹ, huyện Hương Khê</t>
  </si>
  <si>
    <t>Xã Điền Mỹ</t>
  </si>
  <si>
    <t>Chống quá tải lưới điện huyện Hương Khê, huyện Vũ Quang - tỉnh Hà Tĩnh năm 2016</t>
  </si>
  <si>
    <t>Xã Phúc Đồng, xã Hương Giang</t>
  </si>
  <si>
    <t>Quyết định số 4083/QĐ-EVN NPC ngày 16/11/2015 của Tổng Công ty điện lực miền Bắc.</t>
  </si>
  <si>
    <t>Chống quá tải lưới điện huyện Thạch Hà, huyện Hương Khê và TP Hà Tĩnh - tỉnh Hà Tĩnh</t>
  </si>
  <si>
    <t>Xã Hương Thủy,  xã Hòa Hải</t>
  </si>
  <si>
    <t>Quyết định số 944/QĐ-EVN NPC ngày 14/4/2016 của Tổng Công ty điện lực miền Bắc.</t>
  </si>
  <si>
    <t>Công viên cây xanh kết hợp quảng trường trung tâm huyện Hương Khê</t>
  </si>
  <si>
    <t>Thị trấn Hương Khê</t>
  </si>
  <si>
    <t>Mở rộng nhà văn hóa thôn 7 kết hợp tránh bão, lũ</t>
  </si>
  <si>
    <t>Xã Hòa Hải</t>
  </si>
  <si>
    <t>Cụm công nghiệp</t>
  </si>
  <si>
    <t>Xưởng sản xuất gia công cơ khí tổng hợp Hatechco tại lô CN14 - Cụm công nghiệp Phù Việt huyện Thạch Hà</t>
  </si>
  <si>
    <t>Cụm công nghiệp Phù Việt, xã Việt Tiến</t>
  </si>
  <si>
    <t>Mở rộng đường giao thông cầu cố Tuyên đi thôn Thống Nhất</t>
  </si>
  <si>
    <t>Thôn Thống Nhất, xã Thạch Đài</t>
  </si>
  <si>
    <t>Mở rộng đường giao thông Trục xã đi thôn Hội Tiến</t>
  </si>
  <si>
    <t>Thôn Liên Quý, thôn Hội Tiến, xã Thạch Hội</t>
  </si>
  <si>
    <t>Đường đi khu chăn nuôi tập trung Kỳ Sơn</t>
  </si>
  <si>
    <t>Thôn Kỳ Sơn, xã Thạch Đài</t>
  </si>
  <si>
    <t>Mở rộng trường mầm non xã Thạch Hải</t>
  </si>
  <si>
    <t>Thôn Đại Hải, xã Thạch Hải</t>
  </si>
  <si>
    <t>Xây   dựng   ĐZ,   TBA khắc   phục   tình   trạng điện  áp  thấp  tại  các  xã thuộc  huyện  Thạch  Hà, tỉnh Hà Tĩnh năm 2021</t>
  </si>
  <si>
    <t>Xã Thạch Đài, Thạch Trị, Tượng Sơn, Thị trấn, Thạch Khê, Thạch Lạc</t>
  </si>
  <si>
    <t>Xã Nam Hương, Thạch Điền.</t>
  </si>
  <si>
    <t>Xây   dựng   ĐZ,   TBA khắc   phục   tình   trạng điện  áp  thấp  tại  các  xã thuộc  huyện  Thạch  Hà, Can  Lộc,  tỉnh  Hà  Tĩnh năm 2020</t>
  </si>
  <si>
    <t>Xã Lưu Vĩnh Sơn, Thạch Xuân, Thạch Thắng, Thạch Liên, Thạch Hải, Thạch Đài</t>
  </si>
  <si>
    <t>Xã Thạch Liên, Việt Tiến</t>
  </si>
  <si>
    <t>Xây   dựng   ĐZ,   TBA chống  quá  tải  và  giảm tổn  thất  điện  năng  lưới điện   các   xã,   thị   trấn thuộc  huyện  Thạch  Hà, tỉnh Hà Tĩnh năm 2020</t>
  </si>
  <si>
    <t>Xã Thạch Đài, Tượng Sơn, Thạch Liên, Thạch Long và Thị trấn Thạch Hà</t>
  </si>
  <si>
    <t>Quyết        định        số 2609/EVN NPC ngày 29/8/2019   của   Tổng Công    ty    Điện    lực miền Bắc</t>
  </si>
  <si>
    <t>Nâng   cao   độ   tin   cậy cung cấp điện lưới điện trung áp 22kV sau TBA 110kV     Thạch      Linh (E18.1)  khu  vực  thành phố  Hà  Tĩnh  và  huyện Thạch  Hà,  Lộc  Hà  theo phương  án  đa  chia  đa nối (MDMC)</t>
  </si>
  <si>
    <t>Xã Thạch Sơn</t>
  </si>
  <si>
    <t>Nâng   cao   độ   tin   cậy cung  cấp  điện  của  lưới điện trung áp 22kV tỉnh Hà   Tĩnh   theo   phương pháp  đa  chia  -  đa  nối (MDMC)</t>
  </si>
  <si>
    <t>Xã Tân Lâm Hương, Thạch Hội, Tượng Sơn, Thạch Lạc</t>
  </si>
  <si>
    <t>Đường dây và TBA 110kV Hà Tĩnh</t>
  </si>
  <si>
    <t>Xã Tân Lâm Hương</t>
  </si>
  <si>
    <t>Mở rộng nhà thờ giáo họ Thu Chỉ</t>
  </si>
  <si>
    <t>Thôn Bắc Lạc, xã Thạch Lạc</t>
  </si>
  <si>
    <t>Đất nghĩa trang nghĩa địa</t>
  </si>
  <si>
    <t>Thôn Phú Quý, xã Thạch Liên</t>
  </si>
  <si>
    <t>Quy hoạch chi tiết đất nghĩa trang xã Thạch Liên, huyện Thạch Hà ngày 26/4/2018, tỷ lệ 1/500</t>
  </si>
  <si>
    <t>Khu vui chơi giải trí cho người già</t>
  </si>
  <si>
    <t>Thôn Đan Trung, xã Thạch Long</t>
  </si>
  <si>
    <t>Nghị quyết số 17/NQ-HĐND ngày 16/01/2021 của Ủy ban nhân dân xã Thạch Long</t>
  </si>
  <si>
    <t>Mở rộng nhà văn hóa thôn Đan Khê</t>
  </si>
  <si>
    <t>Thôn Đan Khê, xã Thạch Khê</t>
  </si>
  <si>
    <t>Tổ dân phố 12, thị trấn Thạch Hà</t>
  </si>
  <si>
    <t>Tổ dân phố 8, thị trấn Thạch Hà</t>
  </si>
  <si>
    <t>Đât ở nông thôn (xen dắm)</t>
  </si>
  <si>
    <t>Thôn Ngọc Hà, thôn Trung Tâm - xã Ngọc Sơn</t>
  </si>
  <si>
    <t>Quy hoạch tổng mặt bằng sử dụng đất xen dắm đất ở mới tỷ lệ 1/500 thôn Ngọc Hà, xã Ngọc Sơn, huyện Thạch Hà</t>
  </si>
  <si>
    <t>Thôn Kim Sơn, xã Lưu Vĩnh Sơn</t>
  </si>
  <si>
    <t>Quy hoạch chi tiết đất ở thôn Kim Sơn, xã Lưu Vĩnh Sơn (Bắc Sơn cũ) phê duyệt 2018</t>
  </si>
  <si>
    <t xml:space="preserve">Đât ở nông thôn </t>
  </si>
  <si>
    <t>Thôn Đông Sơn, Đồng Sơn, Lộc Nội, Đồng Xuân, Quý Linh - xã Thạch Xuân</t>
  </si>
  <si>
    <t>Quy hoạch chi tiết đất ở các thôn: Đông Sơn, Đồng Sơn, Lộc Nội, Đồng Xuân, Quý Linh - xã Thạch Xuân, huyện Thạch Hà ngày 03/10/2017 và năm 2020, tỷ lệ 1/500</t>
  </si>
  <si>
    <t>Thôn Trần Phú, Bắc Trị - xã Thạch Trị</t>
  </si>
  <si>
    <t>Đội Lèn, Đập Họ, thôn Văn Sơn, xã Đỉnh Bàn</t>
  </si>
  <si>
    <t>Quy hoạch chi tiết xen dắm đất ở thôn Văn Sơn, xã Đỉnh Bàn, huyện Thạch Hà ngày17/11/2020, tỷ lệ 1/500</t>
  </si>
  <si>
    <t>Thôn Tri Lễ, xã Thạch Kênh</t>
  </si>
  <si>
    <t>Quy hoạch tổng mặt bằng sử dụng đất, thôn Tri Lễ, xã Thạch Kênh, huyện Thạch Hà ngày 14/12/2020, tỷ lệ 1/500</t>
  </si>
  <si>
    <t>Thôn Hòa Bình, xã Nam Điền</t>
  </si>
  <si>
    <t>Quy hoạch chi tiết đất ở thôn Hòa Bình, xã Nam Điền, huyện Thạch Hà, ngày 10/12/2018, tỷ lệ 1/500</t>
  </si>
  <si>
    <t>Thôn Tân Lộc, xã Nam Điền</t>
  </si>
  <si>
    <t>Quy hoạch chi tiết đất ở thôn Tân Lộc, xã Nam Điền, huyện Thạch Hà, tháng 10/2020, tỷ lệ 1/500</t>
  </si>
  <si>
    <t>Đất ở nông thôn (xen dắm)</t>
  </si>
  <si>
    <t>Thôn Bắc Thượng, Liên Vinh, Liên Hương, Kỳ Sơn, Kỳ Phong, Thống Nhất, Bàu Láng, Nam Bình - xã Thạch Đài</t>
  </si>
  <si>
    <t>Quy hoạch chi tiết xen dắm đất ở các thôn: Bắc Thượng, Liên Vinh, Liên Hương, Kỳ Sơn, Kỳ Phong, Thống Nhất, Bàu Láng, Nam Bình - xã Thạch Đài</t>
  </si>
  <si>
    <t xml:space="preserve">Đất ở nông thôn </t>
  </si>
  <si>
    <t>Thôn Phúc Thanh, Đan Khê, Thanh Lan, Đồng Giang, Tân Phúc, Tân Hương, Vĩnh Tiến - xã Thạch Khê</t>
  </si>
  <si>
    <t>Quy hoạch xem dắm các thôn: Phúc Thanh, Đan Khê, Thanh Lan, Đồng Giang, Tân Phúc, Tân Hương, Vĩnh Tiến - xã Thạch Khê</t>
  </si>
  <si>
    <t>Thôn Liên Phố, Bình Dương, Liên Mỹ, Liên Quý, Thai Yên, Bắc Thai - xã Thạch Hội</t>
  </si>
  <si>
    <t>Quy hoạch chi tiết đất ở các thôn xã Thạch Hội, huyện Thạch Hà ngày 16/10/2020, tỷ lệ 1/500</t>
  </si>
  <si>
    <t>Thôn Đại Hải, Liên Hải, xã Thạch Hải</t>
  </si>
  <si>
    <t>Quy hoạch chi tiết xen dắm đất ở thôn Liên Hải, xã Thạch Hải, huyện Thạch Hà ngày 10/12/2020, tỷ lệ 1/500</t>
  </si>
  <si>
    <t>Thôn Sơn Hà, Đình Hàn, Vạn Đò, Sơn Tiến - xã Thạch Sơn</t>
  </si>
  <si>
    <t>Quy hoạch chi tiết xen dắm đất ở các thôn: Sơn Hà, Đình Hàn, Vạn Đò, Sơn Tiến - xã Thạch Sơn, huyện Thạch Hà, tỷ lệ 1/500, năm 2019</t>
  </si>
  <si>
    <t>Thôn Cao Thắng, Yên Lạc, Vùng Cổng Làng, thôn Trung Phú - xã Thạch Thắng</t>
  </si>
  <si>
    <t>QH chi tiết mặt bằng sử dụng đất 1/500 thôn Cao Thắng, xã Thạch Thắng ngày 21/10/2019, ngày 30/5/2019</t>
  </si>
  <si>
    <t>Thôn Cao Thắng, Nam Thắng, Trung Phú - xã Thạch Thắng</t>
  </si>
  <si>
    <t>Thôn Hà Thanh, xã Tượng Sơn</t>
  </si>
  <si>
    <t>Quy hoạch tổng mặt bằng sử dụng đất khu dân cư nông thôn tại thôn Hà Thanh, xã Tượng Sơn, huyện Thạch Hà, ngày 19/4/2021, tỷ lệ 1/500</t>
  </si>
  <si>
    <t xml:space="preserve">Đất ở đô thị </t>
  </si>
  <si>
    <t>Tổ dân phố 2, thị trấn Thạch Hà</t>
  </si>
  <si>
    <t xml:space="preserve">Quy hoạch phân lô khu dân cư thị trấn Thạch Hà, tỷ lệ 1/500 </t>
  </si>
  <si>
    <t>Xây dựng ĐZ, TBA khắc phục tình trạng điện áp thấp tại các xã thuộc huyện Kỳ Anh, tỉnh Hà Tĩnh năm 2021</t>
  </si>
  <si>
    <t>Xã Kỳ Văn, Kỳ Tây, Kỳ Trung, Kỳ Thư, Kỳ Thọ, Kỳ Phong, Kỳ Xuân</t>
  </si>
  <si>
    <t>Quyết định số 2866/QĐ-EVNNPC ngày 23/10/2020 của Tổng công ty Điện lực miền Bắc</t>
  </si>
  <si>
    <t>Xây dựng ĐZ, TBA khắc phục tình trạng điện áp thấp tại các xã thuộc huyện Kỳ Anh, tỉnh Hà Tĩnh</t>
  </si>
  <si>
    <t>Xã Kỳ Hải, Kỳ Châu, Kỳ Giang, Kỳ Khang, Kỳ Lạc, Kỳ Phong, Kỳ Phú, Kỳ Thư, Kỳ Tiến</t>
  </si>
  <si>
    <t>Quyết định số 2984/QĐ-EVNNPC
ngày 28/12/2020 của Công ty Điện lực Hà Tĩnh</t>
  </si>
  <si>
    <t>Thôn Đậu Giang, xã Kỳ Khang</t>
  </si>
  <si>
    <t>Quyết định số 4423/QĐ-UBND ngày 14/8/2020 của UBND huyện Kỳ Anh</t>
  </si>
  <si>
    <t>Sửa chữa, nâng cao an toàn đập (WB8) Hồ Nước Xanh</t>
  </si>
  <si>
    <t>Xã Kỳ Phong, Kỳ Tiến</t>
  </si>
  <si>
    <t>Sửa chữa, nâng cao an toàn đập (WB8) Hồ Ba Khe</t>
  </si>
  <si>
    <t>xã Kỳ Bắc</t>
  </si>
  <si>
    <t>Đất ở TĐC phục vụ mở rộng Trường mầm non Kỳ Thượng (trên đất trường mầm non cơ sở 2 cũ)</t>
  </si>
  <si>
    <t>Thôn Phúc Độ, xã Kỳ Thượng</t>
  </si>
  <si>
    <t>QH dân cư vùng Hạ Phòng</t>
  </si>
  <si>
    <t>Thôn Phương Giai, xã Kỳ Bắc</t>
  </si>
  <si>
    <t>Quyết định số: 2442 ngày 31/10/2017 của UBND huyện Kỳ Anh</t>
  </si>
  <si>
    <t>Quy hoạch xen dắm dân cư khu Đồng Đưng thôn Thượng Hải, xã Kỳ Hải</t>
  </si>
  <si>
    <t>Thôn Thượng Hải, xã Kỳ Hải</t>
  </si>
  <si>
    <t>Quyết định số 1174/QĐ-UBND ngày 25/02/2016 của UBND huyện Kỳ Anh</t>
  </si>
  <si>
    <t>xã Kỳ Văn</t>
  </si>
  <si>
    <t>Nhà giáo lý - giáo họ Kim Sơn, thôn Đậu Giang</t>
  </si>
  <si>
    <t>Đất cơ sở thể dục, thể thao</t>
  </si>
  <si>
    <t>Mở rộng sân thể thao xã Đồng Môn</t>
  </si>
  <si>
    <t>Thôn Thanh Tiến, xã Đồng Môn</t>
  </si>
  <si>
    <t>Đất cơ sở giáo dục và đào tạo</t>
  </si>
  <si>
    <t>QH mở rộng trường THCS Phường Nam Hà</t>
  </si>
  <si>
    <t>Phường Nam Hà</t>
  </si>
  <si>
    <t>Đường giao thông đoạn từ Hải thượng Lãn Ông kéo dài đến đường Nguyễn Du kéo dài</t>
  </si>
  <si>
    <t>Thôn Nam Kinh, Trung Hưng, xã Thạch Hưng</t>
  </si>
  <si>
    <t>Đường Ngô Quyền - Đồng Môn</t>
  </si>
  <si>
    <t>Đường giao thông thôn Liên Hà (Vườn Hùng)</t>
  </si>
  <si>
    <t>Liên Hà, xã Thạch Hạ</t>
  </si>
  <si>
    <t>1,4</t>
  </si>
  <si>
    <t>Đường giao thông liên thôn Đông Đoài, thôn Thượng</t>
  </si>
  <si>
    <t>Thôn Đông Đoài, xã Thạch Hạ</t>
  </si>
  <si>
    <t>0,15</t>
  </si>
  <si>
    <t>Hạ tầng GT tổ dân phố 1</t>
  </si>
  <si>
    <t>Tổ DP 1 Phường Nam Hà</t>
  </si>
  <si>
    <t>Quy hoạch đường giao thông (Ngõ 1 Đường Hà Huy Tập - Ngõ 2 đường Võ Liêm Sơn)</t>
  </si>
  <si>
    <t>Quy hoạch được UBND thành phố phê duyệt năm 2007</t>
  </si>
  <si>
    <t>Mở thông ngõ 4 đường Trần Phú ra bờ hồ Bắc Hà</t>
  </si>
  <si>
    <t>Phường Bắc Hà</t>
  </si>
  <si>
    <t>Dự án chương trình mục tiêu</t>
  </si>
  <si>
    <t>Đường giao thông ngỏ 41, đường Hàm Nghi</t>
  </si>
  <si>
    <t>Phường Hà Tập</t>
  </si>
  <si>
    <t>Đường vào khu di tích Văn Miếu</t>
  </si>
  <si>
    <t>Phường Thạch Linh, xã Thạch Trung</t>
  </si>
  <si>
    <t xml:space="preserve"> Đường Lê Duẩn (đoạn từ phía nam Trung tâm thương mại vincom đến đường Nguyễn Xí)</t>
  </si>
  <si>
    <t>phường Hà Huy Tập</t>
  </si>
  <si>
    <t>Đường Lê Duẩn (đoạn từ đường Nguyễn Xí đến Quốc lộ IA)</t>
  </si>
  <si>
    <t>Đường nối từ đường Quang Trung đến đường Ngô Quyền</t>
  </si>
  <si>
    <t>xã Thạch Trung</t>
  </si>
  <si>
    <t>Đường giao thông trục chính xã Thạch Trung (Đoạn từ đường Ngô Quyền đến đường Trung Hạ)</t>
  </si>
  <si>
    <t>Đất Thủy lợi</t>
  </si>
  <si>
    <t>Mương tiêu thoát nước Tiến Hưng</t>
  </si>
  <si>
    <t>Thôn Tiến Hưng, xã Thạch Hưng</t>
  </si>
  <si>
    <t>Mương thoát nước tổ dân phố Hòa Linh</t>
  </si>
  <si>
    <t>TDP Hòa Linh, Phường Thạch Linh</t>
  </si>
  <si>
    <t>Kênh tiêu Thạch Quý từ cống đồng kiên ra kênh T8</t>
  </si>
  <si>
    <t>Phường Thạch Quý</t>
  </si>
  <si>
    <t>Đê Hữu Phủ</t>
  </si>
  <si>
    <t>xã Thạch Bình</t>
  </si>
  <si>
    <t>Khắc phục, sữa chữa, nâng cấp tuyến đê Đồng Môn, thành phố Hà Tĩnh</t>
  </si>
  <si>
    <t>Phường Văn Yên</t>
  </si>
  <si>
    <t>Đất khu vui chơi giải trí</t>
  </si>
  <si>
    <t>Tiểu công viên thôn Bình Minh</t>
  </si>
  <si>
    <t>Tiểu công viên thôn Bình Lý</t>
  </si>
  <si>
    <t>Đất xây dựng cơ sở Y tế</t>
  </si>
  <si>
    <t>Trạm Y tế Đồng Môn</t>
  </si>
  <si>
    <t>Thôn Thắng Lợi xã Đồng Môn</t>
  </si>
  <si>
    <t>Văn bản số 2563/UBND-VX1 về việc dự án Bệnh viện Đa khoa Vinmex Hà Tĩnh</t>
  </si>
  <si>
    <t>Nhà Văn Hóa Tiền Tiến</t>
  </si>
  <si>
    <t>Thôn Tiền Thiến xã Đồng Môn</t>
  </si>
  <si>
    <t>Mở rộng nhà văn hóa TDP Trung Lân</t>
  </si>
  <si>
    <t>TDP Trung Lân, Phường Thạch Quý</t>
  </si>
  <si>
    <t>Đang lập QH mở rộng ( Xử lý vướng mắc hạ tầng Nam Nguyễn Du)</t>
  </si>
  <si>
    <t>Khu dân cư Lý Tự</t>
  </si>
  <si>
    <t>Thôn Quyết Tiến xã Đồng Môn</t>
  </si>
  <si>
    <t>Khu dân cư Tiền Tiến</t>
  </si>
  <si>
    <t>Thôn Tiền Tiến xã Đồng Môn</t>
  </si>
  <si>
    <t>Đất ở xen dắm</t>
  </si>
  <si>
    <t>Thôn Kim Nam xã Thạch Hưng</t>
  </si>
  <si>
    <t>Hạ tầng dân cư phía Nam đường Nguyễn Du</t>
  </si>
  <si>
    <t>xã Thạch Hưng</t>
  </si>
  <si>
    <t>Khu đô thị mới phía Nam Cầu Cày, xã Thạch Trung</t>
  </si>
  <si>
    <t>Thạch Trung</t>
  </si>
  <si>
    <t>Hạ tầng trung tâm hành chính xã Thạch Hưng</t>
  </si>
  <si>
    <t>Thôn Hòa, xã Thạch Hưng</t>
  </si>
  <si>
    <t>Đất ở đô thị</t>
  </si>
  <si>
    <t>Khu đô thị tại xã Thạch Trung</t>
  </si>
  <si>
    <t>xã Thạch Trung, Phường Nguyễn Du</t>
  </si>
  <si>
    <t>Khu đô thị Thạch Quý, thành phố Hà Tĩnh</t>
  </si>
  <si>
    <t>Hạ tầng tổ dân phố 6</t>
  </si>
  <si>
    <t>Phường Hà Huy Tập</t>
  </si>
  <si>
    <t>Hạ tầng tổ dân phố 7</t>
  </si>
  <si>
    <t>Hạ tầng khu dân cư Bàu Rạ</t>
  </si>
  <si>
    <t>Hạ tầng khu dân cư Vĩnh Hòa</t>
  </si>
  <si>
    <t>Phường Thạch Linh</t>
  </si>
  <si>
    <t>Hạ tầng khu dân cư phía Nam đường Nguyễn Du</t>
  </si>
  <si>
    <t>TDP Trung Đình, phường Thạch Quý</t>
  </si>
  <si>
    <t>Đất bãi rác, rác thải</t>
  </si>
  <si>
    <t>Bãi trung chuyển rác</t>
  </si>
  <si>
    <t>Thôn Thanh Tiến xã Đồng Môn</t>
  </si>
  <si>
    <t>Nghị quyết số 131/NQ-HĐND ngày 09/4/2021  của HĐND huyện Lộc Hà</t>
  </si>
  <si>
    <t xml:space="preserve">Nghị quyết số 128/NQ-HĐND ngày 29/12/2020 của HĐND huyện Lộc Hà </t>
  </si>
  <si>
    <t>Nghị quyết số 128/NQ-HĐND ngày 29/12/2020  của HĐND huyện Lộc Hà</t>
  </si>
  <si>
    <t>Nghị quyết số 128/NQ-HĐND ngày 29/12/2020 của HĐND huyện Lộc Hà</t>
  </si>
  <si>
    <t>Quyết định số 2366/QĐ-UBND ngày 20/4/2021 của UBND huyện Lộc Hà</t>
  </si>
  <si>
    <t>Quyết định số 3100/QĐ-UBND ngày 17/4/2019 của UBND huyện Lộc Hà</t>
  </si>
  <si>
    <t>Hạ tầng giao thông khu nuôi trồng thủy sản</t>
  </si>
  <si>
    <t>Đường miền núi liên huyện Hồng Lĩnh - Can Lộc - Lộc Hà tỉnh Hà Tĩnh</t>
  </si>
  <si>
    <t>TDP 1,2,3,4 phường Đậu Liêu</t>
  </si>
  <si>
    <t>Đường giao thông các tổ dân phố 1,2 và 6</t>
  </si>
  <si>
    <t>TDP 1, 2, 6 phường Bắc Hồng</t>
  </si>
  <si>
    <t>Quyết định số 677/QĐ-UBND ngày 26/4/2021 của UBND Thị xã Hồng Lĩnh</t>
  </si>
  <si>
    <t>Nâng cấp mở rộng chỉnh trang đô thị TDP Thuận Hồng, TDP Thuận Minh, TDP Thuận Hòa, TDP Thuận An, TDP Thuận Tiến</t>
  </si>
  <si>
    <t>TDP Thuận Hồng, TDP Thuận Minh, TDP Thuận Hòa, TDP Thuận An, TDP Thuận Tiến, phường Đức Thuận</t>
  </si>
  <si>
    <t>Quyết định số 253/QĐ-UBND ngày 08/2/2021, Quyết định số 895/QĐ-UBND ngày 25/5/2021, Quyết định số 933/QĐ-UBND ngày 01/6/2021, Quyết định số 877/QĐ-UBND ngày 21/5/2021, Quyết định số 936/QĐ-UBND ngày 01/6/2021 của UBND thị xã Hồng Lĩnh</t>
  </si>
  <si>
    <t>Chỉnh trang đô thị các tuyến đường giao thông nội phường Đức Thuận</t>
  </si>
  <si>
    <t>TDP Thuận An, TDP Thuận Tiến, phường Đức Thuận</t>
  </si>
  <si>
    <t>Xây dựng các tuyến đường chỉnh trang đô thị</t>
  </si>
  <si>
    <t>Phường Trung Lương</t>
  </si>
  <si>
    <t xml:space="preserve">Quyết định số 419/QĐ-UBND ngày 16/3/2021 của UBND thị xã Hồng Lĩnh </t>
  </si>
  <si>
    <t>Thôn Chùa, Thuận Trung, Thuận Giang, Thuận Sơn, Hồng Nguyệt xã Thuận Lộc</t>
  </si>
  <si>
    <t xml:space="preserve">Đất ở tại đô thị </t>
  </si>
  <si>
    <t>Quy hoạch khu dân cư TDP Thuận Minh</t>
  </si>
  <si>
    <t>TDP Thuận Minh, P Đức Thuận</t>
  </si>
  <si>
    <t>Công văn số 525/UBND-TCKH ngày 11/5/2021 của Ủy ban nhân dân thị xã Hồng Lĩnh</t>
  </si>
  <si>
    <t>Quy hoạch xen dắm khu dân cư Dăm Quan, phường Trung Lương (giai đoạn 2)</t>
  </si>
  <si>
    <t>TDP Tiên Sơn, P Trung Lương</t>
  </si>
  <si>
    <t>Quyết định Số 788/QĐ-UBND, ngày 26/3/2014 của UBND tỉnh V/v  phê duyệt quy hoạch phân khu phường Trung Lương và Phường Đức Thuận, TXHL tỉ lệ 1/2000</t>
  </si>
  <si>
    <t>Quy hoạch xen dắm khu dân cư Cây Đa, TDP Phúc Sơn, phường Trung Lương</t>
  </si>
  <si>
    <t>TDP Phúc Sơn, P Trung Lương</t>
  </si>
  <si>
    <t>Thông báo số 200/TB-UBND ngày 14/12/2018 của UBND thị xã Hồng Lĩnh</t>
  </si>
  <si>
    <t>Quy hoạch khu dân cư thôn Hồng Nguyệt</t>
  </si>
  <si>
    <t xml:space="preserve"> Thôn Hồng Nguyệt, xã Thuận Lộc</t>
  </si>
  <si>
    <t>Quyết định số 173/QĐ-UBND
ngày 02/02/2018 của UBND thị xã Hồng Lĩnh</t>
  </si>
  <si>
    <t>Xây dựng ĐZ, TBA nâng cao chất lượng điện năng và chống quá tải tại các phường Đức Thuận, phường Trung Lương thuộc thị xã Hồng Lĩnh, tỉnh Hà Tĩnh năm 2021</t>
  </si>
  <si>
    <t xml:space="preserve">Phường Đức Thuận, phường Trung Lương </t>
  </si>
  <si>
    <t>Quyết định số 2866/QĐ-EVNNPC ngày 23/10/2020 của Tổng Công ty Điện lực miền Bắc</t>
  </si>
  <si>
    <t>Đất cơ sở giáo dục - đào tạo</t>
  </si>
  <si>
    <t>Mở rộng khuôn viên Trường Mầm non Hương Lâm (Thôn 7)</t>
  </si>
  <si>
    <t xml:space="preserve">Đất thuỷ lợi </t>
  </si>
  <si>
    <t>Hồ Đá Đen</t>
  </si>
  <si>
    <t>Xã Thạch Ngọc</t>
  </si>
  <si>
    <t>Nâng   cao   độ   tin   cậy cung  cấp  điện  cho  ĐZ 373E18.1, ĐZ 374E18.1 và chống quá tải cho các TBA trên địa bàn huyện Thạch Hà, Cẩm Xuyên - tỉnh Hà Tĩnh</t>
  </si>
  <si>
    <t>Đât nhà văn hoá Tổ dân phố 12, TT Thạch Hà</t>
  </si>
  <si>
    <t>Đât nhà văn hoá Tổ dân phố 8, TT Thạch Hà</t>
  </si>
  <si>
    <t>Đất ở thôn Vùng Cửa Trường</t>
  </si>
  <si>
    <t>Quyết định 434/QĐ-UBND ngày 02/02/2021 của UBND tỉnh</t>
  </si>
  <si>
    <t>Xã Kỳ Văn, Kỳ Giang</t>
  </si>
  <si>
    <t>Thông báo kết luận số 247/TB-STNMT-UBNDKA ngày 28/6/2021</t>
  </si>
  <si>
    <t>Quy hoạch Đất ở khu vực Đập Cương</t>
  </si>
  <si>
    <t>Xã Kỳ Hải</t>
  </si>
  <si>
    <t>Tổng: 11 công trình, dự án</t>
  </si>
  <si>
    <t>TỔNG CỘNG</t>
  </si>
  <si>
    <t>Huyện Hương Sơn</t>
  </si>
  <si>
    <t>Thị xã Kỳ Anh</t>
  </si>
  <si>
    <t>Huyện Lộc Hà</t>
  </si>
  <si>
    <t>Huyện Đức Thọ</t>
  </si>
  <si>
    <t>Huyện Can Lộc</t>
  </si>
  <si>
    <t>Huyện Cẩm Xuyên</t>
  </si>
  <si>
    <t>Huyện Vũ Quang</t>
  </si>
  <si>
    <t>Thị xã Hồng Lĩnh</t>
  </si>
  <si>
    <t>Huyện Hương Khê</t>
  </si>
  <si>
    <t>Huyện Thạch Hà</t>
  </si>
  <si>
    <t>Huyện Kỳ Anh</t>
  </si>
  <si>
    <t>Thành phố Hà Tĩnh</t>
  </si>
  <si>
    <t>Số dự án cần thu hồi đất</t>
  </si>
  <si>
    <t>Huyện Nghi Xuân</t>
  </si>
  <si>
    <t>Tên huyện, thành
 phố, thị xã</t>
  </si>
  <si>
    <t>(4)=(5)+(6)+
(7)+(8)</t>
  </si>
  <si>
    <t>Phụ lục chi tiết</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</si>
  <si>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</si>
  <si>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</si>
  <si>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</si>
  <si>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</si>
  <si>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</si>
  <si>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</si>
  <si>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</si>
  <si>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</si>
  <si>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</si>
  <si>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</si>
  <si>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</si>
  <si>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</si>
  <si>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</si>
  <si>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PHỤ LỤC 1.5 TỔNG HỢP DANH MỤC CÁC CÔNG TRÌNH, DỰ ÁN CẦN THU HỒI ĐẤT (BỔ SUNG) 6 THÁNG CUỐI NĂM 2021 CỦA HUYỆN ĐỨC THỌ</t>
  </si>
  <si>
    <t>Đất ở thôn Minh Tiến</t>
  </si>
  <si>
    <t>Tổng: 19 công trình, dự án</t>
  </si>
  <si>
    <t>(9)=(10)+...+(14)</t>
  </si>
  <si>
    <t>phường Tân Giang</t>
  </si>
  <si>
    <t xml:space="preserve">Văn bản số 635/KKT-TNMT ngày ngày 06/7/2021 của BQLKKT tỉnh </t>
  </si>
  <si>
    <t xml:space="preserve">Địa điểm 
</t>
  </si>
  <si>
    <t>Thôn Bình Minh, xã Thạch Bình</t>
  </si>
  <si>
    <t xml:space="preserve">Nhà máy sản xuất ô tô và linh phụ kiện kết hợp cảng biển tại Khu kinh tế Vũng Áng </t>
  </si>
  <si>
    <t>Ứng trước của DN và XH hoá</t>
  </si>
  <si>
    <t>Quy hoạch đất ở (Vùng Ung Mậm)</t>
  </si>
  <si>
    <t xml:space="preserve">QH đất ở </t>
  </si>
  <si>
    <t>Tổng: 8 công trình, dự án</t>
  </si>
  <si>
    <t>Đất ở thôn Làng Hội, Vĩnh Phú</t>
  </si>
  <si>
    <t>Quyết định số 873/QĐ-UBND ngày 20/5/2021 của UBND thị xã Hồng Lĩnh</t>
  </si>
  <si>
    <t>Thực hiện theo chủ trương xây dựng nông thôn mới</t>
  </si>
  <si>
    <t>Sở Xây dựng đã trình chủ trương lên UBND tỉnh</t>
  </si>
  <si>
    <t>Quyết định số 3566/QĐ-UBND ngày 09/6/2021 của UBND tỉnh</t>
  </si>
  <si>
    <t>Xã Cẩm Lĩnh</t>
  </si>
  <si>
    <t>Đất bãi thải, xử lý chất thải</t>
  </si>
  <si>
    <t>Tổng: 12 công trình, dự án</t>
  </si>
  <si>
    <t>Tái định cư đường điện 500kV</t>
  </si>
  <si>
    <t>Khu dân cư nông thôn tại thôn Kỳ Tây</t>
  </si>
  <si>
    <t>Văn bản số 3617/UBND-XD ngày 10/6/2021 của UBND tỉnh</t>
  </si>
  <si>
    <t>Đất ở Cồn Ràn, Cồn soi, thôn Thượng Lội</t>
  </si>
  <si>
    <t>Đất ở thôn Hợp Sơn, thôn Tân Tiến</t>
  </si>
  <si>
    <t>Đất ở thôn Cồn Soi, thôn Trung Long</t>
  </si>
  <si>
    <t>Đất ở Đồng Đường Quan - Cửa Làng thôn Đoài Duyệt, thôn Cử Lâm, Đồng Cồn Đống thôn Làng Lau</t>
  </si>
  <si>
    <t>Đất ở Thôn Văn Thịnh, thôn Dư Nại, thôn Đồng Yên</t>
  </si>
  <si>
    <t>Chỉnh trang vỉa hè khu vực Tỉnh ủy, UBND tỉnh (đường Nguyễn Thiếp, Nguyễn Tất Thành, Nguyễn Hữu Thái và đường Nguyễn Chí Thanh)</t>
  </si>
  <si>
    <t>Đất ở Đồng Chợ Mương thôn Trại Tiểu</t>
  </si>
  <si>
    <t>Đường từ thị trấn đến khu lưu niệm Trần Phú, huyện Đức Thọ</t>
  </si>
  <si>
    <t>thị trấn Đức Thọ, xã Tùng Ảnh</t>
  </si>
  <si>
    <t>Nâng cấp tuyến đường nối QL 8A-Cụm Công nghiệp Thái Yên - QL 15A, huyện Đức Thọ</t>
  </si>
  <si>
    <t>Xã Thanh Bình Thịnh</t>
  </si>
  <si>
    <t>Phường Thạch Quý, xã Thạch Hưng</t>
  </si>
  <si>
    <t xml:space="preserve">Đất ở thôn Thịnh Lộc, thôn Khe Giao </t>
  </si>
  <si>
    <t>Khái toán kinh phí thực hiện bồi thường, GPMB (tỷ đồng)</t>
  </si>
  <si>
    <t>Phần diện tích còn lại sau khi hoàn công đường Võ Liêm Sơn (xây dựng Nhà đa chức năng)</t>
  </si>
  <si>
    <t>Phụ lục 1.2 TỔNG HỢP DANH MỤC CÁC CÔNG TRÌNH, DỰ ÁN CẦN THU HỒI ĐẤT (BỔ SUNG) 6 THÁNG CUỐI NĂM 2021 CỦA THỊ XÃ HỒNG LĨNH</t>
  </si>
  <si>
    <t>Quyết định số 2749/QĐ-UBND ngày 24/8/2020 của UBND tỉnh Hà Tĩnh</t>
  </si>
  <si>
    <t xml:space="preserve">Quyết định số 790/QĐ-UBND ngày 31/3/2016 của UBND tỉnh </t>
  </si>
  <si>
    <t>Phụ lục 1.1 TỔNG HỢP DANH MỤC CÁC CÔNG TRÌNH, DỰ ÁN CẦN THU HỒI ĐẤT (BỔ SUNG) 6 THÁNG CUỐI NĂM 2021 CỦA THÀNH PHỐ HÀ TĨNH</t>
  </si>
  <si>
    <t xml:space="preserve">Quyết định số 54/QĐ-UBND  ngày 05/4/2021 của UBND xã Thạch Hạ </t>
  </si>
  <si>
    <t xml:space="preserve">QĐ số 62/QĐ-UBND ngày 23/4/2021 của UBND xã Thạch Hạ </t>
  </si>
  <si>
    <t>Quyết định số 3054/QĐ-UBND ngày 31/12/2020 của UBND thành phố Hà Tĩnh</t>
  </si>
  <si>
    <t>Căn cứ Quyết định 3052/QĐ-UBND ngày 31/12/2020 của UBND thành phố Hà Tĩnh</t>
  </si>
  <si>
    <t>Quyết định số 3622/QĐ-UBND ngày 18/09/2015 của UBND tỉnh</t>
  </si>
  <si>
    <t xml:space="preserve">Quyết định số 3091/QĐ-UBND ngày 31/10/2016 của UBND tỉnh </t>
  </si>
  <si>
    <t xml:space="preserve">Quyết định số 2290/QĐ-UBND ngày 31/10/2016 của UBND thành phố Hà Tĩnh </t>
  </si>
  <si>
    <t xml:space="preserve">Quyết định số 1649/QĐ-UBND ngày 25/9/2018 của UBND thành phố Hà Tĩnh </t>
  </si>
  <si>
    <t xml:space="preserve">Nghị quyết số 102/NQ-HĐND ngày 04/12/2020 của HĐND thành phố Hà Tĩnh </t>
  </si>
  <si>
    <t>Quyết định phê duyệt báo cáo kinh tế kỷ thuật số 1907/QĐ-UBND ngày 25/10/2019 của UBND Thành phố Hà Tĩnh</t>
  </si>
  <si>
    <t xml:space="preserve">Quyết định số 1587/QĐ-UBND ngày 05/6/2009 của UBND tỉnh </t>
  </si>
  <si>
    <t xml:space="preserve">Quyết định 2471/QĐ-UBND ngày 12/8/2009 của UBND thành phố Hà Tĩnh </t>
  </si>
  <si>
    <t xml:space="preserve">Quyết định 4238/QĐ-UBND ngày 14/12/2020 của UBND tỉnh </t>
  </si>
  <si>
    <t>Quyết định 2646/QĐ-UBND ngày 13/7/2018 của UBND thành phố Hà Tĩnh</t>
  </si>
  <si>
    <t>Văn bản số 1282/UBND-QLĐT-TNMT ngày 27/5/2021 của UBND thành phố Hà Tĩnh</t>
  </si>
  <si>
    <t>Văn bản số 1481/UBND-QLĐT ngày 17/6/2021 của UBND Thành phố Hà Tĩnh</t>
  </si>
  <si>
    <t>Quyết định số 2244/UBND  ngày 05/11/2020 của UBND thành phố Hà Tĩnh</t>
  </si>
  <si>
    <t>Tờ trình số 82/TTr-UBND  ngày 26/5/2021 của UBND xã Đồng Môn</t>
  </si>
  <si>
    <t>Quyết định số 1950/QĐ-UBND ngày 29/10/2019 của UBND thành phố Hà Tĩnh</t>
  </si>
  <si>
    <t>QĐ số 167/QĐ-UBND  ngày 20/9/2020 của UBND thành phố Hà Tĩnh</t>
  </si>
  <si>
    <t xml:space="preserve"> QĐ phê duyệt BCKTKT</t>
  </si>
  <si>
    <t>QĐ 02/QĐ-UBND ngày 06/01/2021 của UBND thành phố Hà Tĩnh</t>
  </si>
  <si>
    <t>QĐ số 854/QĐ-UBND ngày 17/5/2021 của UBND thành phố Hà Tĩnh</t>
  </si>
  <si>
    <t>QĐ số 937/UBND ngày 17/5/2021 của UBND thành phố Hà Tĩnh</t>
  </si>
  <si>
    <t>Tờ trình số 79/TTr-UBND  ngày 25/5/2021 của UBND xã Đồng Môn</t>
  </si>
  <si>
    <t>QĐ số 1453/QĐ-UBND ngày 10/8/2020 của UBND thành phố Hà Tĩnh</t>
  </si>
  <si>
    <t>Quyết định 2996/QĐ-UBND ngày 10/9/2019 của UBND tỉnh</t>
  </si>
  <si>
    <t xml:space="preserve">Quyết định 460/QĐ-UBND ngày 04/02/2021 của UBND tỉnh </t>
  </si>
  <si>
    <t>Căn cứ Quyết định số 408/QĐ-UBND ngày 22/3/2018 của UBND thành phố Hà Tĩnh</t>
  </si>
  <si>
    <t>Căn cứ Quyết định số 572/QĐ-UBND ngày 31/3/2017 của UBND thành phố Hà Tĩnh</t>
  </si>
  <si>
    <t>Quyết định số 3213/QĐ-UBND ngày 23/9//2020 của UBND tỉnh</t>
  </si>
  <si>
    <t xml:space="preserve">Quyết định số 613/QĐ-UBND ngày 24/4/2018 của UBND thành phố Hà Tĩnh
</t>
  </si>
  <si>
    <t xml:space="preserve">Quyết định 1012/QĐ-UBND ngày 27/6/2019 của UBND thành phố Hà Tĩnh </t>
  </si>
  <si>
    <t>Văn bản số 1481/UBND-QLĐT ngày 17/6/2021 của UBND thành phố Hà Tĩnh</t>
  </si>
  <si>
    <t xml:space="preserve">Quyết định số 3037/QĐ-UBND ngày 15/10/2010 của UBND tỉnh </t>
  </si>
  <si>
    <t>PHỤ LỤC 1.3 TỔNG HỢP DANH MỤC CÁC CÔNG TRÌNH, DỰ ÁN CẦN THU HỒI ĐẤT (BỔ SUNG) 6 THÁNG CUỐI NĂM 2021 CỦA THỊ XÃ KỲ ANH</t>
  </si>
  <si>
    <t>Phụ lục 1.4 TỔNG HỢP DANH MỤC CÁC CÔNG TRÌNH, DỰ ÁN CẦN THU HỒI ĐẤT (BỔ SUNG) 6 THÁNG CUỐI NĂM 2021 CỦA HUYỆN NGHI XUÂN</t>
  </si>
  <si>
    <t xml:space="preserve">Công văn 739/UBND-KGVX ngày 07/02/2018 của UBND tỉnh </t>
  </si>
  <si>
    <t xml:space="preserve">Nghị Quyết số 54/NQ-HĐND 
ngày 29/12/2020 của HĐND xã Xuân Phổ </t>
  </si>
  <si>
    <t>Quyết định số  1839/QĐ-UBND ngày 16/4/2021 của UBND tỉnh</t>
  </si>
  <si>
    <t>Văn bản số 979/UBND-KT&amp;HT ngày 09/6/2021 của UBND huyện Nghi Xuân</t>
  </si>
  <si>
    <t xml:space="preserve">Văn bản số 3070/UBND-GT1 ngày 20/5/2021 của UBND tỉnh Hà Tĩnh </t>
  </si>
  <si>
    <t xml:space="preserve">Văn bản số 3287/UBND-TH ngày 28/5/2021 của UBND tỉnh </t>
  </si>
  <si>
    <t xml:space="preserve">QĐ số 2790 ngày 19/5/2021 của UBND huyện Đức Thọ </t>
  </si>
  <si>
    <t xml:space="preserve">Văn bản 3975/UBND-NL1 ngày 23/6/2021 của UBND tỉnh </t>
  </si>
  <si>
    <t xml:space="preserve">Quyết định số 941/QĐ-UBND ngày 11/03/2021 của UBND huyện Đức Thọ </t>
  </si>
  <si>
    <t xml:space="preserve">Quyết định số 2814/QĐ-UBND ngày 07/6/2019 của UBND Huyện Đức Thọ </t>
  </si>
  <si>
    <t xml:space="preserve">Quyết định số 2090/QĐ-UBND ngày 26/3/2021 của UBND huyện Đức Thọ </t>
  </si>
  <si>
    <t>Quyết định số 3446/QĐ-UBND ngày 12/07/2019 của UBND huyện Đức Thọ</t>
  </si>
  <si>
    <t>Quyết định số 2503/QĐ-UBNDngày 9/9/2016  của UBND huyện Đức Thọ</t>
  </si>
  <si>
    <t>Phụ lục 1.6 TỔNG HỢP DANH MỤC CÁC CÔNG TRÌNH, DỰ ÁN CẦN THU HỒI ĐẤT (BỔ SUNG) 6 THÁNG CUỐI NĂM 2021 CỦA HUYỆN HƯƠNG SƠN</t>
  </si>
  <si>
    <t xml:space="preserve">Quyết định số 554/QĐ-UBND ngày 13/02/2018 của UBND tỉnh </t>
  </si>
  <si>
    <t xml:space="preserve">Quyết định 554/QĐ-UBND ngày 13/02/2018 của UBND tỉnh </t>
  </si>
  <si>
    <t xml:space="preserve">Quyết định số 3326/QĐ-UBND ngày 02/11/2018 của UBND tỉnh </t>
  </si>
  <si>
    <t>Quyết định số 6171/QĐ-UBND ngày 10/11/2020 của UBND huyện Hương Sơn</t>
  </si>
  <si>
    <t>Quyết định số 5747/QĐ-UBND ngày 30/10/2019 của UBND huyện Hương Sơn</t>
  </si>
  <si>
    <t>Quyết định số 3452/QĐ-UBND ngày 01/10/2018 của UBND huyện Hương Sơn</t>
  </si>
  <si>
    <t xml:space="preserve">Quyết định số 5709/QĐ-UBND ngày 05/10/2020 của UBND huyện Hương Sơn </t>
  </si>
  <si>
    <t>Quyết định số 5709/QĐ-UBND ngày 05/10/2020 của UBND huyện Hương Sơn</t>
  </si>
  <si>
    <t xml:space="preserve">Quyết định số 3452/QĐ-UBND ngày 01/10/2018 của UBND huyện Hương Sơn </t>
  </si>
  <si>
    <t xml:space="preserve">Quyết định số 4614/QĐ-UBND ngày 18/08/2020 của UBND huyện Hương Sơn </t>
  </si>
  <si>
    <t>Quyết định số 2866/QĐ - EVNNPC ngày 23/10/2020 của tổng CT điện lực miền Bắc</t>
  </si>
  <si>
    <t>Quyết định số 1079/QĐ - EVNNPC ngày 11/05/2021 của tổng CT điện lực miền Bắc</t>
  </si>
  <si>
    <t>Phụ lục 1.7 TỔNG HỢP DANH MỤC CÁC CÔNG TRÌNH, DỰ ÁN CẦN THU HỒI ĐẤT (BỔ SUNG) 6 THÁNG CUỐI NĂM 2021 CỦA HUYỆN VŨ QUANG</t>
  </si>
  <si>
    <t xml:space="preserve">Quyết định số 611/QĐ-UBND ngày 12/4/2021 của UBND huyện </t>
  </si>
  <si>
    <t>Quyết định số 1482/QĐ-UBND ngày 22/5/2019 của UBND tỉnh</t>
  </si>
  <si>
    <t xml:space="preserve">Quyết định số 1895/QĐ-UBND ngày 23/4/2021 của UBND tỉnh </t>
  </si>
  <si>
    <t xml:space="preserve">Quyết định số 568/QĐ-UBND ngày 16/4/2019 của UBND huyện </t>
  </si>
  <si>
    <t>Quyết định số 2866/QĐ-EVNNPC
ngày 23/10/2020 của Tổng công ty Điện lực miền Bắc</t>
  </si>
  <si>
    <t>Quyết định số 1079/QĐ-EVNNPC ngày 11/5/2021 của Tổng công ty Điện lực miền Bắc</t>
  </si>
  <si>
    <t>Phụ lục 1.8 TỔNG HỢP DANH MỤC CÁC CÔNG TRÌNH, DỰ ÁN CẦN THU HỒI ĐẤT (BỔ SUNG) 6 THÁNG CUỐI NĂM 2021 CỦA HUYỆN HƯƠNG KHÊ</t>
  </si>
  <si>
    <t xml:space="preserve">Văn bản số 1034/UBND-BQL ngày 01/6/2021 của UBND xã Hương Giang </t>
  </si>
  <si>
    <t>Tờ trình số 43/TTr-MNHL ngày 07/5/2021 của Trường Mầm non Hương Lâm</t>
  </si>
  <si>
    <t xml:space="preserve">Quyết định số 174/QĐ-UBND ngày 19/01/2021 của Công ty điện lực Hà Tĩnh </t>
  </si>
  <si>
    <t xml:space="preserve">Quyết định số 39/QĐ-BCĐ ngày 03/6/2021 của Ban chỉ đạo 22 tỉnh </t>
  </si>
  <si>
    <t>Nghị quyết số 90/NQ-HĐND ngày 09/4/2021 của UBND huyện Hương Khê</t>
  </si>
  <si>
    <t>Phụ lục 1.9 TỔNG HỢP DANH MỤC CÁC CÔNG TRÌNH, DỰ ÁN CẦN THU HỒI ĐẤT (BỔ SUNG) 6 THÁNG CUỐI NĂM 2021 CỦA HUYỆN CAN LỘC</t>
  </si>
  <si>
    <t xml:space="preserve">Quyết định 2866/QĐ-UBND ngày 01/10/2014 của UBND tỉnh </t>
  </si>
  <si>
    <t>Quyết định 3591/QĐ- UBND ngày 08/12/2010 của UBND tỉnh</t>
  </si>
  <si>
    <t>Quyết định số 21/QĐ-UBND ngày 02/6/2021 của UBND huyện Can Lộc</t>
  </si>
  <si>
    <t xml:space="preserve">Quyết định số 3155/ QĐ-UBND ngày 18/9/2020 của UBND tỉnh </t>
  </si>
  <si>
    <t xml:space="preserve">Quyết định số 21/QĐ-UBND ngày 02/6/2021 của UBND huyện Can Lộc </t>
  </si>
  <si>
    <t>PHỤ LỤC 1.10 TỔNG HỢP DANH MỤC CÁC CÔNG TRÌNH, DỰ ÁN CẦN THU HỒI ĐẤT (BỔ SUNG) 6 THÁNG CUỐI NĂM 2021 CỦA HUYỆN LỘC HÀ</t>
  </si>
  <si>
    <t xml:space="preserve">Công văn số 557/UBND-TNMT ngày 08/4/2021 của UBND huyện Lộc Hà </t>
  </si>
  <si>
    <t xml:space="preserve">Quyết định số 2000/QĐ-UBND ngày 18/7/2016 của UBND tỉnh </t>
  </si>
  <si>
    <t xml:space="preserve">Nghị quyết số 200/NQ-HĐND ngày 24/3/2020 của HĐND tỉnh </t>
  </si>
  <si>
    <t>Quyết định số 5316/QĐ-UBND ngày 24/11/2020 của UBND huyện Lộc Hà</t>
  </si>
  <si>
    <t>Quyết định số 5311/QĐ-UBND ngày 24/11/2020 của UBND huyện Lộc Hà</t>
  </si>
  <si>
    <t xml:space="preserve">Quyết định số 5167/QĐ-UBND ngày 24/7/2018 của UBND huyện Lộc Hà </t>
  </si>
  <si>
    <t>Quyết định số 7722/QĐ-UBND ngày 29/10/2018 của UBND huyện Lộc Hà</t>
  </si>
  <si>
    <t>Quyết định số 3642/QĐ-UBND ngày 01/6/2018 của UBND huyện Lộc Hà</t>
  </si>
  <si>
    <t xml:space="preserve">Quyết định số 5436/QĐ-UBND ngày 03/12/2020 của UBND huyện Lộc Hà </t>
  </si>
  <si>
    <t>Quyết định số 1666/QĐ-UBND ngày 25/10/2010 của UBND huyện Lộc Hà</t>
  </si>
  <si>
    <t xml:space="preserve">Quyết định số 5752/UBND ngày 11/10/2019 của UBND huyện Lộc Hà </t>
  </si>
  <si>
    <t xml:space="preserve">Quyết định số 5687/QĐ-UBND ngày 17/12/2020 của UBND huyện Lộc Hà </t>
  </si>
  <si>
    <r>
      <rPr>
        <sz val="11"/>
        <color indexed="8"/>
        <rFont val="Times New Roman"/>
        <family val="1"/>
      </rPr>
      <t>Nâng cấp, cải tạo đường dây   973E18.4   lên   vận hành cấp điện áp 22k và kết nối vòng với đường dây  474E18.1  tạo  liên thông    giữa    2    TBA 110kV Can Lộc (E18.4)
và  TBA  110kV  Thạch
Linh (E18.1)</t>
    </r>
  </si>
  <si>
    <t xml:space="preserve">Quyết định số 2776/QĐ-UBND ngày 25/8/2020 tỉnh </t>
  </si>
  <si>
    <t xml:space="preserve">Quyết định số 92/QĐ-UBND ngày 07/01/2019 của UBND huyện Thạch Hà </t>
  </si>
  <si>
    <t>Nghị quyết số 17/NQ-HĐND ngày 29/12/2020 của HĐND huyện Thạch Hà</t>
  </si>
  <si>
    <t>Quyết định số 2494/QĐ-UBND ngày 26/7/2019 của UBND tỉnh</t>
  </si>
  <si>
    <t xml:space="preserve">Quyết định số 2381/QĐ-UBND ngày 29/7/2020 của UBND tỉnh </t>
  </si>
  <si>
    <t>Quyết định số 2866/QĐ-EVNNPC
ngày 23/10/2020 của Tổng Công ty   Điện lực miền Bắc</t>
  </si>
  <si>
    <t>Quyết định số 2438/QĐ-EVNNPC
ngày 15/9/2020 của Tổng Công ty Điện lực miền Bắc</t>
  </si>
  <si>
    <t>Quyết định số 1079/QĐ-VNNPC
ngày 11/5/2021 của Tổng Công ty Điện lực miền Bắc</t>
  </si>
  <si>
    <t>Quyết định số 1004/EVN NPC ngày 4/5/2020 của Tổng Công ty Điện lực miền Bắc</t>
  </si>
  <si>
    <t>Văn bản số 366/BDALĐ-PQLCT3 ngày 29/01/2021 của Tổng công ty Điện lực Miền Bắc</t>
  </si>
  <si>
    <t>Quyết định số 111/QĐ-UBND ngày 09 tháng 6 năm 2021 của thị trấn Thạch Hà</t>
  </si>
  <si>
    <t xml:space="preserve">Quyết định số 112/QĐ-UBND ngày 09/6/2021 của thị trấn Thạch Hà </t>
  </si>
  <si>
    <t>Quyết định số 444/QĐ-UBND ngày 10/3/2020 UBND huyện Thạch Hà</t>
  </si>
  <si>
    <t xml:space="preserve">Văn bản số 1037/UBND-KT&amp;HT ngày 02/6/2021 của UBND huyện Thạch Hà </t>
  </si>
  <si>
    <t>PHỤ LỤC 1.11 TỔNG HỢP DANH MỤC CÁC CÔNG TRÌNH, DỰ ÁN CẦN THU HỒI ĐẤT (BỔ SUNG) 6 THÁNG CUỐI NĂM 2021 CỦA HUYỆN THẠCH HÀ</t>
  </si>
  <si>
    <t>Phụ lục 1.12 TỔNG HỢP DANH MỤC CÁC CÔNG TRÌNH, DỰ ÁN CẦN THU HỒI ĐẤT (BỔ SUNG) 6 THÁNG CUỐI NĂM 2021 CỦA HUYỆN CẨM XUYÊN</t>
  </si>
  <si>
    <t>Văn bản số 250-CV/HU ngày 18/6/2021 của Huyện Uỷ Cẩm Xuyên</t>
  </si>
  <si>
    <t>Quyết định số 1422/QĐ-UBND ngày 14/3/2012 của UBND huyện Cẩm Xuyên</t>
  </si>
  <si>
    <t xml:space="preserve">Quyết định 3326/QĐ-UBND ngày 02/11/2018 của UBND tỉnh </t>
  </si>
  <si>
    <t xml:space="preserve">Quyết định số 1302/QĐ-UBND ngày 15/5/2017 của UBND tỉnh </t>
  </si>
  <si>
    <t>Phụ lục 1.13 TỔNG HỢP DANH MỤC CÁC CÔNG TRÌNH, DỰ ÁN CẦN THU HỒI ĐẤT (BỔ SUNG) 6 THÁNG CUỐI NĂM 2021 CỦA HUYỆN KỲ ANH</t>
  </si>
  <si>
    <t xml:space="preserve">Quyết định số 3161/QĐ- UBND ngày 30/10/2017 của UBND tỉnh
</t>
  </si>
  <si>
    <t>QĐ số 1200/QĐ-UBND ngày 28/01/2021 của UBND thành phố Hà Tĩnh</t>
  </si>
  <si>
    <t>Phụ lục 1. TỔNG HỢP DANH MỤC CÁC CÔNG TRÌNH, DỰ ÁN CẦN THU HỒI ĐẤT (BỔ SUNG) 6 THÁNG CUỐI NĂM 2021 CỦA TỈNH HÀ TĨNH</t>
  </si>
  <si>
    <t>Thôn Bình Lý, xã Thạch Bình</t>
  </si>
  <si>
    <t>Tổng: 41 công trình, dự án</t>
  </si>
  <si>
    <t>ỦY BAN NHÂN DÂN</t>
  </si>
  <si>
    <t>TỈNH HÀ TĨNH</t>
  </si>
  <si>
    <t>(Kèm theo Tờ trình số:……………./TTr-UBND ngày ……../7/2021 của Ủy ban nhân dân tỉnh)</t>
  </si>
  <si>
    <t>ỦY BAN NHÂN DÂN TỈNH HÀ TĨNH</t>
  </si>
  <si>
    <t>Quyết định số 2749/QĐ-UBND ngày 24/8/2020 của UBND tỉnh (Thay thế Nghị Quyết số 256/NQ-HĐND do khảo sát lại địa điểm)</t>
  </si>
  <si>
    <t>Cụm CN Cẩm Nhượng (bổ sung)</t>
  </si>
  <si>
    <t>37</t>
  </si>
  <si>
    <t>Tổng: 37 công trình, dự án</t>
  </si>
  <si>
    <t>Đường liên xã Đồng - Trung (phần điều chỉnh bổ sung)</t>
  </si>
  <si>
    <t>Xã Kỳ Trung</t>
  </si>
  <si>
    <t>Quyết đinh 617/QĐ-UBND ngày 28/12/2018 và Văn bản 3783/UBND-GT ngày 16/6/2021 của UBND tỉnh</t>
  </si>
  <si>
    <t>Dự án “Phát triển tổng hợp các đô thị động lực” (phần đất lúa không thể sản xuất)</t>
  </si>
  <si>
    <t>Xã Kỳ Châu</t>
  </si>
  <si>
    <t>Quyết định số 2791/QĐ-UBND ngày 26/8/2020 của UBND tỉnh Hà Tĩnh</t>
  </si>
  <si>
    <t>Tổng: 13 công trình, dự án</t>
  </si>
  <si>
    <t>Tổng: 27 công trình, dự án</t>
  </si>
  <si>
    <t>Thông báo số 234/TB-UBND ngày 10/7/2021 của UBND tỉnh tại kết luận họp ủy ban nhân dân tỉnh ngày 05/7/2021</t>
  </si>
  <si>
    <t>Tổng: 26 công trình, dự án</t>
  </si>
  <si>
    <t>Dự án hạ tầng khu dân cư đô thị và thương mại - dịch vụ Cẩm Vịnh, huyện Cẩm Xuyên</t>
  </si>
  <si>
    <t>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</si>
</sst>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_);\(0\)"/>
    <numFmt numFmtId="165" formatCode="0.00_);\(0.00\)"/>
    <numFmt numFmtId="166" formatCode="#,##0.0"/>
    <numFmt numFmtId="167" formatCode="_(* #,##0_);_(* \(#,##0\);_(* &quot;-&quot;??_);_(@_)"/>
  </numFmts>
  <fonts count="31"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0"/>
      <name val="Arial"/>
      <family val="2"/>
    </font>
    <font>
      <sz val="10"/>
      <name val="Times New Roman"/>
      <family val="1"/>
    </font>
    <font>
      <b/>
      <sz val="12"/>
      <color theme="1"/>
      <name val="Times New Roman"/>
      <family val="1"/>
    </font>
    <font>
      <sz val="10"/>
      <color theme="1"/>
      <name val="Times New Roman"/>
      <family val="1"/>
    </font>
    <font>
      <i/>
      <sz val="12"/>
      <color theme="1"/>
      <name val="Times New Roman"/>
      <family val="1"/>
    </font>
    <font>
      <i/>
      <sz val="10"/>
      <name val="Times New Roman"/>
      <family val="1"/>
    </font>
    <font>
      <sz val="10"/>
      <name val="Arial"/>
      <family val="2"/>
      <charset val="163"/>
    </font>
    <font>
      <b/>
      <sz val="10"/>
      <name val="Times New Roman"/>
      <family val="1"/>
    </font>
    <font>
      <sz val="9"/>
      <color indexed="10"/>
      <name val="Times New Roman"/>
      <family val="1"/>
    </font>
    <font>
      <b/>
      <sz val="10"/>
      <color theme="1"/>
      <name val="Times New Roman"/>
      <family val="1"/>
    </font>
    <font>
      <sz val="10"/>
      <color indexed="8"/>
      <name val="Arial"/>
      <family val="2"/>
    </font>
    <font>
      <i/>
      <sz val="10"/>
      <color theme="1"/>
      <name val="Times New Roman"/>
      <family val="1"/>
    </font>
    <font>
      <sz val="12"/>
      <color theme="1"/>
      <name val="Times New Roman"/>
      <family val="2"/>
      <charset val="163"/>
    </font>
    <font>
      <b/>
      <sz val="14"/>
      <color theme="1"/>
      <name val="Times New Roman"/>
      <family val="1"/>
    </font>
    <font>
      <sz val="14"/>
      <color theme="1"/>
      <name val="Times New Roman"/>
      <family val="1"/>
    </font>
    <font>
      <b/>
      <sz val="11"/>
      <color theme="1"/>
      <name val="Times New Roman"/>
      <family val="1"/>
    </font>
    <font>
      <sz val="11"/>
      <color theme="1"/>
      <name val="Times New Roman"/>
      <family val="1"/>
    </font>
    <font>
      <b/>
      <sz val="11"/>
      <name val="Times New Roman"/>
      <family val="1"/>
    </font>
    <font>
      <sz val="11"/>
      <name val="Times New Roman"/>
      <family val="1"/>
    </font>
    <font>
      <i/>
      <sz val="11"/>
      <name val="Times New Roman"/>
      <family val="1"/>
    </font>
    <font>
      <b/>
      <i/>
      <sz val="11"/>
      <name val="Times New Roman"/>
      <family val="1"/>
    </font>
    <font>
      <b/>
      <sz val="11"/>
      <color theme="1"/>
      <name val="Times New Roman"/>
      <family val="1"/>
      <charset val="163"/>
    </font>
    <font>
      <sz val="11"/>
      <color theme="1"/>
      <name val="Times New Roman"/>
      <family val="1"/>
      <charset val="163"/>
    </font>
    <font>
      <sz val="11"/>
      <color theme="1"/>
      <name val="Arial"/>
      <family val="2"/>
      <charset val="163"/>
    </font>
    <font>
      <sz val="11"/>
      <color indexed="8"/>
      <name val="Times New Roman"/>
      <family val="1"/>
    </font>
    <font>
      <b/>
      <sz val="11"/>
      <name val="Times New Roman"/>
      <family val="1"/>
      <charset val="163"/>
    </font>
    <font>
      <sz val="11"/>
      <name val="Times New Roman"/>
      <family val="1"/>
      <charset val="163"/>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2" fillId="0" borderId="0"/>
    <xf numFmtId="0" fontId="4" fillId="0" borderId="0"/>
    <xf numFmtId="0" fontId="10" fillId="0" borderId="0"/>
    <xf numFmtId="0" fontId="10" fillId="0" borderId="0"/>
    <xf numFmtId="0" fontId="12" fillId="0" borderId="0"/>
    <xf numFmtId="0" fontId="4" fillId="0" borderId="0"/>
    <xf numFmtId="43" fontId="2" fillId="0" borderId="0" applyFont="0" applyFill="0" applyBorder="0" applyAlignment="0" applyProtection="0"/>
    <xf numFmtId="0" fontId="4" fillId="0" borderId="0"/>
    <xf numFmtId="0" fontId="4" fillId="0" borderId="0"/>
    <xf numFmtId="0" fontId="1" fillId="0" borderId="0"/>
    <xf numFmtId="0" fontId="4" fillId="0" borderId="0"/>
    <xf numFmtId="0" fontId="10" fillId="0" borderId="0"/>
    <xf numFmtId="0" fontId="4" fillId="0" borderId="0"/>
    <xf numFmtId="0" fontId="4" fillId="0" borderId="0"/>
    <xf numFmtId="0" fontId="10"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14" fillId="0" borderId="0"/>
    <xf numFmtId="0" fontId="4" fillId="0" borderId="0"/>
    <xf numFmtId="0" fontId="14" fillId="0" borderId="0"/>
    <xf numFmtId="0" fontId="1" fillId="0" borderId="0"/>
    <xf numFmtId="0" fontId="16" fillId="0" borderId="0"/>
    <xf numFmtId="0" fontId="16" fillId="0" borderId="0"/>
    <xf numFmtId="0" fontId="4" fillId="0" borderId="0"/>
    <xf numFmtId="0" fontId="4" fillId="0" borderId="0"/>
    <xf numFmtId="43" fontId="1" fillId="0" borderId="0" applyFont="0" applyFill="0" applyBorder="0" applyAlignment="0" applyProtection="0"/>
    <xf numFmtId="0" fontId="2" fillId="0" borderId="0"/>
  </cellStyleXfs>
  <cellXfs count="295">
    <xf numFmtId="0" fontId="0" fillId="0" borderId="0" xfId="0"/>
    <xf numFmtId="0" fontId="5" fillId="0" borderId="0" xfId="2" applyFont="1" applyFill="1" applyAlignment="1">
      <alignment horizontal="center" vertical="center" wrapText="1"/>
    </xf>
    <xf numFmtId="0" fontId="7" fillId="0" borderId="0" xfId="2" applyFont="1" applyFill="1" applyAlignment="1">
      <alignment horizontal="center" vertical="center" wrapText="1"/>
    </xf>
    <xf numFmtId="0" fontId="11" fillId="0" borderId="0" xfId="2" applyFont="1" applyFill="1" applyBorder="1" applyAlignment="1">
      <alignment horizontal="center" vertical="center" wrapText="1"/>
    </xf>
    <xf numFmtId="0" fontId="11" fillId="0" borderId="2" xfId="3" applyFont="1" applyFill="1" applyBorder="1" applyAlignment="1">
      <alignment horizontal="center" vertical="center" wrapText="1"/>
    </xf>
    <xf numFmtId="0" fontId="5"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13" fillId="0" borderId="0" xfId="2" applyFont="1" applyFill="1" applyAlignment="1">
      <alignment horizontal="center" vertical="center" wrapText="1"/>
    </xf>
    <xf numFmtId="0" fontId="5" fillId="0" borderId="0" xfId="2" applyFont="1" applyFill="1" applyAlignment="1">
      <alignment horizontal="left" vertical="center" wrapText="1"/>
    </xf>
    <xf numFmtId="2" fontId="5" fillId="0" borderId="0" xfId="2" applyNumberFormat="1" applyFont="1" applyFill="1" applyAlignment="1">
      <alignment horizontal="center" vertical="center" wrapText="1"/>
    </xf>
    <xf numFmtId="0" fontId="13" fillId="0" borderId="1" xfId="3" applyFont="1" applyFill="1" applyBorder="1" applyAlignment="1">
      <alignment horizontal="center" vertical="center" wrapText="1"/>
    </xf>
    <xf numFmtId="0" fontId="13" fillId="0" borderId="2" xfId="3" applyFont="1" applyFill="1" applyBorder="1" applyAlignment="1">
      <alignment horizontal="center" vertical="center" wrapText="1"/>
    </xf>
    <xf numFmtId="164" fontId="7" fillId="0" borderId="2" xfId="4" applyNumberFormat="1" applyFont="1" applyFill="1" applyBorder="1" applyAlignment="1">
      <alignment horizontal="center" vertical="center" wrapText="1"/>
    </xf>
    <xf numFmtId="0" fontId="13" fillId="0" borderId="0" xfId="2" applyFont="1" applyFill="1" applyBorder="1" applyAlignment="1">
      <alignment horizontal="center" vertical="center" wrapText="1"/>
    </xf>
    <xf numFmtId="164" fontId="5" fillId="0" borderId="1" xfId="4" applyNumberFormat="1" applyFont="1" applyFill="1" applyBorder="1" applyAlignment="1">
      <alignment horizontal="center" vertical="center" wrapText="1"/>
    </xf>
    <xf numFmtId="0" fontId="7" fillId="2" borderId="0"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2" borderId="0" xfId="2" applyFont="1" applyFill="1" applyAlignment="1">
      <alignment horizontal="center" vertical="center" wrapText="1"/>
    </xf>
    <xf numFmtId="0" fontId="18" fillId="0" borderId="0" xfId="2" applyFont="1" applyFill="1" applyAlignment="1">
      <alignment horizontal="center" vertical="center" wrapText="1"/>
    </xf>
    <xf numFmtId="0" fontId="18" fillId="2" borderId="0" xfId="2" applyFont="1" applyFill="1" applyAlignment="1">
      <alignment horizontal="center" vertical="center" wrapText="1"/>
    </xf>
    <xf numFmtId="0" fontId="7" fillId="0" borderId="0" xfId="2" applyFont="1" applyFill="1" applyAlignment="1">
      <alignment horizontal="left" vertical="center" wrapText="1"/>
    </xf>
    <xf numFmtId="2" fontId="7" fillId="0" borderId="0" xfId="2" applyNumberFormat="1" applyFont="1" applyFill="1" applyAlignment="1">
      <alignment horizontal="center" vertical="center" wrapText="1"/>
    </xf>
    <xf numFmtId="0" fontId="13" fillId="0" borderId="1" xfId="3" applyFont="1" applyFill="1" applyBorder="1" applyAlignment="1">
      <alignment horizontal="center" vertical="center" wrapText="1"/>
    </xf>
    <xf numFmtId="43" fontId="5" fillId="0" borderId="0" xfId="2" applyNumberFormat="1" applyFont="1" applyFill="1" applyAlignment="1">
      <alignment horizontal="center" vertical="center" wrapText="1"/>
    </xf>
    <xf numFmtId="43" fontId="13" fillId="0" borderId="0" xfId="2" applyNumberFormat="1" applyFont="1" applyFill="1" applyAlignment="1">
      <alignment horizontal="center" vertical="center" wrapText="1"/>
    </xf>
    <xf numFmtId="0" fontId="13" fillId="0" borderId="1" xfId="3" applyFont="1" applyFill="1" applyBorder="1" applyAlignment="1">
      <alignment horizontal="center" vertical="center" wrapText="1"/>
    </xf>
    <xf numFmtId="164" fontId="20" fillId="0" borderId="1" xfId="6" applyNumberFormat="1" applyFont="1" applyFill="1" applyBorder="1" applyAlignment="1">
      <alignment horizontal="left" vertical="center" wrapText="1"/>
    </xf>
    <xf numFmtId="0" fontId="20" fillId="0" borderId="1" xfId="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4" fontId="19" fillId="0" borderId="1" xfId="5" applyNumberFormat="1" applyFont="1" applyFill="1" applyBorder="1" applyAlignment="1">
      <alignment horizontal="left" vertical="center" wrapText="1"/>
    </xf>
    <xf numFmtId="43" fontId="19" fillId="0" borderId="1" xfId="29" applyFont="1" applyFill="1" applyBorder="1" applyAlignment="1">
      <alignment horizontal="right" vertical="center" wrapText="1"/>
    </xf>
    <xf numFmtId="165" fontId="19"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21" fillId="0" borderId="0" xfId="2" applyFont="1" applyFill="1" applyAlignment="1">
      <alignment horizontal="center" vertical="center" wrapText="1"/>
    </xf>
    <xf numFmtId="3" fontId="20" fillId="0" borderId="1" xfId="1" applyNumberFormat="1" applyFont="1" applyFill="1" applyBorder="1" applyAlignment="1">
      <alignment horizontal="center" vertical="center" wrapText="1"/>
    </xf>
    <xf numFmtId="4" fontId="20" fillId="0" borderId="1" xfId="1" applyNumberFormat="1" applyFont="1" applyFill="1" applyBorder="1" applyAlignment="1">
      <alignment horizontal="left" vertical="center" wrapText="1"/>
    </xf>
    <xf numFmtId="43" fontId="20" fillId="0" borderId="1" xfId="29" applyFont="1" applyFill="1" applyBorder="1" applyAlignment="1">
      <alignment horizontal="right" vertical="center" wrapText="1"/>
    </xf>
    <xf numFmtId="4" fontId="20" fillId="0" borderId="1" xfId="1" applyNumberFormat="1" applyFont="1" applyFill="1" applyBorder="1" applyAlignment="1">
      <alignment horizontal="center" vertical="center" wrapText="1"/>
    </xf>
    <xf numFmtId="166" fontId="20" fillId="0" borderId="1" xfId="1" applyNumberFormat="1" applyFont="1" applyFill="1" applyBorder="1" applyAlignment="1">
      <alignment horizontal="center" vertical="center" wrapText="1"/>
    </xf>
    <xf numFmtId="0" fontId="22" fillId="0" borderId="0" xfId="2" applyFont="1" applyFill="1" applyAlignment="1">
      <alignment horizontal="center" vertical="center" wrapText="1"/>
    </xf>
    <xf numFmtId="4" fontId="20" fillId="0" borderId="1" xfId="20" applyNumberFormat="1" applyFont="1" applyFill="1" applyBorder="1" applyAlignment="1">
      <alignment horizontal="left" vertical="center" wrapText="1"/>
    </xf>
    <xf numFmtId="4" fontId="20" fillId="0" borderId="1" xfId="5" applyNumberFormat="1" applyFont="1" applyFill="1" applyBorder="1" applyAlignment="1">
      <alignment horizontal="left" vertical="center" wrapText="1"/>
    </xf>
    <xf numFmtId="4" fontId="20" fillId="0" borderId="1" xfId="5" applyNumberFormat="1" applyFont="1" applyFill="1" applyBorder="1" applyAlignment="1" applyProtection="1">
      <alignment horizontal="center" vertical="center" wrapText="1"/>
      <protection hidden="1"/>
    </xf>
    <xf numFmtId="4" fontId="20" fillId="0" borderId="1" xfId="2" applyNumberFormat="1" applyFont="1" applyFill="1" applyBorder="1" applyAlignment="1" applyProtection="1">
      <alignment horizontal="left" vertical="center" wrapText="1"/>
    </xf>
    <xf numFmtId="4" fontId="20" fillId="0" borderId="1" xfId="17" applyNumberFormat="1" applyFont="1" applyFill="1" applyBorder="1" applyAlignment="1" applyProtection="1">
      <alignment horizontal="left" vertical="center" wrapText="1"/>
    </xf>
    <xf numFmtId="4" fontId="20" fillId="0" borderId="1" xfId="2" applyNumberFormat="1" applyFont="1" applyFill="1" applyBorder="1" applyAlignment="1">
      <alignment horizontal="left" vertical="center" wrapText="1"/>
    </xf>
    <xf numFmtId="4" fontId="20" fillId="0" borderId="1" xfId="2" applyNumberFormat="1" applyFont="1" applyFill="1" applyBorder="1" applyAlignment="1">
      <alignment horizontal="center" vertical="center" wrapText="1"/>
    </xf>
    <xf numFmtId="166" fontId="20" fillId="0" borderId="1" xfId="2" applyNumberFormat="1" applyFont="1" applyFill="1" applyBorder="1" applyAlignment="1">
      <alignment horizontal="center" vertical="center" wrapText="1"/>
    </xf>
    <xf numFmtId="4" fontId="20" fillId="0" borderId="1" xfId="21"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left" vertical="center" wrapText="1"/>
    </xf>
    <xf numFmtId="43" fontId="22" fillId="0" borderId="1" xfId="29" applyFont="1" applyFill="1" applyBorder="1" applyAlignment="1">
      <alignment horizontal="right" vertical="center" wrapText="1"/>
    </xf>
    <xf numFmtId="4" fontId="22" fillId="0" borderId="1" xfId="0" applyNumberFormat="1" applyFont="1" applyFill="1" applyBorder="1" applyAlignment="1">
      <alignment horizontal="right" vertical="center" wrapText="1"/>
    </xf>
    <xf numFmtId="4" fontId="22" fillId="0" borderId="0" xfId="1" applyNumberFormat="1" applyFont="1" applyFill="1" applyAlignment="1">
      <alignment horizontal="center" vertical="center" wrapText="1"/>
    </xf>
    <xf numFmtId="4" fontId="22" fillId="0" borderId="1" xfId="5" applyNumberFormat="1" applyFont="1" applyFill="1" applyBorder="1" applyAlignment="1" applyProtection="1">
      <alignment horizontal="center" vertical="center" wrapText="1"/>
      <protection hidden="1"/>
    </xf>
    <xf numFmtId="4" fontId="20" fillId="0" borderId="1" xfId="22" applyNumberFormat="1" applyFont="1" applyFill="1" applyBorder="1" applyAlignment="1">
      <alignment horizontal="left" vertical="center" wrapText="1"/>
    </xf>
    <xf numFmtId="4" fontId="20" fillId="0" borderId="1" xfId="5" applyNumberFormat="1" applyFont="1" applyFill="1" applyBorder="1" applyAlignment="1">
      <alignment horizontal="center" vertical="center" wrapText="1" shrinkToFit="1"/>
    </xf>
    <xf numFmtId="3" fontId="20" fillId="0" borderId="1" xfId="2" applyNumberFormat="1" applyFont="1" applyFill="1" applyBorder="1" applyAlignment="1">
      <alignment horizontal="center" vertical="center" wrapText="1"/>
    </xf>
    <xf numFmtId="43" fontId="20" fillId="0" borderId="1" xfId="29" applyFont="1" applyFill="1" applyBorder="1" applyAlignment="1">
      <alignment horizontal="right" vertical="center"/>
    </xf>
    <xf numFmtId="4" fontId="19" fillId="0" borderId="1" xfId="1" applyNumberFormat="1" applyFont="1" applyFill="1" applyBorder="1" applyAlignment="1">
      <alignment horizontal="left" vertical="center" wrapText="1"/>
    </xf>
    <xf numFmtId="4" fontId="20" fillId="0" borderId="1" xfId="23" applyNumberFormat="1" applyFont="1" applyFill="1" applyBorder="1" applyAlignment="1">
      <alignment horizontal="center" vertical="center" wrapText="1"/>
    </xf>
    <xf numFmtId="3" fontId="19" fillId="0" borderId="1" xfId="2" applyNumberFormat="1" applyFont="1" applyFill="1" applyBorder="1" applyAlignment="1">
      <alignment horizontal="center" vertical="center" wrapText="1"/>
    </xf>
    <xf numFmtId="4" fontId="19" fillId="0" borderId="1" xfId="2" applyNumberFormat="1" applyFont="1" applyFill="1" applyBorder="1" applyAlignment="1">
      <alignment horizontal="center" vertical="center" wrapText="1"/>
    </xf>
    <xf numFmtId="4" fontId="22" fillId="0" borderId="1" xfId="1" applyNumberFormat="1" applyFont="1" applyFill="1" applyBorder="1" applyAlignment="1">
      <alignment horizontal="center" vertical="center" wrapText="1"/>
    </xf>
    <xf numFmtId="165" fontId="5" fillId="0" borderId="0" xfId="2" applyNumberFormat="1" applyFont="1" applyFill="1" applyAlignment="1">
      <alignment horizontal="center" vertical="center" wrapText="1"/>
    </xf>
    <xf numFmtId="0" fontId="19" fillId="0" borderId="0" xfId="2" applyFont="1" applyFill="1" applyBorder="1" applyAlignment="1">
      <alignment horizontal="center" vertical="center" wrapText="1"/>
    </xf>
    <xf numFmtId="0" fontId="13" fillId="0" borderId="1" xfId="3"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Fill="1" applyBorder="1" applyAlignment="1">
      <alignment vertical="center" wrapText="1"/>
    </xf>
    <xf numFmtId="43" fontId="20" fillId="0" borderId="1" xfId="29" applyNumberFormat="1" applyFont="1" applyFill="1" applyBorder="1" applyAlignment="1">
      <alignment horizontal="right" vertical="center" wrapText="1"/>
    </xf>
    <xf numFmtId="164" fontId="20" fillId="0" borderId="1" xfId="4" applyNumberFormat="1" applyFont="1" applyFill="1" applyBorder="1" applyAlignment="1">
      <alignment horizontal="center" vertical="center" wrapText="1"/>
    </xf>
    <xf numFmtId="3" fontId="20" fillId="0" borderId="1" xfId="14" applyNumberFormat="1" applyFont="1" applyFill="1" applyBorder="1" applyAlignment="1">
      <alignment vertical="center" wrapText="1"/>
    </xf>
    <xf numFmtId="3" fontId="20" fillId="0" borderId="1" xfId="14" applyNumberFormat="1" applyFont="1" applyFill="1" applyBorder="1" applyAlignment="1">
      <alignment horizontal="center" vertical="center" wrapText="1"/>
    </xf>
    <xf numFmtId="164" fontId="20" fillId="0" borderId="1" xfId="4" applyNumberFormat="1" applyFont="1" applyFill="1" applyBorder="1" applyAlignment="1">
      <alignment vertical="center" wrapText="1"/>
    </xf>
    <xf numFmtId="1" fontId="20" fillId="0" borderId="1" xfId="2" applyNumberFormat="1" applyFont="1" applyFill="1" applyBorder="1" applyAlignment="1">
      <alignment horizontal="center" vertical="center" wrapText="1"/>
    </xf>
    <xf numFmtId="49" fontId="20" fillId="0" borderId="1"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164" fontId="19" fillId="0" borderId="1" xfId="2" applyNumberFormat="1" applyFont="1" applyFill="1" applyBorder="1" applyAlignment="1">
      <alignment horizontal="center" vertical="center" wrapText="1"/>
    </xf>
    <xf numFmtId="0" fontId="19" fillId="0" borderId="1" xfId="2" applyFont="1" applyFill="1" applyBorder="1" applyAlignment="1">
      <alignment horizontal="left" vertical="center" wrapText="1"/>
    </xf>
    <xf numFmtId="164" fontId="21" fillId="0" borderId="1" xfId="1" applyNumberFormat="1" applyFont="1" applyFill="1" applyBorder="1" applyAlignment="1">
      <alignment horizontal="center" vertical="center" wrapText="1"/>
    </xf>
    <xf numFmtId="0" fontId="21" fillId="0" borderId="1" xfId="1" applyFont="1" applyFill="1" applyBorder="1" applyAlignment="1">
      <alignment vertical="center" wrapText="1"/>
    </xf>
    <xf numFmtId="165" fontId="22" fillId="0" borderId="1" xfId="1" applyNumberFormat="1" applyFont="1" applyFill="1" applyBorder="1" applyAlignment="1">
      <alignment horizontal="center" vertical="center" wrapText="1"/>
    </xf>
    <xf numFmtId="49" fontId="21" fillId="0" borderId="0" xfId="5" applyNumberFormat="1" applyFont="1" applyFill="1" applyBorder="1" applyAlignment="1">
      <alignment horizontal="left" vertical="center" wrapText="1"/>
    </xf>
    <xf numFmtId="164" fontId="22" fillId="0" borderId="1" xfId="1" applyNumberFormat="1" applyFont="1" applyFill="1" applyBorder="1" applyAlignment="1">
      <alignment horizontal="center" vertical="center" wrapText="1"/>
    </xf>
    <xf numFmtId="164" fontId="22" fillId="0" borderId="1" xfId="6" applyNumberFormat="1" applyFont="1" applyFill="1" applyBorder="1" applyAlignment="1">
      <alignment horizontal="left" vertical="center" wrapText="1"/>
    </xf>
    <xf numFmtId="0" fontId="22" fillId="0" borderId="1" xfId="6" applyFont="1" applyFill="1" applyBorder="1" applyAlignment="1">
      <alignment horizontal="center" vertical="center" wrapText="1"/>
    </xf>
    <xf numFmtId="49" fontId="22" fillId="0" borderId="0" xfId="5" applyNumberFormat="1" applyFont="1" applyFill="1" applyBorder="1" applyAlignment="1">
      <alignment horizontal="left" vertical="center" wrapText="1"/>
    </xf>
    <xf numFmtId="0" fontId="21" fillId="0" borderId="1" xfId="6" applyFont="1" applyFill="1" applyBorder="1" applyAlignment="1">
      <alignment horizontal="center" vertical="center"/>
    </xf>
    <xf numFmtId="164" fontId="21" fillId="0" borderId="1" xfId="6" applyNumberFormat="1" applyFont="1" applyFill="1" applyBorder="1" applyAlignment="1">
      <alignment horizontal="left" vertical="center" wrapText="1"/>
    </xf>
    <xf numFmtId="4" fontId="21" fillId="0" borderId="1" xfId="1" applyNumberFormat="1" applyFont="1" applyFill="1" applyBorder="1" applyAlignment="1">
      <alignment horizontal="center" vertical="center"/>
    </xf>
    <xf numFmtId="4" fontId="21" fillId="0" borderId="0" xfId="1" applyNumberFormat="1" applyFont="1" applyFill="1" applyBorder="1" applyAlignment="1">
      <alignment horizontal="right" vertical="center"/>
    </xf>
    <xf numFmtId="0" fontId="21" fillId="0" borderId="0" xfId="1" applyFont="1" applyFill="1" applyBorder="1"/>
    <xf numFmtId="0" fontId="22" fillId="0" borderId="1" xfId="6" applyFont="1" applyFill="1" applyBorder="1" applyAlignment="1">
      <alignment horizontal="center" vertical="center"/>
    </xf>
    <xf numFmtId="43" fontId="22" fillId="0" borderId="1" xfId="29" applyFont="1" applyFill="1" applyBorder="1" applyAlignment="1">
      <alignment horizontal="right" vertical="center"/>
    </xf>
    <xf numFmtId="4" fontId="22" fillId="0" borderId="1" xfId="1" applyNumberFormat="1" applyFont="1" applyFill="1" applyBorder="1" applyAlignment="1">
      <alignment horizontal="center" vertical="center"/>
    </xf>
    <xf numFmtId="4" fontId="22" fillId="0" borderId="0" xfId="1" applyNumberFormat="1" applyFont="1" applyFill="1" applyBorder="1" applyAlignment="1">
      <alignment horizontal="right" vertical="center"/>
    </xf>
    <xf numFmtId="0" fontId="22" fillId="0" borderId="0" xfId="1" applyFont="1" applyFill="1" applyBorder="1"/>
    <xf numFmtId="164" fontId="21" fillId="0" borderId="1" xfId="1" applyNumberFormat="1" applyFont="1" applyFill="1" applyBorder="1" applyAlignment="1">
      <alignment horizontal="left" vertical="center" wrapText="1"/>
    </xf>
    <xf numFmtId="0" fontId="23" fillId="0" borderId="0" xfId="2" applyFont="1" applyFill="1" applyBorder="1" applyAlignment="1">
      <alignment horizontal="center" vertical="center" wrapText="1"/>
    </xf>
    <xf numFmtId="0" fontId="22" fillId="0" borderId="1" xfId="1" applyFont="1" applyFill="1" applyBorder="1" applyAlignment="1">
      <alignment horizontal="justify" vertical="center"/>
    </xf>
    <xf numFmtId="2" fontId="22" fillId="0" borderId="1" xfId="6" applyNumberFormat="1" applyFont="1" applyFill="1" applyBorder="1" applyAlignment="1">
      <alignment horizontal="center" vertical="center" wrapText="1"/>
    </xf>
    <xf numFmtId="164" fontId="22" fillId="0" borderId="1" xfId="6" applyNumberFormat="1" applyFont="1" applyFill="1" applyBorder="1" applyAlignment="1">
      <alignment horizontal="center" vertical="center" wrapText="1"/>
    </xf>
    <xf numFmtId="43" fontId="23" fillId="0" borderId="1" xfId="29" applyFont="1" applyFill="1" applyBorder="1" applyAlignment="1">
      <alignment horizontal="right" vertical="center" wrapText="1"/>
    </xf>
    <xf numFmtId="0" fontId="22" fillId="0" borderId="1" xfId="1" applyFont="1" applyFill="1" applyBorder="1" applyAlignment="1">
      <alignment horizontal="center" vertical="center" wrapText="1"/>
    </xf>
    <xf numFmtId="0" fontId="21" fillId="0" borderId="1" xfId="6" applyFont="1" applyFill="1" applyBorder="1" applyAlignment="1">
      <alignment horizontal="center" vertical="center" wrapText="1"/>
    </xf>
    <xf numFmtId="0" fontId="24" fillId="0" borderId="0" xfId="2"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wrapText="1"/>
    </xf>
    <xf numFmtId="164" fontId="25" fillId="0" borderId="1" xfId="4" applyNumberFormat="1" applyFont="1" applyFill="1" applyBorder="1" applyAlignment="1">
      <alignment horizontal="center" vertical="center" wrapText="1"/>
    </xf>
    <xf numFmtId="164" fontId="25" fillId="0" borderId="1" xfId="4" applyNumberFormat="1" applyFont="1" applyFill="1" applyBorder="1" applyAlignment="1">
      <alignment horizontal="left" vertical="center" wrapText="1"/>
    </xf>
    <xf numFmtId="43" fontId="25" fillId="0" borderId="1" xfId="29" applyFont="1" applyFill="1" applyBorder="1" applyAlignment="1">
      <alignment horizontal="right" vertical="center" wrapText="1"/>
    </xf>
    <xf numFmtId="165" fontId="25" fillId="0" borderId="1" xfId="1" applyNumberFormat="1" applyFont="1" applyFill="1" applyBorder="1" applyAlignment="1">
      <alignment horizontal="center" vertical="center" wrapText="1"/>
    </xf>
    <xf numFmtId="0" fontId="21" fillId="2" borderId="0" xfId="2" applyFont="1" applyFill="1" applyAlignment="1">
      <alignment horizontal="center" vertical="center" wrapText="1"/>
    </xf>
    <xf numFmtId="164" fontId="26" fillId="0" borderId="1" xfId="4" applyNumberFormat="1" applyFont="1" applyFill="1" applyBorder="1" applyAlignment="1">
      <alignment horizontal="center" vertical="center" wrapText="1"/>
    </xf>
    <xf numFmtId="164" fontId="26" fillId="0" borderId="1" xfId="4" applyNumberFormat="1" applyFont="1" applyFill="1" applyBorder="1" applyAlignment="1">
      <alignment horizontal="left" vertical="center" wrapText="1"/>
    </xf>
    <xf numFmtId="43" fontId="26" fillId="0" borderId="1" xfId="29" applyFont="1" applyFill="1" applyBorder="1" applyAlignment="1">
      <alignment horizontal="right" vertical="center" wrapText="1"/>
    </xf>
    <xf numFmtId="4" fontId="26" fillId="0" borderId="1" xfId="4" applyNumberFormat="1" applyFont="1" applyFill="1" applyBorder="1" applyAlignment="1">
      <alignment horizontal="center" vertical="center" wrapText="1"/>
    </xf>
    <xf numFmtId="0" fontId="22" fillId="2" borderId="0" xfId="2" applyFont="1" applyFill="1" applyAlignment="1">
      <alignment horizontal="center" vertical="center" wrapText="1"/>
    </xf>
    <xf numFmtId="164" fontId="25" fillId="0" borderId="1" xfId="1" applyNumberFormat="1" applyFont="1" applyFill="1" applyBorder="1" applyAlignment="1">
      <alignment horizontal="center" vertical="center" wrapText="1"/>
    </xf>
    <xf numFmtId="0" fontId="25" fillId="0" borderId="1" xfId="1" applyFont="1" applyFill="1" applyBorder="1" applyAlignment="1">
      <alignment horizontal="left" vertical="center" wrapText="1"/>
    </xf>
    <xf numFmtId="164" fontId="20" fillId="0" borderId="1" xfId="1" applyNumberFormat="1" applyFont="1" applyFill="1" applyBorder="1" applyAlignment="1">
      <alignment horizontal="center" vertical="center" wrapText="1"/>
    </xf>
    <xf numFmtId="0" fontId="20" fillId="0" borderId="1" xfId="1" applyFont="1" applyFill="1" applyBorder="1" applyAlignment="1">
      <alignment vertical="center"/>
    </xf>
    <xf numFmtId="164" fontId="19" fillId="0" borderId="1" xfId="1" applyNumberFormat="1" applyFont="1" applyFill="1" applyBorder="1" applyAlignment="1">
      <alignment horizontal="center" vertical="center" wrapText="1"/>
    </xf>
    <xf numFmtId="0" fontId="19" fillId="0" borderId="1" xfId="1" applyFont="1" applyFill="1" applyBorder="1" applyAlignment="1">
      <alignment horizontal="left" vertical="center" wrapText="1"/>
    </xf>
    <xf numFmtId="43" fontId="19" fillId="0" borderId="1" xfId="29" applyFont="1" applyFill="1" applyBorder="1" applyAlignment="1">
      <alignment horizontal="right" vertical="center"/>
    </xf>
    <xf numFmtId="4" fontId="19" fillId="0" borderId="1" xfId="1" applyNumberFormat="1" applyFont="1" applyFill="1" applyBorder="1" applyAlignment="1">
      <alignment horizontal="right" vertical="center"/>
    </xf>
    <xf numFmtId="165" fontId="19" fillId="0" borderId="1" xfId="1" applyNumberFormat="1" applyFont="1" applyFill="1" applyBorder="1" applyAlignment="1">
      <alignment horizontal="left" vertical="center" wrapText="1"/>
    </xf>
    <xf numFmtId="0" fontId="20" fillId="0" borderId="1" xfId="1" applyFont="1" applyFill="1" applyBorder="1" applyAlignment="1">
      <alignment vertical="center" wrapText="1"/>
    </xf>
    <xf numFmtId="4" fontId="20" fillId="0" borderId="1" xfId="19" applyNumberFormat="1" applyFont="1" applyFill="1" applyBorder="1" applyAlignment="1">
      <alignment horizontal="center" vertical="center" wrapText="1"/>
    </xf>
    <xf numFmtId="0" fontId="20" fillId="0" borderId="1" xfId="1" applyFont="1" applyFill="1" applyBorder="1" applyAlignment="1">
      <alignment horizontal="left" vertical="center" wrapText="1"/>
    </xf>
    <xf numFmtId="43" fontId="25" fillId="0" borderId="1" xfId="1" applyNumberFormat="1" applyFont="1" applyFill="1" applyBorder="1" applyAlignment="1" applyProtection="1">
      <alignment horizontal="left" vertical="center" wrapText="1"/>
      <protection locked="0"/>
    </xf>
    <xf numFmtId="164" fontId="26" fillId="0" borderId="1" xfId="1" applyNumberFormat="1" applyFont="1" applyFill="1" applyBorder="1" applyAlignment="1">
      <alignment horizontal="center" vertical="center" wrapText="1"/>
    </xf>
    <xf numFmtId="0" fontId="25" fillId="0" borderId="1" xfId="1" applyFont="1" applyFill="1" applyBorder="1" applyAlignment="1">
      <alignment vertical="center" wrapText="1"/>
    </xf>
    <xf numFmtId="0" fontId="20" fillId="0" borderId="1" xfId="17"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164" fontId="19" fillId="0" borderId="1" xfId="1" applyNumberFormat="1" applyFont="1" applyFill="1" applyBorder="1" applyAlignment="1">
      <alignment horizontal="center" vertical="center"/>
    </xf>
    <xf numFmtId="2"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xf>
    <xf numFmtId="49" fontId="19" fillId="0" borderId="1" xfId="2" applyNumberFormat="1" applyFont="1" applyFill="1" applyBorder="1" applyAlignment="1">
      <alignment horizontal="center" vertical="center" wrapText="1"/>
    </xf>
    <xf numFmtId="0" fontId="19" fillId="0" borderId="1" xfId="9" applyFont="1" applyFill="1" applyBorder="1" applyAlignment="1">
      <alignment horizontal="left" vertical="center" wrapText="1"/>
    </xf>
    <xf numFmtId="0" fontId="19" fillId="0" borderId="1" xfId="9" applyFont="1" applyFill="1" applyBorder="1" applyAlignment="1">
      <alignment horizontal="center" vertical="center" wrapText="1"/>
    </xf>
    <xf numFmtId="0" fontId="20" fillId="0" borderId="1" xfId="9" applyFont="1" applyFill="1" applyBorder="1" applyAlignment="1">
      <alignment horizontal="left" vertical="center" wrapText="1"/>
    </xf>
    <xf numFmtId="164" fontId="20" fillId="0" borderId="1" xfId="9" applyNumberFormat="1" applyFont="1" applyFill="1" applyBorder="1" applyAlignment="1">
      <alignment horizontal="center" vertical="center" wrapText="1"/>
    </xf>
    <xf numFmtId="0" fontId="20" fillId="0" borderId="1" xfId="9" applyFont="1" applyFill="1" applyBorder="1" applyAlignment="1">
      <alignment horizontal="center" vertical="center" wrapText="1"/>
    </xf>
    <xf numFmtId="43" fontId="20" fillId="0" borderId="1" xfId="5" applyNumberFormat="1" applyFont="1" applyFill="1" applyBorder="1" applyAlignment="1" applyProtection="1">
      <alignment horizontal="center" vertical="center" wrapText="1"/>
      <protection hidden="1"/>
    </xf>
    <xf numFmtId="43" fontId="20" fillId="0" borderId="1" xfId="29" applyFont="1" applyFill="1" applyBorder="1" applyAlignment="1" applyProtection="1">
      <alignment horizontal="right" vertical="center" wrapText="1"/>
      <protection hidden="1"/>
    </xf>
    <xf numFmtId="0" fontId="20" fillId="0" borderId="1" xfId="2" applyFont="1" applyFill="1" applyBorder="1" applyAlignment="1">
      <alignment horizontal="left" vertical="center" wrapText="1"/>
    </xf>
    <xf numFmtId="43" fontId="20" fillId="0" borderId="1" xfId="29" applyFont="1" applyFill="1" applyBorder="1" applyAlignment="1" applyProtection="1">
      <alignment horizontal="center" vertical="center" wrapText="1"/>
      <protection hidden="1"/>
    </xf>
    <xf numFmtId="43" fontId="20" fillId="0" borderId="1" xfId="29" applyFont="1" applyFill="1" applyBorder="1" applyAlignment="1">
      <alignment horizontal="center" vertical="center" wrapText="1"/>
    </xf>
    <xf numFmtId="49" fontId="20" fillId="0" borderId="1" xfId="2" applyNumberFormat="1" applyFont="1" applyFill="1" applyBorder="1" applyAlignment="1">
      <alignment horizontal="center" vertical="center"/>
    </xf>
    <xf numFmtId="164" fontId="20" fillId="0" borderId="1" xfId="2" applyNumberFormat="1" applyFont="1" applyFill="1" applyBorder="1" applyAlignment="1">
      <alignment horizontal="center" vertical="center" wrapText="1"/>
    </xf>
    <xf numFmtId="43" fontId="19" fillId="0" borderId="1" xfId="29" applyFont="1" applyFill="1" applyBorder="1" applyAlignment="1">
      <alignment horizontal="center" vertical="center" wrapText="1"/>
    </xf>
    <xf numFmtId="0" fontId="20" fillId="0" borderId="1" xfId="9" applyFont="1" applyFill="1" applyBorder="1" applyAlignment="1">
      <alignment vertical="center" wrapText="1"/>
    </xf>
    <xf numFmtId="0" fontId="20" fillId="0" borderId="1" xfId="24" applyFont="1" applyFill="1" applyBorder="1" applyAlignment="1">
      <alignment horizontal="left" vertical="center" wrapText="1"/>
    </xf>
    <xf numFmtId="0" fontId="20" fillId="0" borderId="1" xfId="9" applyFont="1" applyFill="1" applyBorder="1" applyAlignment="1">
      <alignment horizontal="center" wrapText="1"/>
    </xf>
    <xf numFmtId="0" fontId="19" fillId="0" borderId="1" xfId="2" applyFont="1" applyFill="1" applyBorder="1" applyAlignment="1">
      <alignment vertical="center" wrapText="1"/>
    </xf>
    <xf numFmtId="0" fontId="19" fillId="0" borderId="1" xfId="2" applyNumberFormat="1" applyFont="1" applyFill="1" applyBorder="1" applyAlignment="1">
      <alignment horizontal="center" vertical="center" wrapText="1"/>
    </xf>
    <xf numFmtId="49" fontId="19" fillId="0" borderId="1" xfId="3" applyNumberFormat="1" applyFont="1" applyFill="1" applyBorder="1" applyAlignment="1">
      <alignment horizontal="center" vertical="center" wrapText="1"/>
    </xf>
    <xf numFmtId="0" fontId="19" fillId="0" borderId="1" xfId="18" applyFont="1" applyFill="1" applyBorder="1" applyAlignment="1">
      <alignment horizontal="left" vertical="center" wrapText="1"/>
    </xf>
    <xf numFmtId="49" fontId="20" fillId="0" borderId="1" xfId="3" applyNumberFormat="1" applyFont="1" applyFill="1" applyBorder="1" applyAlignment="1">
      <alignment horizontal="center" vertical="center" wrapText="1"/>
    </xf>
    <xf numFmtId="0" fontId="20" fillId="0" borderId="1" xfId="18" applyFont="1" applyFill="1" applyBorder="1" applyAlignment="1">
      <alignment horizontal="left" vertical="center" wrapText="1"/>
    </xf>
    <xf numFmtId="0" fontId="20" fillId="0" borderId="1" xfId="3" applyFont="1" applyFill="1" applyBorder="1" applyAlignment="1">
      <alignment horizontal="center" vertical="center" wrapText="1"/>
    </xf>
    <xf numFmtId="43" fontId="19" fillId="0" borderId="1" xfId="1" applyNumberFormat="1" applyFont="1" applyFill="1" applyBorder="1" applyAlignment="1" applyProtection="1">
      <alignment horizontal="left" vertical="center" wrapText="1"/>
      <protection locked="0"/>
    </xf>
    <xf numFmtId="0" fontId="20" fillId="0" borderId="1" xfId="3" applyFont="1" applyFill="1" applyBorder="1" applyAlignment="1">
      <alignment vertical="center" wrapText="1"/>
    </xf>
    <xf numFmtId="0" fontId="20" fillId="0" borderId="1" xfId="18"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3" applyFont="1" applyFill="1" applyBorder="1" applyAlignment="1">
      <alignment vertical="center" wrapText="1"/>
    </xf>
    <xf numFmtId="4" fontId="19" fillId="0" borderId="1" xfId="3" applyNumberFormat="1" applyFont="1" applyFill="1" applyBorder="1" applyAlignment="1">
      <alignment horizontal="right" vertical="center" wrapText="1"/>
    </xf>
    <xf numFmtId="0" fontId="20" fillId="0" borderId="1"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20" fillId="0" borderId="1" xfId="1" applyFont="1" applyFill="1" applyBorder="1" applyAlignment="1">
      <alignment horizontal="left" vertical="top" wrapText="1"/>
    </xf>
    <xf numFmtId="0" fontId="27" fillId="0" borderId="1" xfId="1" applyFont="1" applyFill="1" applyBorder="1" applyAlignment="1">
      <alignment horizontal="left" vertical="top" wrapText="1"/>
    </xf>
    <xf numFmtId="0" fontId="20" fillId="0" borderId="1" xfId="3" applyFont="1" applyFill="1" applyBorder="1" applyAlignment="1">
      <alignment horizontal="center" vertical="center"/>
    </xf>
    <xf numFmtId="0" fontId="19" fillId="0" borderId="1" xfId="3" applyFont="1" applyFill="1" applyBorder="1" applyAlignment="1">
      <alignment horizontal="center" vertical="center"/>
    </xf>
    <xf numFmtId="2" fontId="20" fillId="0" borderId="1" xfId="19" applyNumberFormat="1" applyFont="1" applyFill="1" applyBorder="1" applyAlignment="1">
      <alignment horizontal="center" vertical="center" wrapText="1"/>
    </xf>
    <xf numFmtId="0" fontId="20" fillId="0" borderId="1" xfId="19" applyFont="1" applyFill="1" applyBorder="1" applyAlignment="1">
      <alignment horizontal="center" vertical="center" wrapText="1"/>
    </xf>
    <xf numFmtId="0" fontId="19" fillId="0" borderId="1"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19" fillId="0" borderId="1" xfId="1" applyFont="1" applyFill="1" applyBorder="1" applyAlignment="1" applyProtection="1">
      <alignment horizontal="left" vertical="center" wrapText="1"/>
      <protection hidden="1"/>
    </xf>
    <xf numFmtId="165" fontId="19" fillId="0" borderId="1" xfId="1" applyNumberFormat="1" applyFont="1" applyFill="1" applyBorder="1" applyAlignment="1">
      <alignment horizontal="right" vertical="center" wrapText="1"/>
    </xf>
    <xf numFmtId="0" fontId="20" fillId="0" borderId="1" xfId="1" applyFont="1" applyFill="1" applyBorder="1" applyAlignment="1" applyProtection="1">
      <alignment horizontal="left" vertical="center" wrapText="1"/>
      <protection hidden="1"/>
    </xf>
    <xf numFmtId="165" fontId="20" fillId="0" borderId="1" xfId="1" applyNumberFormat="1" applyFont="1" applyFill="1" applyBorder="1" applyAlignment="1">
      <alignment horizontal="right" vertical="center" wrapText="1"/>
    </xf>
    <xf numFmtId="164" fontId="20" fillId="0" borderId="1" xfId="1" applyNumberFormat="1" applyFont="1" applyFill="1" applyBorder="1" applyAlignment="1">
      <alignment horizontal="left" vertical="center" wrapText="1"/>
    </xf>
    <xf numFmtId="3" fontId="20" fillId="0" borderId="1" xfId="1" applyNumberFormat="1" applyFont="1" applyFill="1" applyBorder="1" applyAlignment="1">
      <alignment horizontal="left" vertical="center" wrapText="1"/>
    </xf>
    <xf numFmtId="0" fontId="19" fillId="0" borderId="1" xfId="1" applyFont="1" applyFill="1" applyBorder="1" applyAlignment="1" applyProtection="1">
      <alignment horizontal="center" vertical="center" wrapText="1"/>
      <protection hidden="1"/>
    </xf>
    <xf numFmtId="164" fontId="19" fillId="0" borderId="1" xfId="1" applyNumberFormat="1" applyFont="1" applyFill="1" applyBorder="1" applyAlignment="1">
      <alignment horizontal="left" vertical="center" wrapText="1"/>
    </xf>
    <xf numFmtId="1" fontId="20" fillId="0" borderId="1" xfId="14" applyNumberFormat="1" applyFont="1" applyFill="1" applyBorder="1" applyAlignment="1">
      <alignment horizontal="left" vertical="center" wrapText="1"/>
    </xf>
    <xf numFmtId="2" fontId="20" fillId="0" borderId="1" xfId="7" quotePrefix="1" applyNumberFormat="1" applyFont="1" applyFill="1" applyBorder="1" applyAlignment="1">
      <alignment horizontal="center" vertical="center" wrapText="1"/>
    </xf>
    <xf numFmtId="2" fontId="20" fillId="0" borderId="1" xfId="3" applyNumberFormat="1" applyFont="1" applyFill="1" applyBorder="1" applyAlignment="1">
      <alignment horizontal="center" vertical="center" wrapText="1"/>
    </xf>
    <xf numFmtId="3" fontId="20" fillId="0" borderId="1" xfId="14" applyNumberFormat="1" applyFont="1" applyFill="1" applyBorder="1" applyAlignment="1">
      <alignment horizontal="justify" vertical="center" wrapText="1"/>
    </xf>
    <xf numFmtId="2" fontId="19" fillId="0" borderId="1" xfId="3"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164" fontId="19" fillId="0" borderId="1" xfId="6" applyNumberFormat="1" applyFont="1" applyFill="1" applyBorder="1" applyAlignment="1">
      <alignment horizontal="left" vertical="center" wrapText="1"/>
    </xf>
    <xf numFmtId="49" fontId="19" fillId="0" borderId="1" xfId="1" applyNumberFormat="1" applyFont="1" applyFill="1" applyBorder="1" applyAlignment="1">
      <alignment horizontal="center" vertical="center"/>
    </xf>
    <xf numFmtId="0" fontId="19" fillId="0" borderId="1" xfId="1" applyFont="1" applyFill="1" applyBorder="1" applyAlignment="1">
      <alignment horizontal="center" vertical="center"/>
    </xf>
    <xf numFmtId="49" fontId="20" fillId="0" borderId="1" xfId="1" applyNumberFormat="1" applyFont="1" applyFill="1" applyBorder="1" applyAlignment="1">
      <alignment horizontal="center" vertical="center"/>
    </xf>
    <xf numFmtId="0" fontId="20" fillId="0" borderId="1" xfId="12" applyFont="1" applyFill="1" applyBorder="1" applyAlignment="1">
      <alignment horizontal="center" vertical="center" wrapText="1"/>
    </xf>
    <xf numFmtId="43" fontId="22" fillId="0" borderId="0" xfId="2" applyNumberFormat="1" applyFont="1" applyFill="1" applyAlignment="1">
      <alignment horizontal="center" vertical="center" wrapText="1"/>
    </xf>
    <xf numFmtId="0" fontId="20" fillId="0" borderId="4" xfId="1" applyFont="1" applyFill="1" applyBorder="1" applyAlignment="1">
      <alignment horizontal="center" vertical="center" wrapText="1"/>
    </xf>
    <xf numFmtId="0" fontId="20" fillId="0" borderId="1" xfId="1" applyFont="1" applyFill="1" applyBorder="1" applyAlignment="1">
      <alignment horizontal="center" vertical="center"/>
    </xf>
    <xf numFmtId="1" fontId="19" fillId="0" borderId="1" xfId="1" applyNumberFormat="1" applyFont="1" applyFill="1" applyBorder="1" applyAlignment="1">
      <alignment horizontal="center" vertical="center" wrapText="1"/>
    </xf>
    <xf numFmtId="0" fontId="19" fillId="0" borderId="1" xfId="1" applyFont="1" applyFill="1" applyBorder="1" applyAlignment="1">
      <alignment vertical="center" wrapText="1"/>
    </xf>
    <xf numFmtId="44" fontId="19" fillId="0" borderId="1" xfId="16" applyFont="1" applyFill="1" applyBorder="1" applyAlignment="1">
      <alignment horizontal="center" vertical="center" wrapText="1"/>
    </xf>
    <xf numFmtId="4" fontId="20" fillId="0" borderId="1" xfId="1" applyNumberFormat="1" applyFont="1" applyFill="1" applyBorder="1" applyAlignment="1">
      <alignment vertical="center" wrapText="1"/>
    </xf>
    <xf numFmtId="3" fontId="19" fillId="0" borderId="1" xfId="14" applyNumberFormat="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2" borderId="0" xfId="2" applyFont="1" applyFill="1" applyBorder="1" applyAlignment="1">
      <alignment horizontal="center" vertical="center" wrapText="1"/>
    </xf>
    <xf numFmtId="0" fontId="20" fillId="0" borderId="1" xfId="1" applyFont="1" applyFill="1" applyBorder="1" applyAlignment="1">
      <alignment horizontal="justify" vertical="center"/>
    </xf>
    <xf numFmtId="164" fontId="20" fillId="0" borderId="1" xfId="6" applyNumberFormat="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2" fontId="20" fillId="0" borderId="1"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19" fillId="0" borderId="1" xfId="1" applyNumberFormat="1" applyFont="1" applyFill="1" applyBorder="1" applyAlignment="1">
      <alignment horizontal="center" vertical="center"/>
    </xf>
    <xf numFmtId="164" fontId="19" fillId="0" borderId="1" xfId="8" applyNumberFormat="1" applyFont="1" applyFill="1" applyBorder="1" applyAlignment="1">
      <alignment horizontal="left" vertical="center" wrapText="1"/>
    </xf>
    <xf numFmtId="0" fontId="19" fillId="0" borderId="1" xfId="6" applyFont="1" applyFill="1" applyBorder="1" applyAlignment="1">
      <alignment horizontal="center" vertical="center" wrapText="1"/>
    </xf>
    <xf numFmtId="0" fontId="20" fillId="0" borderId="1" xfId="1" applyNumberFormat="1" applyFont="1" applyFill="1" applyBorder="1" applyAlignment="1">
      <alignment horizontal="center" vertical="center"/>
    </xf>
    <xf numFmtId="164" fontId="20" fillId="0" borderId="1" xfId="8" applyNumberFormat="1" applyFont="1" applyFill="1" applyBorder="1" applyAlignment="1">
      <alignment horizontal="left" vertical="center" wrapText="1"/>
    </xf>
    <xf numFmtId="0" fontId="20" fillId="0" borderId="1" xfId="6" applyFont="1" applyFill="1" applyBorder="1" applyAlignment="1">
      <alignment horizontal="center" vertical="center" wrapText="1"/>
    </xf>
    <xf numFmtId="165" fontId="19" fillId="0" borderId="1" xfId="2" applyNumberFormat="1" applyFont="1" applyFill="1" applyBorder="1" applyAlignment="1">
      <alignment horizontal="center" vertical="center" wrapText="1"/>
    </xf>
    <xf numFmtId="0" fontId="19" fillId="0" borderId="1" xfId="1" applyNumberFormat="1" applyFont="1" applyFill="1" applyBorder="1" applyAlignment="1">
      <alignment horizontal="center" vertical="center" wrapText="1"/>
    </xf>
    <xf numFmtId="2" fontId="19" fillId="0" borderId="1" xfId="11" applyNumberFormat="1" applyFont="1" applyFill="1" applyBorder="1" applyAlignment="1">
      <alignment horizontal="left" vertical="center" wrapText="1"/>
    </xf>
    <xf numFmtId="167" fontId="20" fillId="0" borderId="1" xfId="7" quotePrefix="1" applyNumberFormat="1" applyFont="1" applyFill="1" applyBorder="1" applyAlignment="1">
      <alignment horizontal="center" vertical="center" wrapText="1"/>
    </xf>
    <xf numFmtId="0" fontId="20" fillId="0" borderId="1" xfId="1" applyFont="1" applyFill="1" applyBorder="1" applyAlignment="1">
      <alignment wrapText="1"/>
    </xf>
    <xf numFmtId="164" fontId="21" fillId="0" borderId="1" xfId="2"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43" fontId="21" fillId="0" borderId="1" xfId="29" applyFont="1" applyFill="1" applyBorder="1" applyAlignment="1">
      <alignment horizontal="right" vertical="center" wrapText="1"/>
    </xf>
    <xf numFmtId="165" fontId="21" fillId="0" borderId="1" xfId="1" applyNumberFormat="1" applyFont="1" applyFill="1" applyBorder="1" applyAlignment="1">
      <alignment horizontal="center" vertical="center" wrapText="1"/>
    </xf>
    <xf numFmtId="165" fontId="21" fillId="0" borderId="1" xfId="2" applyNumberFormat="1" applyFont="1" applyFill="1" applyBorder="1" applyAlignment="1">
      <alignment horizontal="center" vertical="center" wrapText="1"/>
    </xf>
    <xf numFmtId="0" fontId="20" fillId="0" borderId="0" xfId="2" applyFont="1" applyFill="1" applyBorder="1" applyAlignment="1">
      <alignment horizontal="center" vertical="center" wrapText="1"/>
    </xf>
    <xf numFmtId="0" fontId="19" fillId="0" borderId="0" xfId="2" applyFont="1" applyFill="1" applyAlignment="1">
      <alignment horizontal="center" vertical="center" wrapText="1"/>
    </xf>
    <xf numFmtId="0" fontId="20" fillId="0" borderId="0" xfId="2" applyFont="1" applyFill="1" applyAlignment="1">
      <alignment horizontal="center" vertical="center" wrapText="1"/>
    </xf>
    <xf numFmtId="0" fontId="20" fillId="0" borderId="1" xfId="1" applyFont="1" applyFill="1" applyBorder="1" applyAlignment="1">
      <alignment horizontal="center"/>
    </xf>
    <xf numFmtId="0" fontId="19" fillId="0" borderId="1" xfId="1" applyFont="1" applyFill="1" applyBorder="1" applyAlignment="1">
      <alignment horizontal="center"/>
    </xf>
    <xf numFmtId="0" fontId="25" fillId="0" borderId="1" xfId="1" applyFont="1" applyFill="1" applyBorder="1" applyAlignment="1">
      <alignment horizontal="center" vertical="center" wrapText="1"/>
    </xf>
    <xf numFmtId="0" fontId="29" fillId="0" borderId="0" xfId="2" applyFont="1" applyFill="1" applyAlignment="1">
      <alignment horizontal="center" vertical="center" wrapText="1"/>
    </xf>
    <xf numFmtId="0" fontId="26" fillId="0" borderId="1" xfId="1" applyFont="1" applyFill="1" applyBorder="1" applyAlignment="1">
      <alignment horizontal="center" vertical="center"/>
    </xf>
    <xf numFmtId="164" fontId="26" fillId="0" borderId="1" xfId="3" applyNumberFormat="1" applyFont="1" applyFill="1" applyBorder="1" applyAlignment="1">
      <alignment horizontal="left" vertical="center" wrapText="1"/>
    </xf>
    <xf numFmtId="165" fontId="26" fillId="0" borderId="1" xfId="25" applyNumberFormat="1" applyFont="1" applyFill="1" applyBorder="1" applyAlignment="1">
      <alignment horizontal="center" vertical="center" wrapText="1"/>
    </xf>
    <xf numFmtId="0" fontId="26" fillId="0" borderId="1" xfId="1" applyFont="1" applyFill="1" applyBorder="1" applyAlignment="1">
      <alignment horizontal="center" vertical="center" wrapText="1"/>
    </xf>
    <xf numFmtId="0" fontId="30" fillId="0" borderId="0" xfId="2" applyFont="1" applyFill="1" applyAlignment="1">
      <alignment horizontal="center" vertical="center" wrapText="1"/>
    </xf>
    <xf numFmtId="165" fontId="26" fillId="0" borderId="1" xfId="28" applyNumberFormat="1" applyFont="1" applyFill="1" applyBorder="1" applyAlignment="1">
      <alignment horizontal="left" vertical="center" wrapText="1"/>
    </xf>
    <xf numFmtId="165" fontId="26" fillId="0" borderId="1" xfId="28" applyNumberFormat="1" applyFont="1" applyFill="1" applyBorder="1" applyAlignment="1">
      <alignment horizontal="center" vertical="center" wrapText="1"/>
    </xf>
    <xf numFmtId="165" fontId="26" fillId="0" borderId="1" xfId="27" applyNumberFormat="1" applyFont="1" applyFill="1" applyBorder="1" applyAlignment="1">
      <alignment horizontal="left" vertical="center" wrapText="1"/>
    </xf>
    <xf numFmtId="165" fontId="26" fillId="0" borderId="1" xfId="27" applyNumberFormat="1" applyFont="1" applyFill="1" applyBorder="1" applyAlignment="1">
      <alignment horizontal="center" vertical="center" wrapText="1"/>
    </xf>
    <xf numFmtId="165" fontId="26" fillId="0" borderId="1" xfId="3" applyNumberFormat="1" applyFont="1" applyFill="1" applyBorder="1" applyAlignment="1">
      <alignment horizontal="left" vertical="center" wrapText="1"/>
    </xf>
    <xf numFmtId="43" fontId="26" fillId="0" borderId="1" xfId="29" applyFont="1" applyFill="1" applyBorder="1" applyAlignment="1">
      <alignment horizontal="right" vertical="center"/>
    </xf>
    <xf numFmtId="4" fontId="26" fillId="0" borderId="1" xfId="6" applyNumberFormat="1" applyFont="1" applyFill="1" applyBorder="1" applyAlignment="1">
      <alignment horizontal="center" vertical="center" wrapText="1"/>
    </xf>
    <xf numFmtId="2" fontId="26" fillId="0" borderId="1" xfId="1" applyNumberFormat="1" applyFont="1" applyFill="1" applyBorder="1" applyAlignment="1">
      <alignment horizontal="center" vertical="center" wrapText="1"/>
    </xf>
    <xf numFmtId="0" fontId="25" fillId="0" borderId="1" xfId="2" applyFont="1" applyFill="1" applyBorder="1" applyAlignment="1">
      <alignment horizontal="center" vertical="center" wrapText="1"/>
    </xf>
    <xf numFmtId="0" fontId="13" fillId="0" borderId="1" xfId="3"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hidden="1"/>
    </xf>
    <xf numFmtId="165"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left" vertical="center" wrapText="1"/>
    </xf>
    <xf numFmtId="0" fontId="22" fillId="0" borderId="1" xfId="3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wrapText="1"/>
    </xf>
    <xf numFmtId="2" fontId="5" fillId="0" borderId="1" xfId="3" applyNumberFormat="1" applyFont="1" applyFill="1" applyBorder="1" applyAlignment="1">
      <alignment horizontal="left" vertical="center" wrapText="1"/>
    </xf>
    <xf numFmtId="165" fontId="5" fillId="0" borderId="1" xfId="0" applyNumberFormat="1" applyFont="1" applyFill="1" applyBorder="1" applyAlignment="1">
      <alignment horizontal="right" vertical="center" wrapText="1"/>
    </xf>
    <xf numFmtId="0" fontId="20" fillId="0" borderId="1" xfId="0" applyFont="1" applyFill="1" applyBorder="1" applyAlignment="1">
      <alignment vertical="center" wrapText="1"/>
    </xf>
    <xf numFmtId="0" fontId="13" fillId="0" borderId="2"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1" xfId="3" applyFont="1" applyFill="1" applyBorder="1" applyAlignment="1">
      <alignment horizontal="center" vertical="center" wrapText="1"/>
    </xf>
    <xf numFmtId="0" fontId="11" fillId="0" borderId="0" xfId="2" applyFont="1" applyFill="1" applyAlignment="1">
      <alignment horizontal="center"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0" fontId="19" fillId="0" borderId="0"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49" fontId="13" fillId="0" borderId="1" xfId="3" applyNumberFormat="1" applyFont="1" applyFill="1" applyBorder="1" applyAlignment="1">
      <alignment horizontal="center" vertical="center" wrapText="1"/>
    </xf>
    <xf numFmtId="49" fontId="13" fillId="0" borderId="2" xfId="3" applyNumberFormat="1" applyFont="1" applyFill="1" applyBorder="1" applyAlignment="1">
      <alignment horizontal="center" vertical="center" wrapText="1"/>
    </xf>
    <xf numFmtId="0" fontId="9" fillId="0" borderId="0" xfId="2"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Alignment="1">
      <alignment horizontal="center" vertical="center" wrapText="1"/>
    </xf>
    <xf numFmtId="0" fontId="5" fillId="0" borderId="0" xfId="1" applyFont="1" applyFill="1" applyAlignment="1">
      <alignment horizontal="center" vertical="center" wrapText="1"/>
    </xf>
    <xf numFmtId="49" fontId="11" fillId="0" borderId="1" xfId="3" applyNumberFormat="1" applyFont="1" applyFill="1" applyBorder="1" applyAlignment="1">
      <alignment horizontal="center" vertical="center" wrapText="1"/>
    </xf>
    <xf numFmtId="49" fontId="11" fillId="0" borderId="2" xfId="3"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2" xfId="3" applyFont="1" applyFill="1" applyBorder="1" applyAlignment="1">
      <alignment horizontal="center" vertical="center" wrapText="1"/>
    </xf>
    <xf numFmtId="43" fontId="20" fillId="0" borderId="1" xfId="29" applyFont="1" applyFill="1" applyBorder="1" applyAlignment="1">
      <alignment horizontal="right" vertical="center"/>
    </xf>
    <xf numFmtId="164" fontId="20" fillId="0" borderId="1" xfId="1" applyNumberFormat="1" applyFont="1" applyFill="1" applyBorder="1" applyAlignment="1">
      <alignment horizontal="center" vertical="center" wrapText="1"/>
    </xf>
    <xf numFmtId="0" fontId="20" fillId="0" borderId="1" xfId="1" applyFont="1" applyFill="1" applyBorder="1" applyAlignment="1">
      <alignment horizontal="left" vertical="center" wrapText="1"/>
    </xf>
    <xf numFmtId="0" fontId="20" fillId="0" borderId="1" xfId="1" applyFont="1" applyFill="1" applyBorder="1" applyAlignment="1">
      <alignment horizontal="center" vertical="center" wrapText="1"/>
    </xf>
    <xf numFmtId="0" fontId="27" fillId="0" borderId="1" xfId="1" applyFont="1" applyFill="1" applyBorder="1"/>
    <xf numFmtId="0" fontId="20" fillId="0" borderId="2"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3" fillId="0" borderId="7" xfId="3" applyFont="1" applyFill="1" applyBorder="1" applyAlignment="1">
      <alignment horizontal="center" vertical="center" wrapText="1"/>
    </xf>
    <xf numFmtId="49" fontId="13" fillId="0" borderId="3" xfId="3" applyNumberFormat="1" applyFont="1" applyFill="1" applyBorder="1" applyAlignment="1">
      <alignment horizontal="center" vertical="center" wrapText="1"/>
    </xf>
  </cellXfs>
  <cellStyles count="31">
    <cellStyle name="Comma" xfId="29" builtinId="3"/>
    <cellStyle name="Comma 2" xfId="7"/>
    <cellStyle name="Currency 3 2" xfId="16"/>
    <cellStyle name="Normal" xfId="0" builtinId="0"/>
    <cellStyle name="Normal 10" xfId="12"/>
    <cellStyle name="Normal 10 2" xfId="9"/>
    <cellStyle name="Normal 11 2" xfId="6"/>
    <cellStyle name="Normal 11 3" xfId="8"/>
    <cellStyle name="Normal 12" xfId="4"/>
    <cellStyle name="Normal 13" xfId="27"/>
    <cellStyle name="Normal 14 3" xfId="18"/>
    <cellStyle name="Normal 16 3" xfId="26"/>
    <cellStyle name="Normal 19" xfId="28"/>
    <cellStyle name="Normal 2" xfId="1"/>
    <cellStyle name="Normal 2 2" xfId="2"/>
    <cellStyle name="Normal 2 2 2" xfId="3"/>
    <cellStyle name="Normal 2 2 2 2" xfId="19"/>
    <cellStyle name="Normal 2 2 3" xfId="17"/>
    <cellStyle name="Normal 2 2_BIEU 01 - THĐ KY ANH 2019" xfId="30"/>
    <cellStyle name="Normal 2 3" xfId="15"/>
    <cellStyle name="Normal 20 2" xfId="25"/>
    <cellStyle name="Normal 3 3" xfId="20"/>
    <cellStyle name="Normal 5" xfId="13"/>
    <cellStyle name="Normal 5 46" xfId="5"/>
    <cellStyle name="Normal 7" xfId="10"/>
    <cellStyle name="Normal 7 2" xfId="24"/>
    <cellStyle name="Normal_Bieu mau (CV )" xfId="14"/>
    <cellStyle name="Normal_Chuyển tiếp doanh mục THĐ" xfId="21"/>
    <cellStyle name="Normal_Chuyển tiếp doanh mục THĐ_2" xfId="23"/>
    <cellStyle name="Normal_Mau Bieu KH câp huyen(Anh) 12_11" xfId="22"/>
    <cellStyle name="Normal_Sheet1 3" xfId="11"/>
  </cellStyles>
  <dxfs count="19">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3</xdr:col>
      <xdr:colOff>409576</xdr:colOff>
      <xdr:row>1</xdr:row>
      <xdr:rowOff>190500</xdr:rowOff>
    </xdr:to>
    <xdr:sp macro="" textlink="">
      <xdr:nvSpPr>
        <xdr:cNvPr id="2" name="Line 1"/>
        <xdr:cNvSpPr>
          <a:spLocks noChangeShapeType="1"/>
        </xdr:cNvSpPr>
      </xdr:nvSpPr>
      <xdr:spPr bwMode="auto">
        <a:xfrm flipV="1">
          <a:off x="1495425" y="390525"/>
          <a:ext cx="9144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111920</xdr:colOff>
      <xdr:row>2</xdr:row>
      <xdr:rowOff>17859</xdr:rowOff>
    </xdr:from>
    <xdr:to>
      <xdr:col>12</xdr:col>
      <xdr:colOff>238126</xdr:colOff>
      <xdr:row>2</xdr:row>
      <xdr:rowOff>19050</xdr:rowOff>
    </xdr:to>
    <xdr:sp macro="" textlink="">
      <xdr:nvSpPr>
        <xdr:cNvPr id="3" name="Line 1"/>
        <xdr:cNvSpPr>
          <a:spLocks noChangeShapeType="1"/>
        </xdr:cNvSpPr>
      </xdr:nvSpPr>
      <xdr:spPr bwMode="auto">
        <a:xfrm flipV="1">
          <a:off x="5898358" y="422672"/>
          <a:ext cx="1846659"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5</xdr:row>
      <xdr:rowOff>28575</xdr:rowOff>
    </xdr:from>
    <xdr:to>
      <xdr:col>9</xdr:col>
      <xdr:colOff>30956</xdr:colOff>
      <xdr:row>5</xdr:row>
      <xdr:rowOff>29766</xdr:rowOff>
    </xdr:to>
    <xdr:sp macro="" textlink="">
      <xdr:nvSpPr>
        <xdr:cNvPr id="4" name="Line 1"/>
        <xdr:cNvSpPr>
          <a:spLocks noChangeShapeType="1"/>
        </xdr:cNvSpPr>
      </xdr:nvSpPr>
      <xdr:spPr bwMode="auto">
        <a:xfrm flipV="1">
          <a:off x="3971925" y="1009650"/>
          <a:ext cx="1840706"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1162050</xdr:colOff>
      <xdr:row>2</xdr:row>
      <xdr:rowOff>38100</xdr:rowOff>
    </xdr:from>
    <xdr:to>
      <xdr:col>1</xdr:col>
      <xdr:colOff>1809750</xdr:colOff>
      <xdr:row>2</xdr:row>
      <xdr:rowOff>38100</xdr:rowOff>
    </xdr:to>
    <xdr:sp macro="" textlink="">
      <xdr:nvSpPr>
        <xdr:cNvPr id="2" name="Line 1"/>
        <xdr:cNvSpPr>
          <a:spLocks noChangeShapeType="1"/>
        </xdr:cNvSpPr>
      </xdr:nvSpPr>
      <xdr:spPr bwMode="auto">
        <a:xfrm flipV="1">
          <a:off x="1457325" y="4381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xdr:row>
      <xdr:rowOff>19049</xdr:rowOff>
    </xdr:from>
    <xdr:to>
      <xdr:col>13</xdr:col>
      <xdr:colOff>152400</xdr:colOff>
      <xdr:row>2</xdr:row>
      <xdr:rowOff>28574</xdr:rowOff>
    </xdr:to>
    <xdr:sp macro="" textlink="">
      <xdr:nvSpPr>
        <xdr:cNvPr id="3" name="Line 1"/>
        <xdr:cNvSpPr>
          <a:spLocks noChangeShapeType="1"/>
        </xdr:cNvSpPr>
      </xdr:nvSpPr>
      <xdr:spPr bwMode="auto">
        <a:xfrm>
          <a:off x="6172200" y="419099"/>
          <a:ext cx="17240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1169933</xdr:colOff>
      <xdr:row>2</xdr:row>
      <xdr:rowOff>9525</xdr:rowOff>
    </xdr:from>
    <xdr:to>
      <xdr:col>2</xdr:col>
      <xdr:colOff>66675</xdr:colOff>
      <xdr:row>2</xdr:row>
      <xdr:rowOff>9525</xdr:rowOff>
    </xdr:to>
    <xdr:sp macro="" textlink="">
      <xdr:nvSpPr>
        <xdr:cNvPr id="2" name="Line 1"/>
        <xdr:cNvSpPr>
          <a:spLocks noChangeShapeType="1"/>
        </xdr:cNvSpPr>
      </xdr:nvSpPr>
      <xdr:spPr bwMode="auto">
        <a:xfrm flipV="1">
          <a:off x="1474733" y="409575"/>
          <a:ext cx="92556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613683</xdr:colOff>
      <xdr:row>2</xdr:row>
      <xdr:rowOff>5442</xdr:rowOff>
    </xdr:from>
    <xdr:to>
      <xdr:col>12</xdr:col>
      <xdr:colOff>315687</xdr:colOff>
      <xdr:row>2</xdr:row>
      <xdr:rowOff>9524</xdr:rowOff>
    </xdr:to>
    <xdr:sp macro="" textlink="">
      <xdr:nvSpPr>
        <xdr:cNvPr id="3" name="Line 1"/>
        <xdr:cNvSpPr>
          <a:spLocks noChangeShapeType="1"/>
        </xdr:cNvSpPr>
      </xdr:nvSpPr>
      <xdr:spPr bwMode="auto">
        <a:xfrm flipV="1">
          <a:off x="6247040" y="408213"/>
          <a:ext cx="1786618" cy="40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1209675</xdr:colOff>
      <xdr:row>2</xdr:row>
      <xdr:rowOff>38100</xdr:rowOff>
    </xdr:from>
    <xdr:to>
      <xdr:col>1</xdr:col>
      <xdr:colOff>1885950</xdr:colOff>
      <xdr:row>2</xdr:row>
      <xdr:rowOff>38100</xdr:rowOff>
    </xdr:to>
    <xdr:sp macro="" textlink="">
      <xdr:nvSpPr>
        <xdr:cNvPr id="2" name="Line 1"/>
        <xdr:cNvSpPr>
          <a:spLocks noChangeShapeType="1"/>
        </xdr:cNvSpPr>
      </xdr:nvSpPr>
      <xdr:spPr bwMode="auto">
        <a:xfrm flipV="1">
          <a:off x="1504950" y="4381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76199</xdr:colOff>
      <xdr:row>2</xdr:row>
      <xdr:rowOff>9525</xdr:rowOff>
    </xdr:from>
    <xdr:to>
      <xdr:col>13</xdr:col>
      <xdr:colOff>76199</xdr:colOff>
      <xdr:row>2</xdr:row>
      <xdr:rowOff>19050</xdr:rowOff>
    </xdr:to>
    <xdr:sp macro="" textlink="">
      <xdr:nvSpPr>
        <xdr:cNvPr id="3" name="Line 1"/>
        <xdr:cNvSpPr>
          <a:spLocks noChangeShapeType="1"/>
        </xdr:cNvSpPr>
      </xdr:nvSpPr>
      <xdr:spPr bwMode="auto">
        <a:xfrm flipV="1">
          <a:off x="6248399" y="409575"/>
          <a:ext cx="17716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1285875</xdr:colOff>
      <xdr:row>2</xdr:row>
      <xdr:rowOff>38100</xdr:rowOff>
    </xdr:from>
    <xdr:to>
      <xdr:col>1</xdr:col>
      <xdr:colOff>1943100</xdr:colOff>
      <xdr:row>2</xdr:row>
      <xdr:rowOff>38100</xdr:rowOff>
    </xdr:to>
    <xdr:sp macro="" textlink="">
      <xdr:nvSpPr>
        <xdr:cNvPr id="2" name="Line 1"/>
        <xdr:cNvSpPr>
          <a:spLocks noChangeShapeType="1"/>
        </xdr:cNvSpPr>
      </xdr:nvSpPr>
      <xdr:spPr bwMode="auto">
        <a:xfrm flipV="1">
          <a:off x="1590675" y="438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2</xdr:row>
      <xdr:rowOff>0</xdr:rowOff>
    </xdr:from>
    <xdr:to>
      <xdr:col>12</xdr:col>
      <xdr:colOff>390525</xdr:colOff>
      <xdr:row>2</xdr:row>
      <xdr:rowOff>0</xdr:rowOff>
    </xdr:to>
    <xdr:cxnSp macro="">
      <xdr:nvCxnSpPr>
        <xdr:cNvPr id="5" name="Straight Connector 4"/>
        <xdr:cNvCxnSpPr/>
      </xdr:nvCxnSpPr>
      <xdr:spPr>
        <a:xfrm>
          <a:off x="6143625" y="4000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2333625</xdr:colOff>
      <xdr:row>2</xdr:row>
      <xdr:rowOff>0</xdr:rowOff>
    </xdr:from>
    <xdr:to>
      <xdr:col>1</xdr:col>
      <xdr:colOff>3571875</xdr:colOff>
      <xdr:row>2</xdr:row>
      <xdr:rowOff>0</xdr:rowOff>
    </xdr:to>
    <xdr:sp macro="" textlink="">
      <xdr:nvSpPr>
        <xdr:cNvPr id="2" name="Line 1"/>
        <xdr:cNvSpPr>
          <a:spLocks noChangeShapeType="1"/>
        </xdr:cNvSpPr>
      </xdr:nvSpPr>
      <xdr:spPr bwMode="auto">
        <a:xfrm flipV="1">
          <a:off x="2943225" y="400050"/>
          <a:ext cx="123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1113301</xdr:colOff>
      <xdr:row>2</xdr:row>
      <xdr:rowOff>0</xdr:rowOff>
    </xdr:from>
    <xdr:to>
      <xdr:col>1</xdr:col>
      <xdr:colOff>1948699</xdr:colOff>
      <xdr:row>2</xdr:row>
      <xdr:rowOff>0</xdr:rowOff>
    </xdr:to>
    <xdr:sp macro="" textlink="">
      <xdr:nvSpPr>
        <xdr:cNvPr id="3" name="Line 1"/>
        <xdr:cNvSpPr>
          <a:spLocks noChangeShapeType="1"/>
        </xdr:cNvSpPr>
      </xdr:nvSpPr>
      <xdr:spPr bwMode="auto">
        <a:xfrm>
          <a:off x="1370476" y="400050"/>
          <a:ext cx="83539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xdr:row>
      <xdr:rowOff>190500</xdr:rowOff>
    </xdr:from>
    <xdr:to>
      <xdr:col>12</xdr:col>
      <xdr:colOff>180975</xdr:colOff>
      <xdr:row>1</xdr:row>
      <xdr:rowOff>190500</xdr:rowOff>
    </xdr:to>
    <xdr:cxnSp macro="">
      <xdr:nvCxnSpPr>
        <xdr:cNvPr id="6" name="Straight Connector 5"/>
        <xdr:cNvCxnSpPr/>
      </xdr:nvCxnSpPr>
      <xdr:spPr>
        <a:xfrm>
          <a:off x="6276975" y="390525"/>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1489217</xdr:colOff>
      <xdr:row>2</xdr:row>
      <xdr:rowOff>0</xdr:rowOff>
    </xdr:from>
    <xdr:to>
      <xdr:col>2</xdr:col>
      <xdr:colOff>234816</xdr:colOff>
      <xdr:row>2</xdr:row>
      <xdr:rowOff>0</xdr:rowOff>
    </xdr:to>
    <xdr:sp macro="" textlink="">
      <xdr:nvSpPr>
        <xdr:cNvPr id="2" name="Line 1"/>
        <xdr:cNvSpPr>
          <a:spLocks noChangeShapeType="1"/>
        </xdr:cNvSpPr>
      </xdr:nvSpPr>
      <xdr:spPr bwMode="auto">
        <a:xfrm flipV="1">
          <a:off x="1794017" y="400050"/>
          <a:ext cx="6505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78918</xdr:colOff>
      <xdr:row>2</xdr:row>
      <xdr:rowOff>0</xdr:rowOff>
    </xdr:from>
    <xdr:to>
      <xdr:col>12</xdr:col>
      <xdr:colOff>342901</xdr:colOff>
      <xdr:row>2</xdr:row>
      <xdr:rowOff>1360</xdr:rowOff>
    </xdr:to>
    <xdr:sp macro="" textlink="">
      <xdr:nvSpPr>
        <xdr:cNvPr id="5" name="Line 1"/>
        <xdr:cNvSpPr>
          <a:spLocks noChangeShapeType="1"/>
        </xdr:cNvSpPr>
      </xdr:nvSpPr>
      <xdr:spPr bwMode="auto">
        <a:xfrm flipV="1">
          <a:off x="6555918" y="400050"/>
          <a:ext cx="1759408" cy="1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1188983</xdr:colOff>
      <xdr:row>2</xdr:row>
      <xdr:rowOff>47625</xdr:rowOff>
    </xdr:from>
    <xdr:to>
      <xdr:col>1</xdr:col>
      <xdr:colOff>1895475</xdr:colOff>
      <xdr:row>2</xdr:row>
      <xdr:rowOff>47625</xdr:rowOff>
    </xdr:to>
    <xdr:sp macro="" textlink="">
      <xdr:nvSpPr>
        <xdr:cNvPr id="2" name="Line 1"/>
        <xdr:cNvSpPr>
          <a:spLocks noChangeShapeType="1"/>
        </xdr:cNvSpPr>
      </xdr:nvSpPr>
      <xdr:spPr bwMode="auto">
        <a:xfrm flipV="1">
          <a:off x="1484258" y="447675"/>
          <a:ext cx="7064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253603</xdr:colOff>
      <xdr:row>2</xdr:row>
      <xdr:rowOff>14654</xdr:rowOff>
    </xdr:from>
    <xdr:to>
      <xdr:col>13</xdr:col>
      <xdr:colOff>241788</xdr:colOff>
      <xdr:row>2</xdr:row>
      <xdr:rowOff>19050</xdr:rowOff>
    </xdr:to>
    <xdr:sp macro="" textlink="">
      <xdr:nvSpPr>
        <xdr:cNvPr id="3" name="Line 1"/>
        <xdr:cNvSpPr>
          <a:spLocks noChangeShapeType="1"/>
        </xdr:cNvSpPr>
      </xdr:nvSpPr>
      <xdr:spPr bwMode="auto">
        <a:xfrm flipV="1">
          <a:off x="6137122" y="410308"/>
          <a:ext cx="1819916" cy="43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1428750</xdr:colOff>
      <xdr:row>2</xdr:row>
      <xdr:rowOff>38100</xdr:rowOff>
    </xdr:from>
    <xdr:to>
      <xdr:col>1</xdr:col>
      <xdr:colOff>2057400</xdr:colOff>
      <xdr:row>2</xdr:row>
      <xdr:rowOff>38100</xdr:rowOff>
    </xdr:to>
    <xdr:sp macro="" textlink="">
      <xdr:nvSpPr>
        <xdr:cNvPr id="2" name="Line 1"/>
        <xdr:cNvSpPr>
          <a:spLocks noChangeShapeType="1"/>
        </xdr:cNvSpPr>
      </xdr:nvSpPr>
      <xdr:spPr bwMode="auto">
        <a:xfrm flipV="1">
          <a:off x="1757363" y="43815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2</xdr:row>
      <xdr:rowOff>14287</xdr:rowOff>
    </xdr:from>
    <xdr:to>
      <xdr:col>12</xdr:col>
      <xdr:colOff>376237</xdr:colOff>
      <xdr:row>2</xdr:row>
      <xdr:rowOff>14287</xdr:rowOff>
    </xdr:to>
    <xdr:sp macro="" textlink="">
      <xdr:nvSpPr>
        <xdr:cNvPr id="3" name="Line 1"/>
        <xdr:cNvSpPr>
          <a:spLocks noChangeShapeType="1"/>
        </xdr:cNvSpPr>
      </xdr:nvSpPr>
      <xdr:spPr bwMode="auto">
        <a:xfrm flipV="1">
          <a:off x="6891338" y="414337"/>
          <a:ext cx="18811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1489217</xdr:colOff>
      <xdr:row>2</xdr:row>
      <xdr:rowOff>0</xdr:rowOff>
    </xdr:from>
    <xdr:to>
      <xdr:col>2</xdr:col>
      <xdr:colOff>234816</xdr:colOff>
      <xdr:row>2</xdr:row>
      <xdr:rowOff>0</xdr:rowOff>
    </xdr:to>
    <xdr:sp macro="" textlink="">
      <xdr:nvSpPr>
        <xdr:cNvPr id="4" name="Line 1"/>
        <xdr:cNvSpPr>
          <a:spLocks noChangeShapeType="1"/>
        </xdr:cNvSpPr>
      </xdr:nvSpPr>
      <xdr:spPr bwMode="auto">
        <a:xfrm flipV="1">
          <a:off x="1794017" y="400050"/>
          <a:ext cx="6505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211209</xdr:colOff>
      <xdr:row>2</xdr:row>
      <xdr:rowOff>0</xdr:rowOff>
    </xdr:from>
    <xdr:to>
      <xdr:col>13</xdr:col>
      <xdr:colOff>124239</xdr:colOff>
      <xdr:row>2</xdr:row>
      <xdr:rowOff>0</xdr:rowOff>
    </xdr:to>
    <xdr:sp macro="" textlink="">
      <xdr:nvSpPr>
        <xdr:cNvPr id="5" name="Line 1"/>
        <xdr:cNvSpPr>
          <a:spLocks noChangeShapeType="1"/>
        </xdr:cNvSpPr>
      </xdr:nvSpPr>
      <xdr:spPr bwMode="auto">
        <a:xfrm>
          <a:off x="6539122" y="397565"/>
          <a:ext cx="173520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303408"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6222022" y="397851"/>
          <a:ext cx="17679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1266825</xdr:colOff>
      <xdr:row>2</xdr:row>
      <xdr:rowOff>0</xdr:rowOff>
    </xdr:from>
    <xdr:to>
      <xdr:col>1</xdr:col>
      <xdr:colOff>2100251</xdr:colOff>
      <xdr:row>2</xdr:row>
      <xdr:rowOff>10329</xdr:rowOff>
    </xdr:to>
    <xdr:sp macro="" textlink="">
      <xdr:nvSpPr>
        <xdr:cNvPr id="4" name="Line 1"/>
        <xdr:cNvSpPr>
          <a:spLocks noChangeShapeType="1"/>
        </xdr:cNvSpPr>
      </xdr:nvSpPr>
      <xdr:spPr bwMode="auto">
        <a:xfrm flipV="1">
          <a:off x="1581150" y="400050"/>
          <a:ext cx="83342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1163099</xdr:colOff>
      <xdr:row>2</xdr:row>
      <xdr:rowOff>14288</xdr:rowOff>
    </xdr:from>
    <xdr:to>
      <xdr:col>1</xdr:col>
      <xdr:colOff>2009774</xdr:colOff>
      <xdr:row>2</xdr:row>
      <xdr:rowOff>14288</xdr:rowOff>
    </xdr:to>
    <xdr:sp macro="" textlink="">
      <xdr:nvSpPr>
        <xdr:cNvPr id="2" name="Line 1"/>
        <xdr:cNvSpPr>
          <a:spLocks noChangeShapeType="1"/>
        </xdr:cNvSpPr>
      </xdr:nvSpPr>
      <xdr:spPr bwMode="auto">
        <a:xfrm flipV="1">
          <a:off x="1591724" y="414338"/>
          <a:ext cx="84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348342</xdr:colOff>
      <xdr:row>2</xdr:row>
      <xdr:rowOff>19050</xdr:rowOff>
    </xdr:from>
    <xdr:to>
      <xdr:col>13</xdr:col>
      <xdr:colOff>266699</xdr:colOff>
      <xdr:row>2</xdr:row>
      <xdr:rowOff>19050</xdr:rowOff>
    </xdr:to>
    <xdr:sp macro="" textlink="">
      <xdr:nvSpPr>
        <xdr:cNvPr id="3" name="Line 1"/>
        <xdr:cNvSpPr>
          <a:spLocks noChangeShapeType="1"/>
        </xdr:cNvSpPr>
      </xdr:nvSpPr>
      <xdr:spPr bwMode="auto">
        <a:xfrm>
          <a:off x="6330042" y="419100"/>
          <a:ext cx="17281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1266825</xdr:colOff>
      <xdr:row>2</xdr:row>
      <xdr:rowOff>38100</xdr:rowOff>
    </xdr:from>
    <xdr:to>
      <xdr:col>1</xdr:col>
      <xdr:colOff>1924050</xdr:colOff>
      <xdr:row>2</xdr:row>
      <xdr:rowOff>38100</xdr:rowOff>
    </xdr:to>
    <xdr:sp macro="" textlink="">
      <xdr:nvSpPr>
        <xdr:cNvPr id="2" name="Line 1"/>
        <xdr:cNvSpPr>
          <a:spLocks noChangeShapeType="1"/>
        </xdr:cNvSpPr>
      </xdr:nvSpPr>
      <xdr:spPr bwMode="auto">
        <a:xfrm flipV="1">
          <a:off x="1562100" y="438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171449</xdr:colOff>
      <xdr:row>2</xdr:row>
      <xdr:rowOff>19050</xdr:rowOff>
    </xdr:from>
    <xdr:to>
      <xdr:col>12</xdr:col>
      <xdr:colOff>428624</xdr:colOff>
      <xdr:row>2</xdr:row>
      <xdr:rowOff>19050</xdr:rowOff>
    </xdr:to>
    <xdr:sp macro="" textlink="">
      <xdr:nvSpPr>
        <xdr:cNvPr id="3" name="Line 1"/>
        <xdr:cNvSpPr>
          <a:spLocks noChangeShapeType="1"/>
        </xdr:cNvSpPr>
      </xdr:nvSpPr>
      <xdr:spPr bwMode="auto">
        <a:xfrm>
          <a:off x="6248399" y="419100"/>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1343025</xdr:colOff>
      <xdr:row>2</xdr:row>
      <xdr:rowOff>38100</xdr:rowOff>
    </xdr:from>
    <xdr:to>
      <xdr:col>1</xdr:col>
      <xdr:colOff>1981200</xdr:colOff>
      <xdr:row>2</xdr:row>
      <xdr:rowOff>38100</xdr:rowOff>
    </xdr:to>
    <xdr:sp macro="" textlink="">
      <xdr:nvSpPr>
        <xdr:cNvPr id="2" name="Line 1"/>
        <xdr:cNvSpPr>
          <a:spLocks noChangeShapeType="1"/>
        </xdr:cNvSpPr>
      </xdr:nvSpPr>
      <xdr:spPr bwMode="auto">
        <a:xfrm flipV="1">
          <a:off x="1647825" y="43815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517075</xdr:colOff>
      <xdr:row>2</xdr:row>
      <xdr:rowOff>19049</xdr:rowOff>
    </xdr:from>
    <xdr:to>
      <xdr:col>12</xdr:col>
      <xdr:colOff>311965</xdr:colOff>
      <xdr:row>2</xdr:row>
      <xdr:rowOff>21980</xdr:rowOff>
    </xdr:to>
    <xdr:sp macro="" textlink="">
      <xdr:nvSpPr>
        <xdr:cNvPr id="3" name="Line 1"/>
        <xdr:cNvSpPr>
          <a:spLocks noChangeShapeType="1"/>
        </xdr:cNvSpPr>
      </xdr:nvSpPr>
      <xdr:spPr bwMode="auto">
        <a:xfrm>
          <a:off x="6281771" y="416614"/>
          <a:ext cx="1848977" cy="29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6"/>
  <sheetViews>
    <sheetView tabSelected="1" topLeftCell="A19" zoomScaleNormal="100" workbookViewId="0">
      <selection activeCell="E7" sqref="E7:H7"/>
    </sheetView>
  </sheetViews>
  <sheetFormatPr defaultColWidth="7.86328125" defaultRowHeight="13.15" x14ac:dyDescent="0.45"/>
  <cols>
    <col min="1" max="1" width="4.59765625" style="2" bestFit="1" customWidth="1"/>
    <col min="2" max="2" width="17.59765625" style="20" customWidth="1"/>
    <col min="3" max="3" width="7.86328125" style="20" customWidth="1"/>
    <col min="4" max="4" width="11.1328125" style="2" customWidth="1"/>
    <col min="5" max="5" width="10" style="21" customWidth="1"/>
    <col min="6" max="6" width="7.265625" style="21" customWidth="1"/>
    <col min="7" max="7" width="5.1328125" style="21" customWidth="1"/>
    <col min="8" max="8" width="10.265625" style="21" customWidth="1"/>
    <col min="9" max="9" width="12.86328125" style="7" customWidth="1"/>
    <col min="10" max="10" width="7.59765625" style="2" customWidth="1"/>
    <col min="11" max="11" width="9.3984375" style="2" customWidth="1"/>
    <col min="12" max="12" width="8.73046875" style="2" customWidth="1"/>
    <col min="13" max="13" width="8.86328125" style="2" bestFit="1" customWidth="1"/>
    <col min="14" max="14" width="11.1328125" style="2" customWidth="1"/>
    <col min="15" max="15" width="13.59765625" style="20" customWidth="1"/>
    <col min="16" max="247" width="7.86328125" style="2"/>
    <col min="248" max="248" width="9.1328125" style="2" customWidth="1"/>
    <col min="249" max="249" width="54.3984375" style="2" customWidth="1"/>
    <col min="250" max="254" width="14.86328125" style="2" customWidth="1"/>
    <col min="255" max="255" width="31.265625" style="2" customWidth="1"/>
    <col min="256" max="256" width="16.265625" style="2" customWidth="1"/>
    <col min="257" max="261" width="9.1328125" style="2" customWidth="1"/>
    <col min="262" max="262" width="33.1328125" style="2" customWidth="1"/>
    <col min="263" max="263" width="42.265625" style="2" customWidth="1"/>
    <col min="264" max="264" width="61.265625" style="2" customWidth="1"/>
    <col min="265" max="503" width="7.86328125" style="2"/>
    <col min="504" max="504" width="9.1328125" style="2" customWidth="1"/>
    <col min="505" max="505" width="54.3984375" style="2" customWidth="1"/>
    <col min="506" max="510" width="14.86328125" style="2" customWidth="1"/>
    <col min="511" max="511" width="31.265625" style="2" customWidth="1"/>
    <col min="512" max="512" width="16.265625" style="2" customWidth="1"/>
    <col min="513" max="517" width="9.1328125" style="2" customWidth="1"/>
    <col min="518" max="518" width="33.1328125" style="2" customWidth="1"/>
    <col min="519" max="519" width="42.265625" style="2" customWidth="1"/>
    <col min="520" max="520" width="61.265625" style="2" customWidth="1"/>
    <col min="521" max="759" width="7.86328125" style="2"/>
    <col min="760" max="760" width="9.1328125" style="2" customWidth="1"/>
    <col min="761" max="761" width="54.3984375" style="2" customWidth="1"/>
    <col min="762" max="766" width="14.86328125" style="2" customWidth="1"/>
    <col min="767" max="767" width="31.265625" style="2" customWidth="1"/>
    <col min="768" max="768" width="16.265625" style="2" customWidth="1"/>
    <col min="769" max="773" width="9.1328125" style="2" customWidth="1"/>
    <col min="774" max="774" width="33.1328125" style="2" customWidth="1"/>
    <col min="775" max="775" width="42.265625" style="2" customWidth="1"/>
    <col min="776" max="776" width="61.265625" style="2" customWidth="1"/>
    <col min="777" max="1015" width="7.86328125" style="2"/>
    <col min="1016" max="1016" width="9.1328125" style="2" customWidth="1"/>
    <col min="1017" max="1017" width="54.3984375" style="2" customWidth="1"/>
    <col min="1018" max="1022" width="14.86328125" style="2" customWidth="1"/>
    <col min="1023" max="1023" width="31.265625" style="2" customWidth="1"/>
    <col min="1024" max="1024" width="16.265625" style="2" customWidth="1"/>
    <col min="1025" max="1029" width="9.1328125" style="2" customWidth="1"/>
    <col min="1030" max="1030" width="33.1328125" style="2" customWidth="1"/>
    <col min="1031" max="1031" width="42.265625" style="2" customWidth="1"/>
    <col min="1032" max="1032" width="61.265625" style="2" customWidth="1"/>
    <col min="1033" max="1271" width="7.86328125" style="2"/>
    <col min="1272" max="1272" width="9.1328125" style="2" customWidth="1"/>
    <col min="1273" max="1273" width="54.3984375" style="2" customWidth="1"/>
    <col min="1274" max="1278" width="14.86328125" style="2" customWidth="1"/>
    <col min="1279" max="1279" width="31.265625" style="2" customWidth="1"/>
    <col min="1280" max="1280" width="16.265625" style="2" customWidth="1"/>
    <col min="1281" max="1285" width="9.1328125" style="2" customWidth="1"/>
    <col min="1286" max="1286" width="33.1328125" style="2" customWidth="1"/>
    <col min="1287" max="1287" width="42.265625" style="2" customWidth="1"/>
    <col min="1288" max="1288" width="61.265625" style="2" customWidth="1"/>
    <col min="1289" max="1527" width="7.86328125" style="2"/>
    <col min="1528" max="1528" width="9.1328125" style="2" customWidth="1"/>
    <col min="1529" max="1529" width="54.3984375" style="2" customWidth="1"/>
    <col min="1530" max="1534" width="14.86328125" style="2" customWidth="1"/>
    <col min="1535" max="1535" width="31.265625" style="2" customWidth="1"/>
    <col min="1536" max="1536" width="16.265625" style="2" customWidth="1"/>
    <col min="1537" max="1541" width="9.1328125" style="2" customWidth="1"/>
    <col min="1542" max="1542" width="33.1328125" style="2" customWidth="1"/>
    <col min="1543" max="1543" width="42.265625" style="2" customWidth="1"/>
    <col min="1544" max="1544" width="61.265625" style="2" customWidth="1"/>
    <col min="1545" max="1783" width="7.86328125" style="2"/>
    <col min="1784" max="1784" width="9.1328125" style="2" customWidth="1"/>
    <col min="1785" max="1785" width="54.3984375" style="2" customWidth="1"/>
    <col min="1786" max="1790" width="14.86328125" style="2" customWidth="1"/>
    <col min="1791" max="1791" width="31.265625" style="2" customWidth="1"/>
    <col min="1792" max="1792" width="16.265625" style="2" customWidth="1"/>
    <col min="1793" max="1797" width="9.1328125" style="2" customWidth="1"/>
    <col min="1798" max="1798" width="33.1328125" style="2" customWidth="1"/>
    <col min="1799" max="1799" width="42.265625" style="2" customWidth="1"/>
    <col min="1800" max="1800" width="61.265625" style="2" customWidth="1"/>
    <col min="1801" max="2039" width="7.86328125" style="2"/>
    <col min="2040" max="2040" width="9.1328125" style="2" customWidth="1"/>
    <col min="2041" max="2041" width="54.3984375" style="2" customWidth="1"/>
    <col min="2042" max="2046" width="14.86328125" style="2" customWidth="1"/>
    <col min="2047" max="2047" width="31.265625" style="2" customWidth="1"/>
    <col min="2048" max="2048" width="16.265625" style="2" customWidth="1"/>
    <col min="2049" max="2053" width="9.1328125" style="2" customWidth="1"/>
    <col min="2054" max="2054" width="33.1328125" style="2" customWidth="1"/>
    <col min="2055" max="2055" width="42.265625" style="2" customWidth="1"/>
    <col min="2056" max="2056" width="61.265625" style="2" customWidth="1"/>
    <col min="2057" max="2295" width="7.86328125" style="2"/>
    <col min="2296" max="2296" width="9.1328125" style="2" customWidth="1"/>
    <col min="2297" max="2297" width="54.3984375" style="2" customWidth="1"/>
    <col min="2298" max="2302" width="14.86328125" style="2" customWidth="1"/>
    <col min="2303" max="2303" width="31.265625" style="2" customWidth="1"/>
    <col min="2304" max="2304" width="16.265625" style="2" customWidth="1"/>
    <col min="2305" max="2309" width="9.1328125" style="2" customWidth="1"/>
    <col min="2310" max="2310" width="33.1328125" style="2" customWidth="1"/>
    <col min="2311" max="2311" width="42.265625" style="2" customWidth="1"/>
    <col min="2312" max="2312" width="61.265625" style="2" customWidth="1"/>
    <col min="2313" max="2551" width="7.86328125" style="2"/>
    <col min="2552" max="2552" width="9.1328125" style="2" customWidth="1"/>
    <col min="2553" max="2553" width="54.3984375" style="2" customWidth="1"/>
    <col min="2554" max="2558" width="14.86328125" style="2" customWidth="1"/>
    <col min="2559" max="2559" width="31.265625" style="2" customWidth="1"/>
    <col min="2560" max="2560" width="16.265625" style="2" customWidth="1"/>
    <col min="2561" max="2565" width="9.1328125" style="2" customWidth="1"/>
    <col min="2566" max="2566" width="33.1328125" style="2" customWidth="1"/>
    <col min="2567" max="2567" width="42.265625" style="2" customWidth="1"/>
    <col min="2568" max="2568" width="61.265625" style="2" customWidth="1"/>
    <col min="2569" max="2807" width="7.86328125" style="2"/>
    <col min="2808" max="2808" width="9.1328125" style="2" customWidth="1"/>
    <col min="2809" max="2809" width="54.3984375" style="2" customWidth="1"/>
    <col min="2810" max="2814" width="14.86328125" style="2" customWidth="1"/>
    <col min="2815" max="2815" width="31.265625" style="2" customWidth="1"/>
    <col min="2816" max="2816" width="16.265625" style="2" customWidth="1"/>
    <col min="2817" max="2821" width="9.1328125" style="2" customWidth="1"/>
    <col min="2822" max="2822" width="33.1328125" style="2" customWidth="1"/>
    <col min="2823" max="2823" width="42.265625" style="2" customWidth="1"/>
    <col min="2824" max="2824" width="61.265625" style="2" customWidth="1"/>
    <col min="2825" max="3063" width="7.86328125" style="2"/>
    <col min="3064" max="3064" width="9.1328125" style="2" customWidth="1"/>
    <col min="3065" max="3065" width="54.3984375" style="2" customWidth="1"/>
    <col min="3066" max="3070" width="14.86328125" style="2" customWidth="1"/>
    <col min="3071" max="3071" width="31.265625" style="2" customWidth="1"/>
    <col min="3072" max="3072" width="16.265625" style="2" customWidth="1"/>
    <col min="3073" max="3077" width="9.1328125" style="2" customWidth="1"/>
    <col min="3078" max="3078" width="33.1328125" style="2" customWidth="1"/>
    <col min="3079" max="3079" width="42.265625" style="2" customWidth="1"/>
    <col min="3080" max="3080" width="61.265625" style="2" customWidth="1"/>
    <col min="3081" max="3319" width="7.86328125" style="2"/>
    <col min="3320" max="3320" width="9.1328125" style="2" customWidth="1"/>
    <col min="3321" max="3321" width="54.3984375" style="2" customWidth="1"/>
    <col min="3322" max="3326" width="14.86328125" style="2" customWidth="1"/>
    <col min="3327" max="3327" width="31.265625" style="2" customWidth="1"/>
    <col min="3328" max="3328" width="16.265625" style="2" customWidth="1"/>
    <col min="3329" max="3333" width="9.1328125" style="2" customWidth="1"/>
    <col min="3334" max="3334" width="33.1328125" style="2" customWidth="1"/>
    <col min="3335" max="3335" width="42.265625" style="2" customWidth="1"/>
    <col min="3336" max="3336" width="61.265625" style="2" customWidth="1"/>
    <col min="3337" max="3575" width="7.86328125" style="2"/>
    <col min="3576" max="3576" width="9.1328125" style="2" customWidth="1"/>
    <col min="3577" max="3577" width="54.3984375" style="2" customWidth="1"/>
    <col min="3578" max="3582" width="14.86328125" style="2" customWidth="1"/>
    <col min="3583" max="3583" width="31.265625" style="2" customWidth="1"/>
    <col min="3584" max="3584" width="16.265625" style="2" customWidth="1"/>
    <col min="3585" max="3589" width="9.1328125" style="2" customWidth="1"/>
    <col min="3590" max="3590" width="33.1328125" style="2" customWidth="1"/>
    <col min="3591" max="3591" width="42.265625" style="2" customWidth="1"/>
    <col min="3592" max="3592" width="61.265625" style="2" customWidth="1"/>
    <col min="3593" max="3831" width="7.86328125" style="2"/>
    <col min="3832" max="3832" width="9.1328125" style="2" customWidth="1"/>
    <col min="3833" max="3833" width="54.3984375" style="2" customWidth="1"/>
    <col min="3834" max="3838" width="14.86328125" style="2" customWidth="1"/>
    <col min="3839" max="3839" width="31.265625" style="2" customWidth="1"/>
    <col min="3840" max="3840" width="16.265625" style="2" customWidth="1"/>
    <col min="3841" max="3845" width="9.1328125" style="2" customWidth="1"/>
    <col min="3846" max="3846" width="33.1328125" style="2" customWidth="1"/>
    <col min="3847" max="3847" width="42.265625" style="2" customWidth="1"/>
    <col min="3848" max="3848" width="61.265625" style="2" customWidth="1"/>
    <col min="3849" max="4087" width="7.86328125" style="2"/>
    <col min="4088" max="4088" width="9.1328125" style="2" customWidth="1"/>
    <col min="4089" max="4089" width="54.3984375" style="2" customWidth="1"/>
    <col min="4090" max="4094" width="14.86328125" style="2" customWidth="1"/>
    <col min="4095" max="4095" width="31.265625" style="2" customWidth="1"/>
    <col min="4096" max="4096" width="16.265625" style="2" customWidth="1"/>
    <col min="4097" max="4101" width="9.1328125" style="2" customWidth="1"/>
    <col min="4102" max="4102" width="33.1328125" style="2" customWidth="1"/>
    <col min="4103" max="4103" width="42.265625" style="2" customWidth="1"/>
    <col min="4104" max="4104" width="61.265625" style="2" customWidth="1"/>
    <col min="4105" max="4343" width="7.86328125" style="2"/>
    <col min="4344" max="4344" width="9.1328125" style="2" customWidth="1"/>
    <col min="4345" max="4345" width="54.3984375" style="2" customWidth="1"/>
    <col min="4346" max="4350" width="14.86328125" style="2" customWidth="1"/>
    <col min="4351" max="4351" width="31.265625" style="2" customWidth="1"/>
    <col min="4352" max="4352" width="16.265625" style="2" customWidth="1"/>
    <col min="4353" max="4357" width="9.1328125" style="2" customWidth="1"/>
    <col min="4358" max="4358" width="33.1328125" style="2" customWidth="1"/>
    <col min="4359" max="4359" width="42.265625" style="2" customWidth="1"/>
    <col min="4360" max="4360" width="61.265625" style="2" customWidth="1"/>
    <col min="4361" max="4599" width="7.86328125" style="2"/>
    <col min="4600" max="4600" width="9.1328125" style="2" customWidth="1"/>
    <col min="4601" max="4601" width="54.3984375" style="2" customWidth="1"/>
    <col min="4602" max="4606" width="14.86328125" style="2" customWidth="1"/>
    <col min="4607" max="4607" width="31.265625" style="2" customWidth="1"/>
    <col min="4608" max="4608" width="16.265625" style="2" customWidth="1"/>
    <col min="4609" max="4613" width="9.1328125" style="2" customWidth="1"/>
    <col min="4614" max="4614" width="33.1328125" style="2" customWidth="1"/>
    <col min="4615" max="4615" width="42.265625" style="2" customWidth="1"/>
    <col min="4616" max="4616" width="61.265625" style="2" customWidth="1"/>
    <col min="4617" max="4855" width="7.86328125" style="2"/>
    <col min="4856" max="4856" width="9.1328125" style="2" customWidth="1"/>
    <col min="4857" max="4857" width="54.3984375" style="2" customWidth="1"/>
    <col min="4858" max="4862" width="14.86328125" style="2" customWidth="1"/>
    <col min="4863" max="4863" width="31.265625" style="2" customWidth="1"/>
    <col min="4864" max="4864" width="16.265625" style="2" customWidth="1"/>
    <col min="4865" max="4869" width="9.1328125" style="2" customWidth="1"/>
    <col min="4870" max="4870" width="33.1328125" style="2" customWidth="1"/>
    <col min="4871" max="4871" width="42.265625" style="2" customWidth="1"/>
    <col min="4872" max="4872" width="61.265625" style="2" customWidth="1"/>
    <col min="4873" max="5111" width="7.86328125" style="2"/>
    <col min="5112" max="5112" width="9.1328125" style="2" customWidth="1"/>
    <col min="5113" max="5113" width="54.3984375" style="2" customWidth="1"/>
    <col min="5114" max="5118" width="14.86328125" style="2" customWidth="1"/>
    <col min="5119" max="5119" width="31.265625" style="2" customWidth="1"/>
    <col min="5120" max="5120" width="16.265625" style="2" customWidth="1"/>
    <col min="5121" max="5125" width="9.1328125" style="2" customWidth="1"/>
    <col min="5126" max="5126" width="33.1328125" style="2" customWidth="1"/>
    <col min="5127" max="5127" width="42.265625" style="2" customWidth="1"/>
    <col min="5128" max="5128" width="61.265625" style="2" customWidth="1"/>
    <col min="5129" max="5367" width="7.86328125" style="2"/>
    <col min="5368" max="5368" width="9.1328125" style="2" customWidth="1"/>
    <col min="5369" max="5369" width="54.3984375" style="2" customWidth="1"/>
    <col min="5370" max="5374" width="14.86328125" style="2" customWidth="1"/>
    <col min="5375" max="5375" width="31.265625" style="2" customWidth="1"/>
    <col min="5376" max="5376" width="16.265625" style="2" customWidth="1"/>
    <col min="5377" max="5381" width="9.1328125" style="2" customWidth="1"/>
    <col min="5382" max="5382" width="33.1328125" style="2" customWidth="1"/>
    <col min="5383" max="5383" width="42.265625" style="2" customWidth="1"/>
    <col min="5384" max="5384" width="61.265625" style="2" customWidth="1"/>
    <col min="5385" max="5623" width="7.86328125" style="2"/>
    <col min="5624" max="5624" width="9.1328125" style="2" customWidth="1"/>
    <col min="5625" max="5625" width="54.3984375" style="2" customWidth="1"/>
    <col min="5626" max="5630" width="14.86328125" style="2" customWidth="1"/>
    <col min="5631" max="5631" width="31.265625" style="2" customWidth="1"/>
    <col min="5632" max="5632" width="16.265625" style="2" customWidth="1"/>
    <col min="5633" max="5637" width="9.1328125" style="2" customWidth="1"/>
    <col min="5638" max="5638" width="33.1328125" style="2" customWidth="1"/>
    <col min="5639" max="5639" width="42.265625" style="2" customWidth="1"/>
    <col min="5640" max="5640" width="61.265625" style="2" customWidth="1"/>
    <col min="5641" max="5879" width="7.86328125" style="2"/>
    <col min="5880" max="5880" width="9.1328125" style="2" customWidth="1"/>
    <col min="5881" max="5881" width="54.3984375" style="2" customWidth="1"/>
    <col min="5882" max="5886" width="14.86328125" style="2" customWidth="1"/>
    <col min="5887" max="5887" width="31.265625" style="2" customWidth="1"/>
    <col min="5888" max="5888" width="16.265625" style="2" customWidth="1"/>
    <col min="5889" max="5893" width="9.1328125" style="2" customWidth="1"/>
    <col min="5894" max="5894" width="33.1328125" style="2" customWidth="1"/>
    <col min="5895" max="5895" width="42.265625" style="2" customWidth="1"/>
    <col min="5896" max="5896" width="61.265625" style="2" customWidth="1"/>
    <col min="5897" max="6135" width="7.86328125" style="2"/>
    <col min="6136" max="6136" width="9.1328125" style="2" customWidth="1"/>
    <col min="6137" max="6137" width="54.3984375" style="2" customWidth="1"/>
    <col min="6138" max="6142" width="14.86328125" style="2" customWidth="1"/>
    <col min="6143" max="6143" width="31.265625" style="2" customWidth="1"/>
    <col min="6144" max="6144" width="16.265625" style="2" customWidth="1"/>
    <col min="6145" max="6149" width="9.1328125" style="2" customWidth="1"/>
    <col min="6150" max="6150" width="33.1328125" style="2" customWidth="1"/>
    <col min="6151" max="6151" width="42.265625" style="2" customWidth="1"/>
    <col min="6152" max="6152" width="61.265625" style="2" customWidth="1"/>
    <col min="6153" max="6391" width="7.86328125" style="2"/>
    <col min="6392" max="6392" width="9.1328125" style="2" customWidth="1"/>
    <col min="6393" max="6393" width="54.3984375" style="2" customWidth="1"/>
    <col min="6394" max="6398" width="14.86328125" style="2" customWidth="1"/>
    <col min="6399" max="6399" width="31.265625" style="2" customWidth="1"/>
    <col min="6400" max="6400" width="16.265625" style="2" customWidth="1"/>
    <col min="6401" max="6405" width="9.1328125" style="2" customWidth="1"/>
    <col min="6406" max="6406" width="33.1328125" style="2" customWidth="1"/>
    <col min="6407" max="6407" width="42.265625" style="2" customWidth="1"/>
    <col min="6408" max="6408" width="61.265625" style="2" customWidth="1"/>
    <col min="6409" max="6647" width="7.86328125" style="2"/>
    <col min="6648" max="6648" width="9.1328125" style="2" customWidth="1"/>
    <col min="6649" max="6649" width="54.3984375" style="2" customWidth="1"/>
    <col min="6650" max="6654" width="14.86328125" style="2" customWidth="1"/>
    <col min="6655" max="6655" width="31.265625" style="2" customWidth="1"/>
    <col min="6656" max="6656" width="16.265625" style="2" customWidth="1"/>
    <col min="6657" max="6661" width="9.1328125" style="2" customWidth="1"/>
    <col min="6662" max="6662" width="33.1328125" style="2" customWidth="1"/>
    <col min="6663" max="6663" width="42.265625" style="2" customWidth="1"/>
    <col min="6664" max="6664" width="61.265625" style="2" customWidth="1"/>
    <col min="6665" max="6903" width="7.86328125" style="2"/>
    <col min="6904" max="6904" width="9.1328125" style="2" customWidth="1"/>
    <col min="6905" max="6905" width="54.3984375" style="2" customWidth="1"/>
    <col min="6906" max="6910" width="14.86328125" style="2" customWidth="1"/>
    <col min="6911" max="6911" width="31.265625" style="2" customWidth="1"/>
    <col min="6912" max="6912" width="16.265625" style="2" customWidth="1"/>
    <col min="6913" max="6917" width="9.1328125" style="2" customWidth="1"/>
    <col min="6918" max="6918" width="33.1328125" style="2" customWidth="1"/>
    <col min="6919" max="6919" width="42.265625" style="2" customWidth="1"/>
    <col min="6920" max="6920" width="61.265625" style="2" customWidth="1"/>
    <col min="6921" max="7159" width="7.86328125" style="2"/>
    <col min="7160" max="7160" width="9.1328125" style="2" customWidth="1"/>
    <col min="7161" max="7161" width="54.3984375" style="2" customWidth="1"/>
    <col min="7162" max="7166" width="14.86328125" style="2" customWidth="1"/>
    <col min="7167" max="7167" width="31.265625" style="2" customWidth="1"/>
    <col min="7168" max="7168" width="16.265625" style="2" customWidth="1"/>
    <col min="7169" max="7173" width="9.1328125" style="2" customWidth="1"/>
    <col min="7174" max="7174" width="33.1328125" style="2" customWidth="1"/>
    <col min="7175" max="7175" width="42.265625" style="2" customWidth="1"/>
    <col min="7176" max="7176" width="61.265625" style="2" customWidth="1"/>
    <col min="7177" max="7415" width="7.86328125" style="2"/>
    <col min="7416" max="7416" width="9.1328125" style="2" customWidth="1"/>
    <col min="7417" max="7417" width="54.3984375" style="2" customWidth="1"/>
    <col min="7418" max="7422" width="14.86328125" style="2" customWidth="1"/>
    <col min="7423" max="7423" width="31.265625" style="2" customWidth="1"/>
    <col min="7424" max="7424" width="16.265625" style="2" customWidth="1"/>
    <col min="7425" max="7429" width="9.1328125" style="2" customWidth="1"/>
    <col min="7430" max="7430" width="33.1328125" style="2" customWidth="1"/>
    <col min="7431" max="7431" width="42.265625" style="2" customWidth="1"/>
    <col min="7432" max="7432" width="61.265625" style="2" customWidth="1"/>
    <col min="7433" max="7671" width="7.86328125" style="2"/>
    <col min="7672" max="7672" width="9.1328125" style="2" customWidth="1"/>
    <col min="7673" max="7673" width="54.3984375" style="2" customWidth="1"/>
    <col min="7674" max="7678" width="14.86328125" style="2" customWidth="1"/>
    <col min="7679" max="7679" width="31.265625" style="2" customWidth="1"/>
    <col min="7680" max="7680" width="16.265625" style="2" customWidth="1"/>
    <col min="7681" max="7685" width="9.1328125" style="2" customWidth="1"/>
    <col min="7686" max="7686" width="33.1328125" style="2" customWidth="1"/>
    <col min="7687" max="7687" width="42.265625" style="2" customWidth="1"/>
    <col min="7688" max="7688" width="61.265625" style="2" customWidth="1"/>
    <col min="7689" max="7927" width="7.86328125" style="2"/>
    <col min="7928" max="7928" width="9.1328125" style="2" customWidth="1"/>
    <col min="7929" max="7929" width="54.3984375" style="2" customWidth="1"/>
    <col min="7930" max="7934" width="14.86328125" style="2" customWidth="1"/>
    <col min="7935" max="7935" width="31.265625" style="2" customWidth="1"/>
    <col min="7936" max="7936" width="16.265625" style="2" customWidth="1"/>
    <col min="7937" max="7941" width="9.1328125" style="2" customWidth="1"/>
    <col min="7942" max="7942" width="33.1328125" style="2" customWidth="1"/>
    <col min="7943" max="7943" width="42.265625" style="2" customWidth="1"/>
    <col min="7944" max="7944" width="61.265625" style="2" customWidth="1"/>
    <col min="7945" max="8183" width="7.86328125" style="2"/>
    <col min="8184" max="8184" width="9.1328125" style="2" customWidth="1"/>
    <col min="8185" max="8185" width="54.3984375" style="2" customWidth="1"/>
    <col min="8186" max="8190" width="14.86328125" style="2" customWidth="1"/>
    <col min="8191" max="8191" width="31.265625" style="2" customWidth="1"/>
    <col min="8192" max="8192" width="16.265625" style="2" customWidth="1"/>
    <col min="8193" max="8197" width="9.1328125" style="2" customWidth="1"/>
    <col min="8198" max="8198" width="33.1328125" style="2" customWidth="1"/>
    <col min="8199" max="8199" width="42.265625" style="2" customWidth="1"/>
    <col min="8200" max="8200" width="61.265625" style="2" customWidth="1"/>
    <col min="8201" max="8439" width="7.86328125" style="2"/>
    <col min="8440" max="8440" width="9.1328125" style="2" customWidth="1"/>
    <col min="8441" max="8441" width="54.3984375" style="2" customWidth="1"/>
    <col min="8442" max="8446" width="14.86328125" style="2" customWidth="1"/>
    <col min="8447" max="8447" width="31.265625" style="2" customWidth="1"/>
    <col min="8448" max="8448" width="16.265625" style="2" customWidth="1"/>
    <col min="8449" max="8453" width="9.1328125" style="2" customWidth="1"/>
    <col min="8454" max="8454" width="33.1328125" style="2" customWidth="1"/>
    <col min="8455" max="8455" width="42.265625" style="2" customWidth="1"/>
    <col min="8456" max="8456" width="61.265625" style="2" customWidth="1"/>
    <col min="8457" max="8695" width="7.86328125" style="2"/>
    <col min="8696" max="8696" width="9.1328125" style="2" customWidth="1"/>
    <col min="8697" max="8697" width="54.3984375" style="2" customWidth="1"/>
    <col min="8698" max="8702" width="14.86328125" style="2" customWidth="1"/>
    <col min="8703" max="8703" width="31.265625" style="2" customWidth="1"/>
    <col min="8704" max="8704" width="16.265625" style="2" customWidth="1"/>
    <col min="8705" max="8709" width="9.1328125" style="2" customWidth="1"/>
    <col min="8710" max="8710" width="33.1328125" style="2" customWidth="1"/>
    <col min="8711" max="8711" width="42.265625" style="2" customWidth="1"/>
    <col min="8712" max="8712" width="61.265625" style="2" customWidth="1"/>
    <col min="8713" max="8951" width="7.86328125" style="2"/>
    <col min="8952" max="8952" width="9.1328125" style="2" customWidth="1"/>
    <col min="8953" max="8953" width="54.3984375" style="2" customWidth="1"/>
    <col min="8954" max="8958" width="14.86328125" style="2" customWidth="1"/>
    <col min="8959" max="8959" width="31.265625" style="2" customWidth="1"/>
    <col min="8960" max="8960" width="16.265625" style="2" customWidth="1"/>
    <col min="8961" max="8965" width="9.1328125" style="2" customWidth="1"/>
    <col min="8966" max="8966" width="33.1328125" style="2" customWidth="1"/>
    <col min="8967" max="8967" width="42.265625" style="2" customWidth="1"/>
    <col min="8968" max="8968" width="61.265625" style="2" customWidth="1"/>
    <col min="8969" max="9207" width="7.86328125" style="2"/>
    <col min="9208" max="9208" width="9.1328125" style="2" customWidth="1"/>
    <col min="9209" max="9209" width="54.3984375" style="2" customWidth="1"/>
    <col min="9210" max="9214" width="14.86328125" style="2" customWidth="1"/>
    <col min="9215" max="9215" width="31.265625" style="2" customWidth="1"/>
    <col min="9216" max="9216" width="16.265625" style="2" customWidth="1"/>
    <col min="9217" max="9221" width="9.1328125" style="2" customWidth="1"/>
    <col min="9222" max="9222" width="33.1328125" style="2" customWidth="1"/>
    <col min="9223" max="9223" width="42.265625" style="2" customWidth="1"/>
    <col min="9224" max="9224" width="61.265625" style="2" customWidth="1"/>
    <col min="9225" max="9463" width="7.86328125" style="2"/>
    <col min="9464" max="9464" width="9.1328125" style="2" customWidth="1"/>
    <col min="9465" max="9465" width="54.3984375" style="2" customWidth="1"/>
    <col min="9466" max="9470" width="14.86328125" style="2" customWidth="1"/>
    <col min="9471" max="9471" width="31.265625" style="2" customWidth="1"/>
    <col min="9472" max="9472" width="16.265625" style="2" customWidth="1"/>
    <col min="9473" max="9477" width="9.1328125" style="2" customWidth="1"/>
    <col min="9478" max="9478" width="33.1328125" style="2" customWidth="1"/>
    <col min="9479" max="9479" width="42.265625" style="2" customWidth="1"/>
    <col min="9480" max="9480" width="61.265625" style="2" customWidth="1"/>
    <col min="9481" max="9719" width="7.86328125" style="2"/>
    <col min="9720" max="9720" width="9.1328125" style="2" customWidth="1"/>
    <col min="9721" max="9721" width="54.3984375" style="2" customWidth="1"/>
    <col min="9722" max="9726" width="14.86328125" style="2" customWidth="1"/>
    <col min="9727" max="9727" width="31.265625" style="2" customWidth="1"/>
    <col min="9728" max="9728" width="16.265625" style="2" customWidth="1"/>
    <col min="9729" max="9733" width="9.1328125" style="2" customWidth="1"/>
    <col min="9734" max="9734" width="33.1328125" style="2" customWidth="1"/>
    <col min="9735" max="9735" width="42.265625" style="2" customWidth="1"/>
    <col min="9736" max="9736" width="61.265625" style="2" customWidth="1"/>
    <col min="9737" max="9975" width="7.86328125" style="2"/>
    <col min="9976" max="9976" width="9.1328125" style="2" customWidth="1"/>
    <col min="9977" max="9977" width="54.3984375" style="2" customWidth="1"/>
    <col min="9978" max="9982" width="14.86328125" style="2" customWidth="1"/>
    <col min="9983" max="9983" width="31.265625" style="2" customWidth="1"/>
    <col min="9984" max="9984" width="16.265625" style="2" customWidth="1"/>
    <col min="9985" max="9989" width="9.1328125" style="2" customWidth="1"/>
    <col min="9990" max="9990" width="33.1328125" style="2" customWidth="1"/>
    <col min="9991" max="9991" width="42.265625" style="2" customWidth="1"/>
    <col min="9992" max="9992" width="61.265625" style="2" customWidth="1"/>
    <col min="9993" max="10231" width="7.86328125" style="2"/>
    <col min="10232" max="10232" width="9.1328125" style="2" customWidth="1"/>
    <col min="10233" max="10233" width="54.3984375" style="2" customWidth="1"/>
    <col min="10234" max="10238" width="14.86328125" style="2" customWidth="1"/>
    <col min="10239" max="10239" width="31.265625" style="2" customWidth="1"/>
    <col min="10240" max="10240" width="16.265625" style="2" customWidth="1"/>
    <col min="10241" max="10245" width="9.1328125" style="2" customWidth="1"/>
    <col min="10246" max="10246" width="33.1328125" style="2" customWidth="1"/>
    <col min="10247" max="10247" width="42.265625" style="2" customWidth="1"/>
    <col min="10248" max="10248" width="61.265625" style="2" customWidth="1"/>
    <col min="10249" max="10487" width="7.86328125" style="2"/>
    <col min="10488" max="10488" width="9.1328125" style="2" customWidth="1"/>
    <col min="10489" max="10489" width="54.3984375" style="2" customWidth="1"/>
    <col min="10490" max="10494" width="14.86328125" style="2" customWidth="1"/>
    <col min="10495" max="10495" width="31.265625" style="2" customWidth="1"/>
    <col min="10496" max="10496" width="16.265625" style="2" customWidth="1"/>
    <col min="10497" max="10501" width="9.1328125" style="2" customWidth="1"/>
    <col min="10502" max="10502" width="33.1328125" style="2" customWidth="1"/>
    <col min="10503" max="10503" width="42.265625" style="2" customWidth="1"/>
    <col min="10504" max="10504" width="61.265625" style="2" customWidth="1"/>
    <col min="10505" max="10743" width="7.86328125" style="2"/>
    <col min="10744" max="10744" width="9.1328125" style="2" customWidth="1"/>
    <col min="10745" max="10745" width="54.3984375" style="2" customWidth="1"/>
    <col min="10746" max="10750" width="14.86328125" style="2" customWidth="1"/>
    <col min="10751" max="10751" width="31.265625" style="2" customWidth="1"/>
    <col min="10752" max="10752" width="16.265625" style="2" customWidth="1"/>
    <col min="10753" max="10757" width="9.1328125" style="2" customWidth="1"/>
    <col min="10758" max="10758" width="33.1328125" style="2" customWidth="1"/>
    <col min="10759" max="10759" width="42.265625" style="2" customWidth="1"/>
    <col min="10760" max="10760" width="61.265625" style="2" customWidth="1"/>
    <col min="10761" max="10999" width="7.86328125" style="2"/>
    <col min="11000" max="11000" width="9.1328125" style="2" customWidth="1"/>
    <col min="11001" max="11001" width="54.3984375" style="2" customWidth="1"/>
    <col min="11002" max="11006" width="14.86328125" style="2" customWidth="1"/>
    <col min="11007" max="11007" width="31.265625" style="2" customWidth="1"/>
    <col min="11008" max="11008" width="16.265625" style="2" customWidth="1"/>
    <col min="11009" max="11013" width="9.1328125" style="2" customWidth="1"/>
    <col min="11014" max="11014" width="33.1328125" style="2" customWidth="1"/>
    <col min="11015" max="11015" width="42.265625" style="2" customWidth="1"/>
    <col min="11016" max="11016" width="61.265625" style="2" customWidth="1"/>
    <col min="11017" max="11255" width="7.86328125" style="2"/>
    <col min="11256" max="11256" width="9.1328125" style="2" customWidth="1"/>
    <col min="11257" max="11257" width="54.3984375" style="2" customWidth="1"/>
    <col min="11258" max="11262" width="14.86328125" style="2" customWidth="1"/>
    <col min="11263" max="11263" width="31.265625" style="2" customWidth="1"/>
    <col min="11264" max="11264" width="16.265625" style="2" customWidth="1"/>
    <col min="11265" max="11269" width="9.1328125" style="2" customWidth="1"/>
    <col min="11270" max="11270" width="33.1328125" style="2" customWidth="1"/>
    <col min="11271" max="11271" width="42.265625" style="2" customWidth="1"/>
    <col min="11272" max="11272" width="61.265625" style="2" customWidth="1"/>
    <col min="11273" max="11511" width="7.86328125" style="2"/>
    <col min="11512" max="11512" width="9.1328125" style="2" customWidth="1"/>
    <col min="11513" max="11513" width="54.3984375" style="2" customWidth="1"/>
    <col min="11514" max="11518" width="14.86328125" style="2" customWidth="1"/>
    <col min="11519" max="11519" width="31.265625" style="2" customWidth="1"/>
    <col min="11520" max="11520" width="16.265625" style="2" customWidth="1"/>
    <col min="11521" max="11525" width="9.1328125" style="2" customWidth="1"/>
    <col min="11526" max="11526" width="33.1328125" style="2" customWidth="1"/>
    <col min="11527" max="11527" width="42.265625" style="2" customWidth="1"/>
    <col min="11528" max="11528" width="61.265625" style="2" customWidth="1"/>
    <col min="11529" max="11767" width="7.86328125" style="2"/>
    <col min="11768" max="11768" width="9.1328125" style="2" customWidth="1"/>
    <col min="11769" max="11769" width="54.3984375" style="2" customWidth="1"/>
    <col min="11770" max="11774" width="14.86328125" style="2" customWidth="1"/>
    <col min="11775" max="11775" width="31.265625" style="2" customWidth="1"/>
    <col min="11776" max="11776" width="16.265625" style="2" customWidth="1"/>
    <col min="11777" max="11781" width="9.1328125" style="2" customWidth="1"/>
    <col min="11782" max="11782" width="33.1328125" style="2" customWidth="1"/>
    <col min="11783" max="11783" width="42.265625" style="2" customWidth="1"/>
    <col min="11784" max="11784" width="61.265625" style="2" customWidth="1"/>
    <col min="11785" max="12023" width="7.86328125" style="2"/>
    <col min="12024" max="12024" width="9.1328125" style="2" customWidth="1"/>
    <col min="12025" max="12025" width="54.3984375" style="2" customWidth="1"/>
    <col min="12026" max="12030" width="14.86328125" style="2" customWidth="1"/>
    <col min="12031" max="12031" width="31.265625" style="2" customWidth="1"/>
    <col min="12032" max="12032" width="16.265625" style="2" customWidth="1"/>
    <col min="12033" max="12037" width="9.1328125" style="2" customWidth="1"/>
    <col min="12038" max="12038" width="33.1328125" style="2" customWidth="1"/>
    <col min="12039" max="12039" width="42.265625" style="2" customWidth="1"/>
    <col min="12040" max="12040" width="61.265625" style="2" customWidth="1"/>
    <col min="12041" max="12279" width="7.86328125" style="2"/>
    <col min="12280" max="12280" width="9.1328125" style="2" customWidth="1"/>
    <col min="12281" max="12281" width="54.3984375" style="2" customWidth="1"/>
    <col min="12282" max="12286" width="14.86328125" style="2" customWidth="1"/>
    <col min="12287" max="12287" width="31.265625" style="2" customWidth="1"/>
    <col min="12288" max="12288" width="16.265625" style="2" customWidth="1"/>
    <col min="12289" max="12293" width="9.1328125" style="2" customWidth="1"/>
    <col min="12294" max="12294" width="33.1328125" style="2" customWidth="1"/>
    <col min="12295" max="12295" width="42.265625" style="2" customWidth="1"/>
    <col min="12296" max="12296" width="61.265625" style="2" customWidth="1"/>
    <col min="12297" max="12535" width="7.86328125" style="2"/>
    <col min="12536" max="12536" width="9.1328125" style="2" customWidth="1"/>
    <col min="12537" max="12537" width="54.3984375" style="2" customWidth="1"/>
    <col min="12538" max="12542" width="14.86328125" style="2" customWidth="1"/>
    <col min="12543" max="12543" width="31.265625" style="2" customWidth="1"/>
    <col min="12544" max="12544" width="16.265625" style="2" customWidth="1"/>
    <col min="12545" max="12549" width="9.1328125" style="2" customWidth="1"/>
    <col min="12550" max="12550" width="33.1328125" style="2" customWidth="1"/>
    <col min="12551" max="12551" width="42.265625" style="2" customWidth="1"/>
    <col min="12552" max="12552" width="61.265625" style="2" customWidth="1"/>
    <col min="12553" max="12791" width="7.86328125" style="2"/>
    <col min="12792" max="12792" width="9.1328125" style="2" customWidth="1"/>
    <col min="12793" max="12793" width="54.3984375" style="2" customWidth="1"/>
    <col min="12794" max="12798" width="14.86328125" style="2" customWidth="1"/>
    <col min="12799" max="12799" width="31.265625" style="2" customWidth="1"/>
    <col min="12800" max="12800" width="16.265625" style="2" customWidth="1"/>
    <col min="12801" max="12805" width="9.1328125" style="2" customWidth="1"/>
    <col min="12806" max="12806" width="33.1328125" style="2" customWidth="1"/>
    <col min="12807" max="12807" width="42.265625" style="2" customWidth="1"/>
    <col min="12808" max="12808" width="61.265625" style="2" customWidth="1"/>
    <col min="12809" max="13047" width="7.86328125" style="2"/>
    <col min="13048" max="13048" width="9.1328125" style="2" customWidth="1"/>
    <col min="13049" max="13049" width="54.3984375" style="2" customWidth="1"/>
    <col min="13050" max="13054" width="14.86328125" style="2" customWidth="1"/>
    <col min="13055" max="13055" width="31.265625" style="2" customWidth="1"/>
    <col min="13056" max="13056" width="16.265625" style="2" customWidth="1"/>
    <col min="13057" max="13061" width="9.1328125" style="2" customWidth="1"/>
    <col min="13062" max="13062" width="33.1328125" style="2" customWidth="1"/>
    <col min="13063" max="13063" width="42.265625" style="2" customWidth="1"/>
    <col min="13064" max="13064" width="61.265625" style="2" customWidth="1"/>
    <col min="13065" max="13303" width="7.86328125" style="2"/>
    <col min="13304" max="13304" width="9.1328125" style="2" customWidth="1"/>
    <col min="13305" max="13305" width="54.3984375" style="2" customWidth="1"/>
    <col min="13306" max="13310" width="14.86328125" style="2" customWidth="1"/>
    <col min="13311" max="13311" width="31.265625" style="2" customWidth="1"/>
    <col min="13312" max="13312" width="16.265625" style="2" customWidth="1"/>
    <col min="13313" max="13317" width="9.1328125" style="2" customWidth="1"/>
    <col min="13318" max="13318" width="33.1328125" style="2" customWidth="1"/>
    <col min="13319" max="13319" width="42.265625" style="2" customWidth="1"/>
    <col min="13320" max="13320" width="61.265625" style="2" customWidth="1"/>
    <col min="13321" max="13559" width="7.86328125" style="2"/>
    <col min="13560" max="13560" width="9.1328125" style="2" customWidth="1"/>
    <col min="13561" max="13561" width="54.3984375" style="2" customWidth="1"/>
    <col min="13562" max="13566" width="14.86328125" style="2" customWidth="1"/>
    <col min="13567" max="13567" width="31.265625" style="2" customWidth="1"/>
    <col min="13568" max="13568" width="16.265625" style="2" customWidth="1"/>
    <col min="13569" max="13573" width="9.1328125" style="2" customWidth="1"/>
    <col min="13574" max="13574" width="33.1328125" style="2" customWidth="1"/>
    <col min="13575" max="13575" width="42.265625" style="2" customWidth="1"/>
    <col min="13576" max="13576" width="61.265625" style="2" customWidth="1"/>
    <col min="13577" max="13815" width="7.86328125" style="2"/>
    <col min="13816" max="13816" width="9.1328125" style="2" customWidth="1"/>
    <col min="13817" max="13817" width="54.3984375" style="2" customWidth="1"/>
    <col min="13818" max="13822" width="14.86328125" style="2" customWidth="1"/>
    <col min="13823" max="13823" width="31.265625" style="2" customWidth="1"/>
    <col min="13824" max="13824" width="16.265625" style="2" customWidth="1"/>
    <col min="13825" max="13829" width="9.1328125" style="2" customWidth="1"/>
    <col min="13830" max="13830" width="33.1328125" style="2" customWidth="1"/>
    <col min="13831" max="13831" width="42.265625" style="2" customWidth="1"/>
    <col min="13832" max="13832" width="61.265625" style="2" customWidth="1"/>
    <col min="13833" max="14071" width="7.86328125" style="2"/>
    <col min="14072" max="14072" width="9.1328125" style="2" customWidth="1"/>
    <col min="14073" max="14073" width="54.3984375" style="2" customWidth="1"/>
    <col min="14074" max="14078" width="14.86328125" style="2" customWidth="1"/>
    <col min="14079" max="14079" width="31.265625" style="2" customWidth="1"/>
    <col min="14080" max="14080" width="16.265625" style="2" customWidth="1"/>
    <col min="14081" max="14085" width="9.1328125" style="2" customWidth="1"/>
    <col min="14086" max="14086" width="33.1328125" style="2" customWidth="1"/>
    <col min="14087" max="14087" width="42.265625" style="2" customWidth="1"/>
    <col min="14088" max="14088" width="61.265625" style="2" customWidth="1"/>
    <col min="14089" max="14327" width="7.86328125" style="2"/>
    <col min="14328" max="14328" width="9.1328125" style="2" customWidth="1"/>
    <col min="14329" max="14329" width="54.3984375" style="2" customWidth="1"/>
    <col min="14330" max="14334" width="14.86328125" style="2" customWidth="1"/>
    <col min="14335" max="14335" width="31.265625" style="2" customWidth="1"/>
    <col min="14336" max="14336" width="16.265625" style="2" customWidth="1"/>
    <col min="14337" max="14341" width="9.1328125" style="2" customWidth="1"/>
    <col min="14342" max="14342" width="33.1328125" style="2" customWidth="1"/>
    <col min="14343" max="14343" width="42.265625" style="2" customWidth="1"/>
    <col min="14344" max="14344" width="61.265625" style="2" customWidth="1"/>
    <col min="14345" max="14583" width="7.86328125" style="2"/>
    <col min="14584" max="14584" width="9.1328125" style="2" customWidth="1"/>
    <col min="14585" max="14585" width="54.3984375" style="2" customWidth="1"/>
    <col min="14586" max="14590" width="14.86328125" style="2" customWidth="1"/>
    <col min="14591" max="14591" width="31.265625" style="2" customWidth="1"/>
    <col min="14592" max="14592" width="16.265625" style="2" customWidth="1"/>
    <col min="14593" max="14597" width="9.1328125" style="2" customWidth="1"/>
    <col min="14598" max="14598" width="33.1328125" style="2" customWidth="1"/>
    <col min="14599" max="14599" width="42.265625" style="2" customWidth="1"/>
    <col min="14600" max="14600" width="61.265625" style="2" customWidth="1"/>
    <col min="14601" max="14839" width="7.86328125" style="2"/>
    <col min="14840" max="14840" width="9.1328125" style="2" customWidth="1"/>
    <col min="14841" max="14841" width="54.3984375" style="2" customWidth="1"/>
    <col min="14842" max="14846" width="14.86328125" style="2" customWidth="1"/>
    <col min="14847" max="14847" width="31.265625" style="2" customWidth="1"/>
    <col min="14848" max="14848" width="16.265625" style="2" customWidth="1"/>
    <col min="14849" max="14853" width="9.1328125" style="2" customWidth="1"/>
    <col min="14854" max="14854" width="33.1328125" style="2" customWidth="1"/>
    <col min="14855" max="14855" width="42.265625" style="2" customWidth="1"/>
    <col min="14856" max="14856" width="61.265625" style="2" customWidth="1"/>
    <col min="14857" max="15095" width="7.86328125" style="2"/>
    <col min="15096" max="15096" width="9.1328125" style="2" customWidth="1"/>
    <col min="15097" max="15097" width="54.3984375" style="2" customWidth="1"/>
    <col min="15098" max="15102" width="14.86328125" style="2" customWidth="1"/>
    <col min="15103" max="15103" width="31.265625" style="2" customWidth="1"/>
    <col min="15104" max="15104" width="16.265625" style="2" customWidth="1"/>
    <col min="15105" max="15109" width="9.1328125" style="2" customWidth="1"/>
    <col min="15110" max="15110" width="33.1328125" style="2" customWidth="1"/>
    <col min="15111" max="15111" width="42.265625" style="2" customWidth="1"/>
    <col min="15112" max="15112" width="61.265625" style="2" customWidth="1"/>
    <col min="15113" max="15351" width="7.86328125" style="2"/>
    <col min="15352" max="15352" width="9.1328125" style="2" customWidth="1"/>
    <col min="15353" max="15353" width="54.3984375" style="2" customWidth="1"/>
    <col min="15354" max="15358" width="14.86328125" style="2" customWidth="1"/>
    <col min="15359" max="15359" width="31.265625" style="2" customWidth="1"/>
    <col min="15360" max="15360" width="16.265625" style="2" customWidth="1"/>
    <col min="15361" max="15365" width="9.1328125" style="2" customWidth="1"/>
    <col min="15366" max="15366" width="33.1328125" style="2" customWidth="1"/>
    <col min="15367" max="15367" width="42.265625" style="2" customWidth="1"/>
    <col min="15368" max="15368" width="61.265625" style="2" customWidth="1"/>
    <col min="15369" max="15607" width="7.86328125" style="2"/>
    <col min="15608" max="15608" width="9.1328125" style="2" customWidth="1"/>
    <col min="15609" max="15609" width="54.3984375" style="2" customWidth="1"/>
    <col min="15610" max="15614" width="14.86328125" style="2" customWidth="1"/>
    <col min="15615" max="15615" width="31.265625" style="2" customWidth="1"/>
    <col min="15616" max="15616" width="16.265625" style="2" customWidth="1"/>
    <col min="15617" max="15621" width="9.1328125" style="2" customWidth="1"/>
    <col min="15622" max="15622" width="33.1328125" style="2" customWidth="1"/>
    <col min="15623" max="15623" width="42.265625" style="2" customWidth="1"/>
    <col min="15624" max="15624" width="61.265625" style="2" customWidth="1"/>
    <col min="15625" max="15863" width="7.86328125" style="2"/>
    <col min="15864" max="15864" width="9.1328125" style="2" customWidth="1"/>
    <col min="15865" max="15865" width="54.3984375" style="2" customWidth="1"/>
    <col min="15866" max="15870" width="14.86328125" style="2" customWidth="1"/>
    <col min="15871" max="15871" width="31.265625" style="2" customWidth="1"/>
    <col min="15872" max="15872" width="16.265625" style="2" customWidth="1"/>
    <col min="15873" max="15877" width="9.1328125" style="2" customWidth="1"/>
    <col min="15878" max="15878" width="33.1328125" style="2" customWidth="1"/>
    <col min="15879" max="15879" width="42.265625" style="2" customWidth="1"/>
    <col min="15880" max="15880" width="61.265625" style="2" customWidth="1"/>
    <col min="15881" max="16119" width="7.86328125" style="2"/>
    <col min="16120" max="16120" width="9.1328125" style="2" customWidth="1"/>
    <col min="16121" max="16121" width="54.3984375" style="2" customWidth="1"/>
    <col min="16122" max="16126" width="14.86328125" style="2" customWidth="1"/>
    <col min="16127" max="16127" width="31.265625" style="2" customWidth="1"/>
    <col min="16128" max="16128" width="16.265625" style="2" customWidth="1"/>
    <col min="16129" max="16133" width="9.1328125" style="2" customWidth="1"/>
    <col min="16134" max="16134" width="33.1328125" style="2" customWidth="1"/>
    <col min="16135" max="16135" width="42.265625" style="2" customWidth="1"/>
    <col min="16136" max="16136" width="61.265625" style="2" customWidth="1"/>
    <col min="16137" max="16384" width="7.86328125" style="2"/>
  </cols>
  <sheetData>
    <row r="1" spans="1:97" ht="15.75" customHeight="1" x14ac:dyDescent="0.45">
      <c r="A1" s="267" t="str">
        <f>+'1.TP HT'!A1:F1</f>
        <v>ỦY BAN NHÂN DÂN</v>
      </c>
      <c r="B1" s="267"/>
      <c r="C1" s="267"/>
      <c r="D1" s="267"/>
      <c r="E1" s="267"/>
      <c r="F1" s="267"/>
      <c r="G1" s="268" t="s">
        <v>0</v>
      </c>
      <c r="H1" s="268"/>
      <c r="I1" s="268"/>
      <c r="J1" s="268"/>
      <c r="K1" s="268"/>
      <c r="L1" s="268"/>
      <c r="M1" s="268"/>
      <c r="N1" s="268"/>
      <c r="O1" s="268"/>
    </row>
    <row r="2" spans="1:97" ht="15.75" customHeight="1" x14ac:dyDescent="0.45">
      <c r="A2" s="268" t="str">
        <f>+'1.TP HT'!A2:F2</f>
        <v>TỈNH HÀ TĨNH</v>
      </c>
      <c r="B2" s="268"/>
      <c r="C2" s="268"/>
      <c r="D2" s="268"/>
      <c r="E2" s="268"/>
      <c r="F2" s="268"/>
      <c r="G2" s="268" t="s">
        <v>1</v>
      </c>
      <c r="H2" s="268"/>
      <c r="I2" s="268"/>
      <c r="J2" s="268"/>
      <c r="K2" s="268"/>
      <c r="L2" s="268"/>
      <c r="M2" s="268"/>
      <c r="N2" s="268"/>
      <c r="O2" s="268"/>
    </row>
    <row r="3" spans="1:97" ht="12.75" x14ac:dyDescent="0.25">
      <c r="A3" s="269"/>
      <c r="B3" s="269"/>
      <c r="C3" s="269"/>
      <c r="D3" s="269"/>
      <c r="E3" s="269"/>
      <c r="F3" s="269"/>
      <c r="G3" s="269"/>
      <c r="H3" s="269"/>
      <c r="I3" s="269"/>
      <c r="J3" s="269"/>
      <c r="K3" s="269"/>
      <c r="L3" s="269"/>
      <c r="M3" s="269"/>
      <c r="N3" s="269"/>
      <c r="O3" s="269"/>
    </row>
    <row r="4" spans="1:97" ht="13.5" x14ac:dyDescent="0.45">
      <c r="A4" s="270" t="s">
        <v>784</v>
      </c>
      <c r="B4" s="270"/>
      <c r="C4" s="270"/>
      <c r="D4" s="270"/>
      <c r="E4" s="270"/>
      <c r="F4" s="270"/>
      <c r="G4" s="270"/>
      <c r="H4" s="270"/>
      <c r="I4" s="270"/>
      <c r="J4" s="270"/>
      <c r="K4" s="270"/>
      <c r="L4" s="270"/>
      <c r="M4" s="270"/>
      <c r="N4" s="270"/>
      <c r="O4" s="270"/>
    </row>
    <row r="5" spans="1:97"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97" ht="15" customHeight="1" x14ac:dyDescent="0.25">
      <c r="A6" s="272"/>
      <c r="B6" s="272"/>
      <c r="C6" s="272"/>
      <c r="D6" s="272"/>
      <c r="E6" s="272"/>
      <c r="F6" s="272"/>
      <c r="G6" s="272"/>
      <c r="H6" s="272"/>
      <c r="I6" s="272"/>
      <c r="J6" s="272"/>
      <c r="K6" s="272"/>
      <c r="L6" s="272"/>
      <c r="M6" s="272"/>
      <c r="N6" s="272"/>
      <c r="O6" s="272"/>
    </row>
    <row r="7" spans="1:97" s="13" customFormat="1" ht="20.25" customHeight="1" x14ac:dyDescent="0.45">
      <c r="A7" s="273" t="s">
        <v>2</v>
      </c>
      <c r="B7" s="265" t="s">
        <v>606</v>
      </c>
      <c r="C7" s="263" t="s">
        <v>604</v>
      </c>
      <c r="D7" s="265" t="s">
        <v>4</v>
      </c>
      <c r="E7" s="265" t="s">
        <v>5</v>
      </c>
      <c r="F7" s="265"/>
      <c r="G7" s="265"/>
      <c r="H7" s="265"/>
      <c r="I7" s="265" t="s">
        <v>659</v>
      </c>
      <c r="J7" s="265" t="s">
        <v>7</v>
      </c>
      <c r="K7" s="265"/>
      <c r="L7" s="265"/>
      <c r="M7" s="265"/>
      <c r="N7" s="265"/>
      <c r="O7" s="265" t="s">
        <v>608</v>
      </c>
    </row>
    <row r="8" spans="1:97" s="13" customFormat="1" ht="56.25" customHeight="1" x14ac:dyDescent="0.45">
      <c r="A8" s="274"/>
      <c r="B8" s="263"/>
      <c r="C8" s="264"/>
      <c r="D8" s="263"/>
      <c r="E8" s="11" t="s">
        <v>9</v>
      </c>
      <c r="F8" s="11" t="s">
        <v>10</v>
      </c>
      <c r="G8" s="11" t="s">
        <v>11</v>
      </c>
      <c r="H8" s="11" t="s">
        <v>12</v>
      </c>
      <c r="I8" s="263"/>
      <c r="J8" s="11" t="s">
        <v>13</v>
      </c>
      <c r="K8" s="11" t="s">
        <v>14</v>
      </c>
      <c r="L8" s="11" t="s">
        <v>15</v>
      </c>
      <c r="M8" s="11" t="s">
        <v>16</v>
      </c>
      <c r="N8" s="25" t="s">
        <v>631</v>
      </c>
      <c r="O8" s="263"/>
    </row>
    <row r="9" spans="1:97" s="6" customFormat="1" ht="21.75" customHeight="1" x14ac:dyDescent="0.25">
      <c r="A9" s="12">
        <v>-1</v>
      </c>
      <c r="B9" s="12">
        <v>-2</v>
      </c>
      <c r="C9" s="12">
        <v>-3</v>
      </c>
      <c r="D9" s="12" t="s">
        <v>607</v>
      </c>
      <c r="E9" s="12">
        <v>-5</v>
      </c>
      <c r="F9" s="12">
        <v>-6</v>
      </c>
      <c r="G9" s="12">
        <v>-7</v>
      </c>
      <c r="H9" s="12">
        <v>-8</v>
      </c>
      <c r="I9" s="12" t="s">
        <v>625</v>
      </c>
      <c r="J9" s="12">
        <v>-10</v>
      </c>
      <c r="K9" s="12">
        <v>-11</v>
      </c>
      <c r="L9" s="12">
        <v>-12</v>
      </c>
      <c r="M9" s="12">
        <v>-13</v>
      </c>
      <c r="N9" s="12">
        <v>-14</v>
      </c>
      <c r="O9" s="12">
        <v>-15</v>
      </c>
    </row>
    <row r="10" spans="1:97" s="19" customFormat="1" ht="24" customHeight="1" x14ac:dyDescent="0.45">
      <c r="A10" s="67">
        <v>1</v>
      </c>
      <c r="B10" s="68" t="s">
        <v>603</v>
      </c>
      <c r="C10" s="57">
        <f>+'1.TP HT'!A61</f>
        <v>41</v>
      </c>
      <c r="D10" s="36">
        <f>+E10+F10+G10+H10</f>
        <v>48.273999999999994</v>
      </c>
      <c r="E10" s="36">
        <f>+'1.TP HT'!D61</f>
        <v>31.163999999999994</v>
      </c>
      <c r="F10" s="36"/>
      <c r="G10" s="36"/>
      <c r="H10" s="36">
        <f>+'1.TP HT'!G61</f>
        <v>17.11</v>
      </c>
      <c r="I10" s="69">
        <f>+J10+K10+L10+M10+N10</f>
        <v>262.86</v>
      </c>
      <c r="J10" s="69"/>
      <c r="K10" s="69">
        <f>+'1.TP HT'!K61</f>
        <v>93.03</v>
      </c>
      <c r="L10" s="69">
        <f>+'1.TP HT'!L61</f>
        <v>97.78</v>
      </c>
      <c r="M10" s="69">
        <f>+'1.TP HT'!M61</f>
        <v>22.650000000000002</v>
      </c>
      <c r="N10" s="69">
        <f>+'1.TP HT'!N61</f>
        <v>49.4</v>
      </c>
      <c r="O10" s="70" t="s">
        <v>609</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row>
    <row r="11" spans="1:97" ht="24" customHeight="1" x14ac:dyDescent="0.45">
      <c r="A11" s="27">
        <v>2</v>
      </c>
      <c r="B11" s="71" t="s">
        <v>599</v>
      </c>
      <c r="C11" s="72">
        <f>+'2.TX H Lĩnh'!A25</f>
        <v>11</v>
      </c>
      <c r="D11" s="36">
        <f t="shared" ref="D11:D22" si="0">+E11+F11+G11+H11</f>
        <v>15.66</v>
      </c>
      <c r="E11" s="36">
        <f>+'2.TX H Lĩnh'!D25</f>
        <v>7.21</v>
      </c>
      <c r="F11" s="36"/>
      <c r="G11" s="36"/>
      <c r="H11" s="36">
        <f>+'2.TX H Lĩnh'!G25</f>
        <v>8.4499999999999993</v>
      </c>
      <c r="I11" s="69">
        <f t="shared" ref="I11:I22" si="1">+J11+K11+L11+M11+N11</f>
        <v>40.21142857142857</v>
      </c>
      <c r="J11" s="69"/>
      <c r="K11" s="69">
        <f>+'2.TX H Lĩnh'!K25</f>
        <v>6.68</v>
      </c>
      <c r="L11" s="69">
        <f>+'2.TX H Lĩnh'!L25</f>
        <v>31.56</v>
      </c>
      <c r="M11" s="69">
        <f>+'2.TX H Lĩnh'!M25</f>
        <v>1.6214285714285714</v>
      </c>
      <c r="N11" s="69">
        <f>+'2.TX H Lĩnh'!N25</f>
        <v>0.35</v>
      </c>
      <c r="O11" s="70" t="s">
        <v>610</v>
      </c>
    </row>
    <row r="12" spans="1:97" s="15" customFormat="1" ht="24" customHeight="1" x14ac:dyDescent="0.45">
      <c r="A12" s="67">
        <v>3</v>
      </c>
      <c r="B12" s="68" t="s">
        <v>593</v>
      </c>
      <c r="C12" s="67">
        <f>+'3.TX Kỳ Anh'!A34</f>
        <v>16</v>
      </c>
      <c r="D12" s="36">
        <f t="shared" si="0"/>
        <v>1685.75</v>
      </c>
      <c r="E12" s="36">
        <f>+'3.TX Kỳ Anh'!D34</f>
        <v>915.78000000000009</v>
      </c>
      <c r="F12" s="36">
        <f>+'3.TX Kỳ Anh'!E34</f>
        <v>31.24</v>
      </c>
      <c r="G12" s="36"/>
      <c r="H12" s="36">
        <f>+'3.TX Kỳ Anh'!G34</f>
        <v>738.73</v>
      </c>
      <c r="I12" s="69">
        <f t="shared" si="1"/>
        <v>4556.8500000000004</v>
      </c>
      <c r="J12" s="69">
        <f>+'3.TX Kỳ Anh'!J34</f>
        <v>0.52</v>
      </c>
      <c r="K12" s="69">
        <f>+'3.TX Kỳ Anh'!K34</f>
        <v>280.2</v>
      </c>
      <c r="L12" s="69">
        <f>+'3.TX Kỳ Anh'!L34</f>
        <v>1.0900000000000001</v>
      </c>
      <c r="M12" s="69">
        <f>+'3.TX Kỳ Anh'!M34</f>
        <v>2.2400000000000002</v>
      </c>
      <c r="N12" s="69">
        <f>+'3.TX Kỳ Anh'!N34</f>
        <v>4272.8</v>
      </c>
      <c r="O12" s="70" t="s">
        <v>611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row>
    <row r="13" spans="1:97" s="15" customFormat="1" ht="24" customHeight="1" x14ac:dyDescent="0.45">
      <c r="A13" s="67">
        <v>4</v>
      </c>
      <c r="B13" s="73" t="s">
        <v>605</v>
      </c>
      <c r="C13" s="70">
        <f>+'4.N Xuân'!A27</f>
        <v>11</v>
      </c>
      <c r="D13" s="36">
        <f t="shared" si="0"/>
        <v>270.54000000000002</v>
      </c>
      <c r="E13" s="36">
        <f>+'4.N Xuân'!D27</f>
        <v>11.77</v>
      </c>
      <c r="F13" s="36">
        <f>+'4.N Xuân'!E27</f>
        <v>26.06</v>
      </c>
      <c r="G13" s="36"/>
      <c r="H13" s="36">
        <f>+'4.N Xuân'!G27</f>
        <v>232.71</v>
      </c>
      <c r="I13" s="69">
        <f t="shared" si="1"/>
        <v>302</v>
      </c>
      <c r="J13" s="69"/>
      <c r="K13" s="69">
        <f>+'4.N Xuân'!K27</f>
        <v>18.850000000000001</v>
      </c>
      <c r="L13" s="69"/>
      <c r="M13" s="69">
        <f>+'4.N Xuân'!M27</f>
        <v>1.1499999999999999</v>
      </c>
      <c r="N13" s="69">
        <f>+'4.N Xuân'!N27</f>
        <v>282</v>
      </c>
      <c r="O13" s="70" t="s">
        <v>612</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row>
    <row r="14" spans="1:97" s="19" customFormat="1" ht="24" customHeight="1" x14ac:dyDescent="0.45">
      <c r="A14" s="27">
        <v>5</v>
      </c>
      <c r="B14" s="68" t="s">
        <v>595</v>
      </c>
      <c r="C14" s="67">
        <f>+'5.Đức Thọ'!A25</f>
        <v>11</v>
      </c>
      <c r="D14" s="36">
        <f t="shared" si="0"/>
        <v>19.38</v>
      </c>
      <c r="E14" s="36">
        <f>+'5.Đức Thọ'!D25</f>
        <v>15.24</v>
      </c>
      <c r="F14" s="36"/>
      <c r="G14" s="36"/>
      <c r="H14" s="36">
        <f>+'5.Đức Thọ'!G25</f>
        <v>4.1399999999999997</v>
      </c>
      <c r="I14" s="69">
        <f t="shared" si="1"/>
        <v>31.59</v>
      </c>
      <c r="J14" s="69"/>
      <c r="K14" s="69">
        <f>+'5.Đức Thọ'!K25</f>
        <v>4.9000000000000004</v>
      </c>
      <c r="L14" s="69">
        <f>+'5.Đức Thọ'!L25</f>
        <v>26.39</v>
      </c>
      <c r="M14" s="69"/>
      <c r="N14" s="69">
        <f>+'5.Đức Thọ'!N25</f>
        <v>0.3</v>
      </c>
      <c r="O14" s="70" t="s">
        <v>613</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row>
    <row r="15" spans="1:97" s="15" customFormat="1" ht="24" customHeight="1" x14ac:dyDescent="0.45">
      <c r="A15" s="67">
        <v>6</v>
      </c>
      <c r="B15" s="68" t="s">
        <v>592</v>
      </c>
      <c r="C15" s="67">
        <f>+'6.H Sơn'!A37</f>
        <v>19</v>
      </c>
      <c r="D15" s="36">
        <f t="shared" si="0"/>
        <v>9.4200000000000017</v>
      </c>
      <c r="E15" s="36">
        <f>+'6.H Sơn'!D37</f>
        <v>2.4300000000000006</v>
      </c>
      <c r="F15" s="36"/>
      <c r="G15" s="36"/>
      <c r="H15" s="36">
        <f>+'6.H Sơn'!G37</f>
        <v>6.99</v>
      </c>
      <c r="I15" s="69">
        <f t="shared" si="1"/>
        <v>8.4400000000000013</v>
      </c>
      <c r="J15" s="69">
        <f>+'6.H Sơn'!J37</f>
        <v>0.06</v>
      </c>
      <c r="K15" s="69">
        <f>+'6.H Sơn'!K37</f>
        <v>0.80999999999999994</v>
      </c>
      <c r="L15" s="69">
        <f>+'6.H Sơn'!L37</f>
        <v>1.7500000000000002</v>
      </c>
      <c r="M15" s="69">
        <f>+'6.H Sơn'!M37</f>
        <v>4.82</v>
      </c>
      <c r="N15" s="69">
        <f>+'6.H Sơn'!N37</f>
        <v>1</v>
      </c>
      <c r="O15" s="70" t="s">
        <v>614</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row>
    <row r="16" spans="1:97" s="19" customFormat="1" ht="24" customHeight="1" x14ac:dyDescent="0.45">
      <c r="A16" s="67">
        <v>7</v>
      </c>
      <c r="B16" s="68" t="s">
        <v>598</v>
      </c>
      <c r="C16" s="67">
        <f>+'7.V Quang'!A23</f>
        <v>8</v>
      </c>
      <c r="D16" s="36">
        <f t="shared" si="0"/>
        <v>5.0199999999999996</v>
      </c>
      <c r="E16" s="36">
        <f>+'7.V Quang'!D23</f>
        <v>0.75</v>
      </c>
      <c r="F16" s="36"/>
      <c r="G16" s="36"/>
      <c r="H16" s="36">
        <f>+'7.V Quang'!G23</f>
        <v>4.2699999999999996</v>
      </c>
      <c r="I16" s="69">
        <f t="shared" si="1"/>
        <v>3.2304300000000001</v>
      </c>
      <c r="J16" s="69"/>
      <c r="K16" s="69">
        <f>+'7.V Quang'!K23</f>
        <v>0.05</v>
      </c>
      <c r="L16" s="69">
        <f>+'7.V Quang'!L23</f>
        <v>0.33083000000000001</v>
      </c>
      <c r="M16" s="69">
        <f>+'7.V Quang'!M23</f>
        <v>0.74439999999999995</v>
      </c>
      <c r="N16" s="69">
        <f>+'7.V Quang'!N23</f>
        <v>2.1052</v>
      </c>
      <c r="O16" s="70" t="s">
        <v>615</v>
      </c>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row>
    <row r="17" spans="1:97" s="19" customFormat="1" ht="24" customHeight="1" x14ac:dyDescent="0.45">
      <c r="A17" s="27">
        <v>8</v>
      </c>
      <c r="B17" s="68" t="s">
        <v>600</v>
      </c>
      <c r="C17" s="67">
        <f>+'8.H Khê'!A35</f>
        <v>12</v>
      </c>
      <c r="D17" s="36">
        <f t="shared" si="0"/>
        <v>23.119999999999997</v>
      </c>
      <c r="E17" s="36">
        <f>+'8.H Khê'!D35</f>
        <v>1.32</v>
      </c>
      <c r="F17" s="36"/>
      <c r="G17" s="36"/>
      <c r="H17" s="36">
        <f>+'8.H Khê'!G35</f>
        <v>21.799999999999997</v>
      </c>
      <c r="I17" s="69">
        <f t="shared" si="1"/>
        <v>44.720000000000006</v>
      </c>
      <c r="J17" s="69">
        <f>+'8.H Khê'!J35</f>
        <v>39.510000000000005</v>
      </c>
      <c r="K17" s="69">
        <f>+'8.H Khê'!K35</f>
        <v>0.5</v>
      </c>
      <c r="L17" s="69">
        <f>+'8.H Khê'!L35</f>
        <v>0.96</v>
      </c>
      <c r="M17" s="69">
        <f>+'8.H Khê'!M35</f>
        <v>0.53</v>
      </c>
      <c r="N17" s="69">
        <f>+'8.H Khê'!N35</f>
        <v>3.2199999999999998</v>
      </c>
      <c r="O17" s="70" t="s">
        <v>616</v>
      </c>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row>
    <row r="18" spans="1:97" s="18" customFormat="1" ht="24" customHeight="1" x14ac:dyDescent="0.45">
      <c r="A18" s="67">
        <v>9</v>
      </c>
      <c r="B18" s="68" t="s">
        <v>596</v>
      </c>
      <c r="C18" s="74">
        <f>+'9.Can Lộc'!A41</f>
        <v>25</v>
      </c>
      <c r="D18" s="36">
        <f t="shared" si="0"/>
        <v>14.910000000000002</v>
      </c>
      <c r="E18" s="36">
        <f>+'9.Can Lộc'!D41</f>
        <v>12.190000000000001</v>
      </c>
      <c r="F18" s="36"/>
      <c r="G18" s="36"/>
      <c r="H18" s="36">
        <f>+'9.Can Lộc'!G41</f>
        <v>2.7200000000000006</v>
      </c>
      <c r="I18" s="69">
        <f t="shared" si="1"/>
        <v>7.0208399999999997</v>
      </c>
      <c r="J18" s="69"/>
      <c r="K18" s="69"/>
      <c r="L18" s="69"/>
      <c r="M18" s="69">
        <f>+'9.Can Lộc'!M41</f>
        <v>5.5948399999999996</v>
      </c>
      <c r="N18" s="69">
        <f>+'9.Can Lộc'!N41</f>
        <v>1.4259999999999999</v>
      </c>
      <c r="O18" s="70" t="s">
        <v>617</v>
      </c>
    </row>
    <row r="19" spans="1:97" s="17" customFormat="1" ht="24" customHeight="1" x14ac:dyDescent="0.45">
      <c r="A19" s="67">
        <v>10</v>
      </c>
      <c r="B19" s="68" t="s">
        <v>594</v>
      </c>
      <c r="C19" s="75">
        <f>+'10.Lộc Hà'!A43</f>
        <v>27</v>
      </c>
      <c r="D19" s="36">
        <f t="shared" si="0"/>
        <v>70.55</v>
      </c>
      <c r="E19" s="36">
        <f>+'10.Lộc Hà'!D43</f>
        <v>26.96</v>
      </c>
      <c r="F19" s="36">
        <f>+'10.Lộc Hà'!E43</f>
        <v>2.8</v>
      </c>
      <c r="G19" s="36"/>
      <c r="H19" s="36">
        <f>+'10.Lộc Hà'!G43</f>
        <v>40.79</v>
      </c>
      <c r="I19" s="69">
        <f t="shared" si="1"/>
        <v>99.002800000000022</v>
      </c>
      <c r="J19" s="69">
        <f>+'10.Lộc Hà'!J43</f>
        <v>27.415379999999999</v>
      </c>
      <c r="K19" s="69">
        <f>+'10.Lộc Hà'!K43</f>
        <v>49.63956000000001</v>
      </c>
      <c r="L19" s="69">
        <f>+'10.Lộc Hà'!L43</f>
        <v>21.765859999999996</v>
      </c>
      <c r="M19" s="69">
        <f>+'10.Lộc Hà'!M43</f>
        <v>0.10919999999999999</v>
      </c>
      <c r="N19" s="69">
        <f>+'10.Lộc Hà'!N43</f>
        <v>7.2800000000000004E-2</v>
      </c>
      <c r="O19" s="70" t="s">
        <v>618</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row>
    <row r="20" spans="1:97" s="19" customFormat="1" ht="24" customHeight="1" x14ac:dyDescent="0.45">
      <c r="A20" s="27">
        <v>11</v>
      </c>
      <c r="B20" s="68" t="s">
        <v>601</v>
      </c>
      <c r="C20" s="75" t="str">
        <f>+'11.T Hà'!A58</f>
        <v>37</v>
      </c>
      <c r="D20" s="36">
        <f t="shared" si="0"/>
        <v>26.810000000000002</v>
      </c>
      <c r="E20" s="36">
        <f>+'11.T Hà'!D58</f>
        <v>13.98</v>
      </c>
      <c r="F20" s="36"/>
      <c r="G20" s="36"/>
      <c r="H20" s="36">
        <f>+'11.T Hà'!G58</f>
        <v>12.830000000000002</v>
      </c>
      <c r="I20" s="69">
        <f t="shared" si="1"/>
        <v>4.7152959999999995</v>
      </c>
      <c r="J20" s="69"/>
      <c r="K20" s="69">
        <f>+'11.T Hà'!K58</f>
        <v>2.367E-2</v>
      </c>
      <c r="L20" s="69"/>
      <c r="M20" s="69">
        <f>+'11.T Hà'!M58</f>
        <v>3.1539459999999995</v>
      </c>
      <c r="N20" s="69">
        <f>+'11.T Hà'!N58</f>
        <v>1.5376799999999997</v>
      </c>
      <c r="O20" s="70" t="s">
        <v>619</v>
      </c>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row>
    <row r="21" spans="1:97" s="19" customFormat="1" ht="24" customHeight="1" x14ac:dyDescent="0.45">
      <c r="A21" s="67">
        <v>12</v>
      </c>
      <c r="B21" s="68" t="s">
        <v>597</v>
      </c>
      <c r="C21" s="67">
        <f>+'12.C Xuyên'!A48</f>
        <v>26</v>
      </c>
      <c r="D21" s="36">
        <f t="shared" si="0"/>
        <v>111.11000000000001</v>
      </c>
      <c r="E21" s="36">
        <f>+'12.C Xuyên'!D48</f>
        <v>88.000000000000014</v>
      </c>
      <c r="F21" s="36">
        <f>+'12.C Xuyên'!E48</f>
        <v>5.1199999999999992</v>
      </c>
      <c r="G21" s="36"/>
      <c r="H21" s="36">
        <f>+'12.C Xuyên'!G48</f>
        <v>17.990000000000002</v>
      </c>
      <c r="I21" s="69">
        <f t="shared" si="1"/>
        <v>42.27</v>
      </c>
      <c r="J21" s="69"/>
      <c r="K21" s="69">
        <f>+'12.C Xuyên'!K48</f>
        <v>19.049999999999997</v>
      </c>
      <c r="L21" s="69"/>
      <c r="M21" s="69">
        <f>+'12.C Xuyên'!M48</f>
        <v>19.900000000000002</v>
      </c>
      <c r="N21" s="69">
        <f>+'12.C Xuyên'!N48</f>
        <v>3.32</v>
      </c>
      <c r="O21" s="70" t="s">
        <v>620</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row>
    <row r="22" spans="1:97" s="19" customFormat="1" ht="24" customHeight="1" x14ac:dyDescent="0.45">
      <c r="A22" s="67">
        <v>13</v>
      </c>
      <c r="B22" s="68" t="s">
        <v>602</v>
      </c>
      <c r="C22" s="67">
        <f>+'13.Kỳ Anh'!A28</f>
        <v>13</v>
      </c>
      <c r="D22" s="36">
        <f t="shared" si="0"/>
        <v>20.830000000000002</v>
      </c>
      <c r="E22" s="36">
        <f>+'13.Kỳ Anh'!D28</f>
        <v>4.3900000000000006</v>
      </c>
      <c r="F22" s="36"/>
      <c r="G22" s="36"/>
      <c r="H22" s="36">
        <f>+'13.Kỳ Anh'!G28</f>
        <v>16.440000000000001</v>
      </c>
      <c r="I22" s="69">
        <f t="shared" si="1"/>
        <v>17.7</v>
      </c>
      <c r="J22" s="69">
        <f>+'13.Kỳ Anh'!J28</f>
        <v>2.8</v>
      </c>
      <c r="K22" s="69">
        <f>+'13.Kỳ Anh'!K28</f>
        <v>7</v>
      </c>
      <c r="L22" s="69"/>
      <c r="M22" s="69">
        <f>+'13.Kỳ Anh'!M28</f>
        <v>7.6</v>
      </c>
      <c r="N22" s="69">
        <f>+'13.Kỳ Anh'!N28</f>
        <v>0.3</v>
      </c>
      <c r="O22" s="70" t="s">
        <v>621</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row>
    <row r="23" spans="1:97" ht="20.25" customHeight="1" x14ac:dyDescent="0.45">
      <c r="A23" s="76"/>
      <c r="B23" s="76" t="s">
        <v>591</v>
      </c>
      <c r="C23" s="77">
        <f>SUM(C10:C22)</f>
        <v>220</v>
      </c>
      <c r="D23" s="30">
        <f>SUM(D10:D22)</f>
        <v>2321.3739999999998</v>
      </c>
      <c r="E23" s="30">
        <f t="shared" ref="E23:N23" si="2">SUM(E10:E22)</f>
        <v>1131.1840000000002</v>
      </c>
      <c r="F23" s="30">
        <f t="shared" si="2"/>
        <v>65.22</v>
      </c>
      <c r="G23" s="30"/>
      <c r="H23" s="30">
        <f t="shared" si="2"/>
        <v>1124.97</v>
      </c>
      <c r="I23" s="30">
        <f t="shared" si="2"/>
        <v>5420.6107945714293</v>
      </c>
      <c r="J23" s="30">
        <f t="shared" si="2"/>
        <v>70.30538</v>
      </c>
      <c r="K23" s="30">
        <f t="shared" si="2"/>
        <v>480.73322999999999</v>
      </c>
      <c r="L23" s="30">
        <f t="shared" si="2"/>
        <v>181.62669</v>
      </c>
      <c r="M23" s="30">
        <f t="shared" si="2"/>
        <v>70.113814571428563</v>
      </c>
      <c r="N23" s="30">
        <f t="shared" si="2"/>
        <v>4617.8316800000011</v>
      </c>
      <c r="O23" s="78"/>
    </row>
    <row r="25" spans="1:97" ht="6" customHeight="1" x14ac:dyDescent="0.25"/>
    <row r="26" spans="1:97" ht="12.75" customHeight="1" x14ac:dyDescent="0.45">
      <c r="L26" s="266" t="s">
        <v>806</v>
      </c>
      <c r="M26" s="266"/>
      <c r="N26" s="266"/>
      <c r="O26" s="266"/>
    </row>
  </sheetData>
  <mergeCells count="18">
    <mergeCell ref="I7:I8"/>
    <mergeCell ref="J7:N7"/>
    <mergeCell ref="C7:C8"/>
    <mergeCell ref="O7:O8"/>
    <mergeCell ref="L26:O26"/>
    <mergeCell ref="A1:F1"/>
    <mergeCell ref="G1:O1"/>
    <mergeCell ref="A2:F2"/>
    <mergeCell ref="G2:O2"/>
    <mergeCell ref="A3:F3"/>
    <mergeCell ref="G3:O3"/>
    <mergeCell ref="A4:O4"/>
    <mergeCell ref="A5:O5"/>
    <mergeCell ref="A6:O6"/>
    <mergeCell ref="A7:A8"/>
    <mergeCell ref="B7:B8"/>
    <mergeCell ref="D7:D8"/>
    <mergeCell ref="E7:H7"/>
  </mergeCells>
  <pageMargins left="0.45866141700000002" right="0.45866141700000002" top="0.74803149606299202" bottom="0.74803149606299202" header="0.31496062992126" footer="0.31496062992126"/>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activeCell="D41" sqref="D41"/>
    </sheetView>
  </sheetViews>
  <sheetFormatPr defaultColWidth="7.86328125" defaultRowHeight="13.15" x14ac:dyDescent="0.45"/>
  <cols>
    <col min="1" max="1" width="4.59765625" style="1" bestFit="1" customWidth="1"/>
    <col min="2" max="2" width="30.1328125" style="8" customWidth="1"/>
    <col min="3" max="3" width="10.1328125" style="1" customWidth="1"/>
    <col min="4" max="4" width="7.265625" style="9" bestFit="1" customWidth="1"/>
    <col min="5" max="5" width="4.73046875" style="9" bestFit="1" customWidth="1"/>
    <col min="6" max="6" width="4.86328125" style="9" bestFit="1" customWidth="1"/>
    <col min="7" max="7" width="8" style="9" bestFit="1" customWidth="1"/>
    <col min="8" max="8" width="12.1328125" style="8" customWidth="1"/>
    <col min="9" max="9" width="10" style="7" customWidth="1"/>
    <col min="10" max="11" width="6" style="1" customWidth="1"/>
    <col min="12" max="12" width="6.86328125" style="1" bestFit="1" customWidth="1"/>
    <col min="13" max="13" width="6.3984375" style="1" customWidth="1"/>
    <col min="14" max="14" width="6.59765625" style="1" bestFit="1" customWidth="1"/>
    <col min="15" max="15" width="31.3984375" style="8" customWidth="1"/>
    <col min="16" max="16" width="7.86328125" style="1"/>
    <col min="17" max="17" width="8" style="1" bestFit="1" customWidth="1"/>
    <col min="18" max="253" width="7.86328125" style="1"/>
    <col min="254" max="254" width="9.1328125" style="1" customWidth="1"/>
    <col min="255" max="255" width="54.3984375" style="1" customWidth="1"/>
    <col min="256" max="260" width="14.86328125" style="1" customWidth="1"/>
    <col min="261" max="261" width="31.265625" style="1" customWidth="1"/>
    <col min="262" max="262" width="16.265625" style="1" customWidth="1"/>
    <col min="263" max="267" width="9.1328125" style="1" customWidth="1"/>
    <col min="268" max="268" width="33.1328125" style="1" customWidth="1"/>
    <col min="269" max="269" width="42.265625" style="1" customWidth="1"/>
    <col min="270" max="270" width="61.265625" style="1" customWidth="1"/>
    <col min="271" max="509" width="7.86328125" style="1"/>
    <col min="510" max="510" width="9.1328125" style="1" customWidth="1"/>
    <col min="511" max="511" width="54.3984375" style="1" customWidth="1"/>
    <col min="512" max="516" width="14.86328125" style="1" customWidth="1"/>
    <col min="517" max="517" width="31.265625" style="1" customWidth="1"/>
    <col min="518" max="518" width="16.265625" style="1" customWidth="1"/>
    <col min="519" max="523" width="9.1328125" style="1" customWidth="1"/>
    <col min="524" max="524" width="33.1328125" style="1" customWidth="1"/>
    <col min="525" max="525" width="42.265625" style="1" customWidth="1"/>
    <col min="526" max="526" width="61.265625" style="1" customWidth="1"/>
    <col min="527" max="765" width="7.86328125" style="1"/>
    <col min="766" max="766" width="9.1328125" style="1" customWidth="1"/>
    <col min="767" max="767" width="54.3984375" style="1" customWidth="1"/>
    <col min="768" max="772" width="14.86328125" style="1" customWidth="1"/>
    <col min="773" max="773" width="31.265625" style="1" customWidth="1"/>
    <col min="774" max="774" width="16.265625" style="1" customWidth="1"/>
    <col min="775" max="779" width="9.1328125" style="1" customWidth="1"/>
    <col min="780" max="780" width="33.1328125" style="1" customWidth="1"/>
    <col min="781" max="781" width="42.265625" style="1" customWidth="1"/>
    <col min="782" max="782" width="61.265625" style="1" customWidth="1"/>
    <col min="783" max="1021" width="7.86328125" style="1"/>
    <col min="1022" max="1022" width="9.1328125" style="1" customWidth="1"/>
    <col min="1023" max="1023" width="54.3984375" style="1" customWidth="1"/>
    <col min="1024" max="1028" width="14.86328125" style="1" customWidth="1"/>
    <col min="1029" max="1029" width="31.265625" style="1" customWidth="1"/>
    <col min="1030" max="1030" width="16.265625" style="1" customWidth="1"/>
    <col min="1031" max="1035" width="9.1328125" style="1" customWidth="1"/>
    <col min="1036" max="1036" width="33.1328125" style="1" customWidth="1"/>
    <col min="1037" max="1037" width="42.265625" style="1" customWidth="1"/>
    <col min="1038" max="1038" width="61.265625" style="1" customWidth="1"/>
    <col min="1039" max="1277" width="7.86328125" style="1"/>
    <col min="1278" max="1278" width="9.1328125" style="1" customWidth="1"/>
    <col min="1279" max="1279" width="54.3984375" style="1" customWidth="1"/>
    <col min="1280" max="1284" width="14.86328125" style="1" customWidth="1"/>
    <col min="1285" max="1285" width="31.265625" style="1" customWidth="1"/>
    <col min="1286" max="1286" width="16.265625" style="1" customWidth="1"/>
    <col min="1287" max="1291" width="9.1328125" style="1" customWidth="1"/>
    <col min="1292" max="1292" width="33.1328125" style="1" customWidth="1"/>
    <col min="1293" max="1293" width="42.265625" style="1" customWidth="1"/>
    <col min="1294" max="1294" width="61.265625" style="1" customWidth="1"/>
    <col min="1295" max="1533" width="7.86328125" style="1"/>
    <col min="1534" max="1534" width="9.1328125" style="1" customWidth="1"/>
    <col min="1535" max="1535" width="54.3984375" style="1" customWidth="1"/>
    <col min="1536" max="1540" width="14.86328125" style="1" customWidth="1"/>
    <col min="1541" max="1541" width="31.265625" style="1" customWidth="1"/>
    <col min="1542" max="1542" width="16.265625" style="1" customWidth="1"/>
    <col min="1543" max="1547" width="9.1328125" style="1" customWidth="1"/>
    <col min="1548" max="1548" width="33.1328125" style="1" customWidth="1"/>
    <col min="1549" max="1549" width="42.265625" style="1" customWidth="1"/>
    <col min="1550" max="1550" width="61.265625" style="1" customWidth="1"/>
    <col min="1551" max="1789" width="7.86328125" style="1"/>
    <col min="1790" max="1790" width="9.1328125" style="1" customWidth="1"/>
    <col min="1791" max="1791" width="54.3984375" style="1" customWidth="1"/>
    <col min="1792" max="1796" width="14.86328125" style="1" customWidth="1"/>
    <col min="1797" max="1797" width="31.265625" style="1" customWidth="1"/>
    <col min="1798" max="1798" width="16.265625" style="1" customWidth="1"/>
    <col min="1799" max="1803" width="9.1328125" style="1" customWidth="1"/>
    <col min="1804" max="1804" width="33.1328125" style="1" customWidth="1"/>
    <col min="1805" max="1805" width="42.265625" style="1" customWidth="1"/>
    <col min="1806" max="1806" width="61.265625" style="1" customWidth="1"/>
    <col min="1807" max="2045" width="7.86328125" style="1"/>
    <col min="2046" max="2046" width="9.1328125" style="1" customWidth="1"/>
    <col min="2047" max="2047" width="54.3984375" style="1" customWidth="1"/>
    <col min="2048" max="2052" width="14.86328125" style="1" customWidth="1"/>
    <col min="2053" max="2053" width="31.265625" style="1" customWidth="1"/>
    <col min="2054" max="2054" width="16.265625" style="1" customWidth="1"/>
    <col min="2055" max="2059" width="9.1328125" style="1" customWidth="1"/>
    <col min="2060" max="2060" width="33.1328125" style="1" customWidth="1"/>
    <col min="2061" max="2061" width="42.265625" style="1" customWidth="1"/>
    <col min="2062" max="2062" width="61.265625" style="1" customWidth="1"/>
    <col min="2063" max="2301" width="7.86328125" style="1"/>
    <col min="2302" max="2302" width="9.1328125" style="1" customWidth="1"/>
    <col min="2303" max="2303" width="54.3984375" style="1" customWidth="1"/>
    <col min="2304" max="2308" width="14.86328125" style="1" customWidth="1"/>
    <col min="2309" max="2309" width="31.265625" style="1" customWidth="1"/>
    <col min="2310" max="2310" width="16.265625" style="1" customWidth="1"/>
    <col min="2311" max="2315" width="9.1328125" style="1" customWidth="1"/>
    <col min="2316" max="2316" width="33.1328125" style="1" customWidth="1"/>
    <col min="2317" max="2317" width="42.265625" style="1" customWidth="1"/>
    <col min="2318" max="2318" width="61.265625" style="1" customWidth="1"/>
    <col min="2319" max="2557" width="7.86328125" style="1"/>
    <col min="2558" max="2558" width="9.1328125" style="1" customWidth="1"/>
    <col min="2559" max="2559" width="54.3984375" style="1" customWidth="1"/>
    <col min="2560" max="2564" width="14.86328125" style="1" customWidth="1"/>
    <col min="2565" max="2565" width="31.265625" style="1" customWidth="1"/>
    <col min="2566" max="2566" width="16.265625" style="1" customWidth="1"/>
    <col min="2567" max="2571" width="9.1328125" style="1" customWidth="1"/>
    <col min="2572" max="2572" width="33.1328125" style="1" customWidth="1"/>
    <col min="2573" max="2573" width="42.265625" style="1" customWidth="1"/>
    <col min="2574" max="2574" width="61.265625" style="1" customWidth="1"/>
    <col min="2575" max="2813" width="7.86328125" style="1"/>
    <col min="2814" max="2814" width="9.1328125" style="1" customWidth="1"/>
    <col min="2815" max="2815" width="54.3984375" style="1" customWidth="1"/>
    <col min="2816" max="2820" width="14.86328125" style="1" customWidth="1"/>
    <col min="2821" max="2821" width="31.265625" style="1" customWidth="1"/>
    <col min="2822" max="2822" width="16.265625" style="1" customWidth="1"/>
    <col min="2823" max="2827" width="9.1328125" style="1" customWidth="1"/>
    <col min="2828" max="2828" width="33.1328125" style="1" customWidth="1"/>
    <col min="2829" max="2829" width="42.265625" style="1" customWidth="1"/>
    <col min="2830" max="2830" width="61.265625" style="1" customWidth="1"/>
    <col min="2831" max="3069" width="7.86328125" style="1"/>
    <col min="3070" max="3070" width="9.1328125" style="1" customWidth="1"/>
    <col min="3071" max="3071" width="54.3984375" style="1" customWidth="1"/>
    <col min="3072" max="3076" width="14.86328125" style="1" customWidth="1"/>
    <col min="3077" max="3077" width="31.265625" style="1" customWidth="1"/>
    <col min="3078" max="3078" width="16.265625" style="1" customWidth="1"/>
    <col min="3079" max="3083" width="9.1328125" style="1" customWidth="1"/>
    <col min="3084" max="3084" width="33.1328125" style="1" customWidth="1"/>
    <col min="3085" max="3085" width="42.265625" style="1" customWidth="1"/>
    <col min="3086" max="3086" width="61.265625" style="1" customWidth="1"/>
    <col min="3087" max="3325" width="7.86328125" style="1"/>
    <col min="3326" max="3326" width="9.1328125" style="1" customWidth="1"/>
    <col min="3327" max="3327" width="54.3984375" style="1" customWidth="1"/>
    <col min="3328" max="3332" width="14.86328125" style="1" customWidth="1"/>
    <col min="3333" max="3333" width="31.265625" style="1" customWidth="1"/>
    <col min="3334" max="3334" width="16.265625" style="1" customWidth="1"/>
    <col min="3335" max="3339" width="9.1328125" style="1" customWidth="1"/>
    <col min="3340" max="3340" width="33.1328125" style="1" customWidth="1"/>
    <col min="3341" max="3341" width="42.265625" style="1" customWidth="1"/>
    <col min="3342" max="3342" width="61.265625" style="1" customWidth="1"/>
    <col min="3343" max="3581" width="7.86328125" style="1"/>
    <col min="3582" max="3582" width="9.1328125" style="1" customWidth="1"/>
    <col min="3583" max="3583" width="54.3984375" style="1" customWidth="1"/>
    <col min="3584" max="3588" width="14.86328125" style="1" customWidth="1"/>
    <col min="3589" max="3589" width="31.265625" style="1" customWidth="1"/>
    <col min="3590" max="3590" width="16.265625" style="1" customWidth="1"/>
    <col min="3591" max="3595" width="9.1328125" style="1" customWidth="1"/>
    <col min="3596" max="3596" width="33.1328125" style="1" customWidth="1"/>
    <col min="3597" max="3597" width="42.265625" style="1" customWidth="1"/>
    <col min="3598" max="3598" width="61.265625" style="1" customWidth="1"/>
    <col min="3599" max="3837" width="7.86328125" style="1"/>
    <col min="3838" max="3838" width="9.1328125" style="1" customWidth="1"/>
    <col min="3839" max="3839" width="54.3984375" style="1" customWidth="1"/>
    <col min="3840" max="3844" width="14.86328125" style="1" customWidth="1"/>
    <col min="3845" max="3845" width="31.265625" style="1" customWidth="1"/>
    <col min="3846" max="3846" width="16.265625" style="1" customWidth="1"/>
    <col min="3847" max="3851" width="9.1328125" style="1" customWidth="1"/>
    <col min="3852" max="3852" width="33.1328125" style="1" customWidth="1"/>
    <col min="3853" max="3853" width="42.265625" style="1" customWidth="1"/>
    <col min="3854" max="3854" width="61.265625" style="1" customWidth="1"/>
    <col min="3855" max="4093" width="7.86328125" style="1"/>
    <col min="4094" max="4094" width="9.1328125" style="1" customWidth="1"/>
    <col min="4095" max="4095" width="54.3984375" style="1" customWidth="1"/>
    <col min="4096" max="4100" width="14.86328125" style="1" customWidth="1"/>
    <col min="4101" max="4101" width="31.265625" style="1" customWidth="1"/>
    <col min="4102" max="4102" width="16.265625" style="1" customWidth="1"/>
    <col min="4103" max="4107" width="9.1328125" style="1" customWidth="1"/>
    <col min="4108" max="4108" width="33.1328125" style="1" customWidth="1"/>
    <col min="4109" max="4109" width="42.265625" style="1" customWidth="1"/>
    <col min="4110" max="4110" width="61.265625" style="1" customWidth="1"/>
    <col min="4111" max="4349" width="7.86328125" style="1"/>
    <col min="4350" max="4350" width="9.1328125" style="1" customWidth="1"/>
    <col min="4351" max="4351" width="54.3984375" style="1" customWidth="1"/>
    <col min="4352" max="4356" width="14.86328125" style="1" customWidth="1"/>
    <col min="4357" max="4357" width="31.265625" style="1" customWidth="1"/>
    <col min="4358" max="4358" width="16.265625" style="1" customWidth="1"/>
    <col min="4359" max="4363" width="9.1328125" style="1" customWidth="1"/>
    <col min="4364" max="4364" width="33.1328125" style="1" customWidth="1"/>
    <col min="4365" max="4365" width="42.265625" style="1" customWidth="1"/>
    <col min="4366" max="4366" width="61.265625" style="1" customWidth="1"/>
    <col min="4367" max="4605" width="7.86328125" style="1"/>
    <col min="4606" max="4606" width="9.1328125" style="1" customWidth="1"/>
    <col min="4607" max="4607" width="54.3984375" style="1" customWidth="1"/>
    <col min="4608" max="4612" width="14.86328125" style="1" customWidth="1"/>
    <col min="4613" max="4613" width="31.265625" style="1" customWidth="1"/>
    <col min="4614" max="4614" width="16.265625" style="1" customWidth="1"/>
    <col min="4615" max="4619" width="9.1328125" style="1" customWidth="1"/>
    <col min="4620" max="4620" width="33.1328125" style="1" customWidth="1"/>
    <col min="4621" max="4621" width="42.265625" style="1" customWidth="1"/>
    <col min="4622" max="4622" width="61.265625" style="1" customWidth="1"/>
    <col min="4623" max="4861" width="7.86328125" style="1"/>
    <col min="4862" max="4862" width="9.1328125" style="1" customWidth="1"/>
    <col min="4863" max="4863" width="54.3984375" style="1" customWidth="1"/>
    <col min="4864" max="4868" width="14.86328125" style="1" customWidth="1"/>
    <col min="4869" max="4869" width="31.265625" style="1" customWidth="1"/>
    <col min="4870" max="4870" width="16.265625" style="1" customWidth="1"/>
    <col min="4871" max="4875" width="9.1328125" style="1" customWidth="1"/>
    <col min="4876" max="4876" width="33.1328125" style="1" customWidth="1"/>
    <col min="4877" max="4877" width="42.265625" style="1" customWidth="1"/>
    <col min="4878" max="4878" width="61.265625" style="1" customWidth="1"/>
    <col min="4879" max="5117" width="7.86328125" style="1"/>
    <col min="5118" max="5118" width="9.1328125" style="1" customWidth="1"/>
    <col min="5119" max="5119" width="54.3984375" style="1" customWidth="1"/>
    <col min="5120" max="5124" width="14.86328125" style="1" customWidth="1"/>
    <col min="5125" max="5125" width="31.265625" style="1" customWidth="1"/>
    <col min="5126" max="5126" width="16.265625" style="1" customWidth="1"/>
    <col min="5127" max="5131" width="9.1328125" style="1" customWidth="1"/>
    <col min="5132" max="5132" width="33.1328125" style="1" customWidth="1"/>
    <col min="5133" max="5133" width="42.265625" style="1" customWidth="1"/>
    <col min="5134" max="5134" width="61.265625" style="1" customWidth="1"/>
    <col min="5135" max="5373" width="7.86328125" style="1"/>
    <col min="5374" max="5374" width="9.1328125" style="1" customWidth="1"/>
    <col min="5375" max="5375" width="54.3984375" style="1" customWidth="1"/>
    <col min="5376" max="5380" width="14.86328125" style="1" customWidth="1"/>
    <col min="5381" max="5381" width="31.265625" style="1" customWidth="1"/>
    <col min="5382" max="5382" width="16.265625" style="1" customWidth="1"/>
    <col min="5383" max="5387" width="9.1328125" style="1" customWidth="1"/>
    <col min="5388" max="5388" width="33.1328125" style="1" customWidth="1"/>
    <col min="5389" max="5389" width="42.265625" style="1" customWidth="1"/>
    <col min="5390" max="5390" width="61.265625" style="1" customWidth="1"/>
    <col min="5391" max="5629" width="7.86328125" style="1"/>
    <col min="5630" max="5630" width="9.1328125" style="1" customWidth="1"/>
    <col min="5631" max="5631" width="54.3984375" style="1" customWidth="1"/>
    <col min="5632" max="5636" width="14.86328125" style="1" customWidth="1"/>
    <col min="5637" max="5637" width="31.265625" style="1" customWidth="1"/>
    <col min="5638" max="5638" width="16.265625" style="1" customWidth="1"/>
    <col min="5639" max="5643" width="9.1328125" style="1" customWidth="1"/>
    <col min="5644" max="5644" width="33.1328125" style="1" customWidth="1"/>
    <col min="5645" max="5645" width="42.265625" style="1" customWidth="1"/>
    <col min="5646" max="5646" width="61.265625" style="1" customWidth="1"/>
    <col min="5647" max="5885" width="7.86328125" style="1"/>
    <col min="5886" max="5886" width="9.1328125" style="1" customWidth="1"/>
    <col min="5887" max="5887" width="54.3984375" style="1" customWidth="1"/>
    <col min="5888" max="5892" width="14.86328125" style="1" customWidth="1"/>
    <col min="5893" max="5893" width="31.265625" style="1" customWidth="1"/>
    <col min="5894" max="5894" width="16.265625" style="1" customWidth="1"/>
    <col min="5895" max="5899" width="9.1328125" style="1" customWidth="1"/>
    <col min="5900" max="5900" width="33.1328125" style="1" customWidth="1"/>
    <col min="5901" max="5901" width="42.265625" style="1" customWidth="1"/>
    <col min="5902" max="5902" width="61.265625" style="1" customWidth="1"/>
    <col min="5903" max="6141" width="7.86328125" style="1"/>
    <col min="6142" max="6142" width="9.1328125" style="1" customWidth="1"/>
    <col min="6143" max="6143" width="54.3984375" style="1" customWidth="1"/>
    <col min="6144" max="6148" width="14.86328125" style="1" customWidth="1"/>
    <col min="6149" max="6149" width="31.265625" style="1" customWidth="1"/>
    <col min="6150" max="6150" width="16.265625" style="1" customWidth="1"/>
    <col min="6151" max="6155" width="9.1328125" style="1" customWidth="1"/>
    <col min="6156" max="6156" width="33.1328125" style="1" customWidth="1"/>
    <col min="6157" max="6157" width="42.265625" style="1" customWidth="1"/>
    <col min="6158" max="6158" width="61.265625" style="1" customWidth="1"/>
    <col min="6159" max="6397" width="7.86328125" style="1"/>
    <col min="6398" max="6398" width="9.1328125" style="1" customWidth="1"/>
    <col min="6399" max="6399" width="54.3984375" style="1" customWidth="1"/>
    <col min="6400" max="6404" width="14.86328125" style="1" customWidth="1"/>
    <col min="6405" max="6405" width="31.265625" style="1" customWidth="1"/>
    <col min="6406" max="6406" width="16.265625" style="1" customWidth="1"/>
    <col min="6407" max="6411" width="9.1328125" style="1" customWidth="1"/>
    <col min="6412" max="6412" width="33.1328125" style="1" customWidth="1"/>
    <col min="6413" max="6413" width="42.265625" style="1" customWidth="1"/>
    <col min="6414" max="6414" width="61.265625" style="1" customWidth="1"/>
    <col min="6415" max="6653" width="7.86328125" style="1"/>
    <col min="6654" max="6654" width="9.1328125" style="1" customWidth="1"/>
    <col min="6655" max="6655" width="54.3984375" style="1" customWidth="1"/>
    <col min="6656" max="6660" width="14.86328125" style="1" customWidth="1"/>
    <col min="6661" max="6661" width="31.265625" style="1" customWidth="1"/>
    <col min="6662" max="6662" width="16.265625" style="1" customWidth="1"/>
    <col min="6663" max="6667" width="9.1328125" style="1" customWidth="1"/>
    <col min="6668" max="6668" width="33.1328125" style="1" customWidth="1"/>
    <col min="6669" max="6669" width="42.265625" style="1" customWidth="1"/>
    <col min="6670" max="6670" width="61.265625" style="1" customWidth="1"/>
    <col min="6671" max="6909" width="7.86328125" style="1"/>
    <col min="6910" max="6910" width="9.1328125" style="1" customWidth="1"/>
    <col min="6911" max="6911" width="54.3984375" style="1" customWidth="1"/>
    <col min="6912" max="6916" width="14.86328125" style="1" customWidth="1"/>
    <col min="6917" max="6917" width="31.265625" style="1" customWidth="1"/>
    <col min="6918" max="6918" width="16.265625" style="1" customWidth="1"/>
    <col min="6919" max="6923" width="9.1328125" style="1" customWidth="1"/>
    <col min="6924" max="6924" width="33.1328125" style="1" customWidth="1"/>
    <col min="6925" max="6925" width="42.265625" style="1" customWidth="1"/>
    <col min="6926" max="6926" width="61.265625" style="1" customWidth="1"/>
    <col min="6927" max="7165" width="7.86328125" style="1"/>
    <col min="7166" max="7166" width="9.1328125" style="1" customWidth="1"/>
    <col min="7167" max="7167" width="54.3984375" style="1" customWidth="1"/>
    <col min="7168" max="7172" width="14.86328125" style="1" customWidth="1"/>
    <col min="7173" max="7173" width="31.265625" style="1" customWidth="1"/>
    <col min="7174" max="7174" width="16.265625" style="1" customWidth="1"/>
    <col min="7175" max="7179" width="9.1328125" style="1" customWidth="1"/>
    <col min="7180" max="7180" width="33.1328125" style="1" customWidth="1"/>
    <col min="7181" max="7181" width="42.265625" style="1" customWidth="1"/>
    <col min="7182" max="7182" width="61.265625" style="1" customWidth="1"/>
    <col min="7183" max="7421" width="7.86328125" style="1"/>
    <col min="7422" max="7422" width="9.1328125" style="1" customWidth="1"/>
    <col min="7423" max="7423" width="54.3984375" style="1" customWidth="1"/>
    <col min="7424" max="7428" width="14.86328125" style="1" customWidth="1"/>
    <col min="7429" max="7429" width="31.265625" style="1" customWidth="1"/>
    <col min="7430" max="7430" width="16.265625" style="1" customWidth="1"/>
    <col min="7431" max="7435" width="9.1328125" style="1" customWidth="1"/>
    <col min="7436" max="7436" width="33.1328125" style="1" customWidth="1"/>
    <col min="7437" max="7437" width="42.265625" style="1" customWidth="1"/>
    <col min="7438" max="7438" width="61.265625" style="1" customWidth="1"/>
    <col min="7439" max="7677" width="7.86328125" style="1"/>
    <col min="7678" max="7678" width="9.1328125" style="1" customWidth="1"/>
    <col min="7679" max="7679" width="54.3984375" style="1" customWidth="1"/>
    <col min="7680" max="7684" width="14.86328125" style="1" customWidth="1"/>
    <col min="7685" max="7685" width="31.265625" style="1" customWidth="1"/>
    <col min="7686" max="7686" width="16.265625" style="1" customWidth="1"/>
    <col min="7687" max="7691" width="9.1328125" style="1" customWidth="1"/>
    <col min="7692" max="7692" width="33.1328125" style="1" customWidth="1"/>
    <col min="7693" max="7693" width="42.265625" style="1" customWidth="1"/>
    <col min="7694" max="7694" width="61.265625" style="1" customWidth="1"/>
    <col min="7695" max="7933" width="7.86328125" style="1"/>
    <col min="7934" max="7934" width="9.1328125" style="1" customWidth="1"/>
    <col min="7935" max="7935" width="54.3984375" style="1" customWidth="1"/>
    <col min="7936" max="7940" width="14.86328125" style="1" customWidth="1"/>
    <col min="7941" max="7941" width="31.265625" style="1" customWidth="1"/>
    <col min="7942" max="7942" width="16.265625" style="1" customWidth="1"/>
    <col min="7943" max="7947" width="9.1328125" style="1" customWidth="1"/>
    <col min="7948" max="7948" width="33.1328125" style="1" customWidth="1"/>
    <col min="7949" max="7949" width="42.265625" style="1" customWidth="1"/>
    <col min="7950" max="7950" width="61.265625" style="1" customWidth="1"/>
    <col min="7951" max="8189" width="7.86328125" style="1"/>
    <col min="8190" max="8190" width="9.1328125" style="1" customWidth="1"/>
    <col min="8191" max="8191" width="54.3984375" style="1" customWidth="1"/>
    <col min="8192" max="8196" width="14.86328125" style="1" customWidth="1"/>
    <col min="8197" max="8197" width="31.265625" style="1" customWidth="1"/>
    <col min="8198" max="8198" width="16.265625" style="1" customWidth="1"/>
    <col min="8199" max="8203" width="9.1328125" style="1" customWidth="1"/>
    <col min="8204" max="8204" width="33.1328125" style="1" customWidth="1"/>
    <col min="8205" max="8205" width="42.265625" style="1" customWidth="1"/>
    <col min="8206" max="8206" width="61.265625" style="1" customWidth="1"/>
    <col min="8207" max="8445" width="7.86328125" style="1"/>
    <col min="8446" max="8446" width="9.1328125" style="1" customWidth="1"/>
    <col min="8447" max="8447" width="54.3984375" style="1" customWidth="1"/>
    <col min="8448" max="8452" width="14.86328125" style="1" customWidth="1"/>
    <col min="8453" max="8453" width="31.265625" style="1" customWidth="1"/>
    <col min="8454" max="8454" width="16.265625" style="1" customWidth="1"/>
    <col min="8455" max="8459" width="9.1328125" style="1" customWidth="1"/>
    <col min="8460" max="8460" width="33.1328125" style="1" customWidth="1"/>
    <col min="8461" max="8461" width="42.265625" style="1" customWidth="1"/>
    <col min="8462" max="8462" width="61.265625" style="1" customWidth="1"/>
    <col min="8463" max="8701" width="7.86328125" style="1"/>
    <col min="8702" max="8702" width="9.1328125" style="1" customWidth="1"/>
    <col min="8703" max="8703" width="54.3984375" style="1" customWidth="1"/>
    <col min="8704" max="8708" width="14.86328125" style="1" customWidth="1"/>
    <col min="8709" max="8709" width="31.265625" style="1" customWidth="1"/>
    <col min="8710" max="8710" width="16.265625" style="1" customWidth="1"/>
    <col min="8711" max="8715" width="9.1328125" style="1" customWidth="1"/>
    <col min="8716" max="8716" width="33.1328125" style="1" customWidth="1"/>
    <col min="8717" max="8717" width="42.265625" style="1" customWidth="1"/>
    <col min="8718" max="8718" width="61.265625" style="1" customWidth="1"/>
    <col min="8719" max="8957" width="7.86328125" style="1"/>
    <col min="8958" max="8958" width="9.1328125" style="1" customWidth="1"/>
    <col min="8959" max="8959" width="54.3984375" style="1" customWidth="1"/>
    <col min="8960" max="8964" width="14.86328125" style="1" customWidth="1"/>
    <col min="8965" max="8965" width="31.265625" style="1" customWidth="1"/>
    <col min="8966" max="8966" width="16.265625" style="1" customWidth="1"/>
    <col min="8967" max="8971" width="9.1328125" style="1" customWidth="1"/>
    <col min="8972" max="8972" width="33.1328125" style="1" customWidth="1"/>
    <col min="8973" max="8973" width="42.265625" style="1" customWidth="1"/>
    <col min="8974" max="8974" width="61.265625" style="1" customWidth="1"/>
    <col min="8975" max="9213" width="7.86328125" style="1"/>
    <col min="9214" max="9214" width="9.1328125" style="1" customWidth="1"/>
    <col min="9215" max="9215" width="54.3984375" style="1" customWidth="1"/>
    <col min="9216" max="9220" width="14.86328125" style="1" customWidth="1"/>
    <col min="9221" max="9221" width="31.265625" style="1" customWidth="1"/>
    <col min="9222" max="9222" width="16.265625" style="1" customWidth="1"/>
    <col min="9223" max="9227" width="9.1328125" style="1" customWidth="1"/>
    <col min="9228" max="9228" width="33.1328125" style="1" customWidth="1"/>
    <col min="9229" max="9229" width="42.265625" style="1" customWidth="1"/>
    <col min="9230" max="9230" width="61.265625" style="1" customWidth="1"/>
    <col min="9231" max="9469" width="7.86328125" style="1"/>
    <col min="9470" max="9470" width="9.1328125" style="1" customWidth="1"/>
    <col min="9471" max="9471" width="54.3984375" style="1" customWidth="1"/>
    <col min="9472" max="9476" width="14.86328125" style="1" customWidth="1"/>
    <col min="9477" max="9477" width="31.265625" style="1" customWidth="1"/>
    <col min="9478" max="9478" width="16.265625" style="1" customWidth="1"/>
    <col min="9479" max="9483" width="9.1328125" style="1" customWidth="1"/>
    <col min="9484" max="9484" width="33.1328125" style="1" customWidth="1"/>
    <col min="9485" max="9485" width="42.265625" style="1" customWidth="1"/>
    <col min="9486" max="9486" width="61.265625" style="1" customWidth="1"/>
    <col min="9487" max="9725" width="7.86328125" style="1"/>
    <col min="9726" max="9726" width="9.1328125" style="1" customWidth="1"/>
    <col min="9727" max="9727" width="54.3984375" style="1" customWidth="1"/>
    <col min="9728" max="9732" width="14.86328125" style="1" customWidth="1"/>
    <col min="9733" max="9733" width="31.265625" style="1" customWidth="1"/>
    <col min="9734" max="9734" width="16.265625" style="1" customWidth="1"/>
    <col min="9735" max="9739" width="9.1328125" style="1" customWidth="1"/>
    <col min="9740" max="9740" width="33.1328125" style="1" customWidth="1"/>
    <col min="9741" max="9741" width="42.265625" style="1" customWidth="1"/>
    <col min="9742" max="9742" width="61.265625" style="1" customWidth="1"/>
    <col min="9743" max="9981" width="7.86328125" style="1"/>
    <col min="9982" max="9982" width="9.1328125" style="1" customWidth="1"/>
    <col min="9983" max="9983" width="54.3984375" style="1" customWidth="1"/>
    <col min="9984" max="9988" width="14.86328125" style="1" customWidth="1"/>
    <col min="9989" max="9989" width="31.265625" style="1" customWidth="1"/>
    <col min="9990" max="9990" width="16.265625" style="1" customWidth="1"/>
    <col min="9991" max="9995" width="9.1328125" style="1" customWidth="1"/>
    <col min="9996" max="9996" width="33.1328125" style="1" customWidth="1"/>
    <col min="9997" max="9997" width="42.265625" style="1" customWidth="1"/>
    <col min="9998" max="9998" width="61.265625" style="1" customWidth="1"/>
    <col min="9999" max="10237" width="7.86328125" style="1"/>
    <col min="10238" max="10238" width="9.1328125" style="1" customWidth="1"/>
    <col min="10239" max="10239" width="54.3984375" style="1" customWidth="1"/>
    <col min="10240" max="10244" width="14.86328125" style="1" customWidth="1"/>
    <col min="10245" max="10245" width="31.265625" style="1" customWidth="1"/>
    <col min="10246" max="10246" width="16.265625" style="1" customWidth="1"/>
    <col min="10247" max="10251" width="9.1328125" style="1" customWidth="1"/>
    <col min="10252" max="10252" width="33.1328125" style="1" customWidth="1"/>
    <col min="10253" max="10253" width="42.265625" style="1" customWidth="1"/>
    <col min="10254" max="10254" width="61.265625" style="1" customWidth="1"/>
    <col min="10255" max="10493" width="7.86328125" style="1"/>
    <col min="10494" max="10494" width="9.1328125" style="1" customWidth="1"/>
    <col min="10495" max="10495" width="54.3984375" style="1" customWidth="1"/>
    <col min="10496" max="10500" width="14.86328125" style="1" customWidth="1"/>
    <col min="10501" max="10501" width="31.265625" style="1" customWidth="1"/>
    <col min="10502" max="10502" width="16.265625" style="1" customWidth="1"/>
    <col min="10503" max="10507" width="9.1328125" style="1" customWidth="1"/>
    <col min="10508" max="10508" width="33.1328125" style="1" customWidth="1"/>
    <col min="10509" max="10509" width="42.265625" style="1" customWidth="1"/>
    <col min="10510" max="10510" width="61.265625" style="1" customWidth="1"/>
    <col min="10511" max="10749" width="7.86328125" style="1"/>
    <col min="10750" max="10750" width="9.1328125" style="1" customWidth="1"/>
    <col min="10751" max="10751" width="54.3984375" style="1" customWidth="1"/>
    <col min="10752" max="10756" width="14.86328125" style="1" customWidth="1"/>
    <col min="10757" max="10757" width="31.265625" style="1" customWidth="1"/>
    <col min="10758" max="10758" width="16.265625" style="1" customWidth="1"/>
    <col min="10759" max="10763" width="9.1328125" style="1" customWidth="1"/>
    <col min="10764" max="10764" width="33.1328125" style="1" customWidth="1"/>
    <col min="10765" max="10765" width="42.265625" style="1" customWidth="1"/>
    <col min="10766" max="10766" width="61.265625" style="1" customWidth="1"/>
    <col min="10767" max="11005" width="7.86328125" style="1"/>
    <col min="11006" max="11006" width="9.1328125" style="1" customWidth="1"/>
    <col min="11007" max="11007" width="54.3984375" style="1" customWidth="1"/>
    <col min="11008" max="11012" width="14.86328125" style="1" customWidth="1"/>
    <col min="11013" max="11013" width="31.265625" style="1" customWidth="1"/>
    <col min="11014" max="11014" width="16.265625" style="1" customWidth="1"/>
    <col min="11015" max="11019" width="9.1328125" style="1" customWidth="1"/>
    <col min="11020" max="11020" width="33.1328125" style="1" customWidth="1"/>
    <col min="11021" max="11021" width="42.265625" style="1" customWidth="1"/>
    <col min="11022" max="11022" width="61.265625" style="1" customWidth="1"/>
    <col min="11023" max="11261" width="7.86328125" style="1"/>
    <col min="11262" max="11262" width="9.1328125" style="1" customWidth="1"/>
    <col min="11263" max="11263" width="54.3984375" style="1" customWidth="1"/>
    <col min="11264" max="11268" width="14.86328125" style="1" customWidth="1"/>
    <col min="11269" max="11269" width="31.265625" style="1" customWidth="1"/>
    <col min="11270" max="11270" width="16.265625" style="1" customWidth="1"/>
    <col min="11271" max="11275" width="9.1328125" style="1" customWidth="1"/>
    <col min="11276" max="11276" width="33.1328125" style="1" customWidth="1"/>
    <col min="11277" max="11277" width="42.265625" style="1" customWidth="1"/>
    <col min="11278" max="11278" width="61.265625" style="1" customWidth="1"/>
    <col min="11279" max="11517" width="7.86328125" style="1"/>
    <col min="11518" max="11518" width="9.1328125" style="1" customWidth="1"/>
    <col min="11519" max="11519" width="54.3984375" style="1" customWidth="1"/>
    <col min="11520" max="11524" width="14.86328125" style="1" customWidth="1"/>
    <col min="11525" max="11525" width="31.265625" style="1" customWidth="1"/>
    <col min="11526" max="11526" width="16.265625" style="1" customWidth="1"/>
    <col min="11527" max="11531" width="9.1328125" style="1" customWidth="1"/>
    <col min="11532" max="11532" width="33.1328125" style="1" customWidth="1"/>
    <col min="11533" max="11533" width="42.265625" style="1" customWidth="1"/>
    <col min="11534" max="11534" width="61.265625" style="1" customWidth="1"/>
    <col min="11535" max="11773" width="7.86328125" style="1"/>
    <col min="11774" max="11774" width="9.1328125" style="1" customWidth="1"/>
    <col min="11775" max="11775" width="54.3984375" style="1" customWidth="1"/>
    <col min="11776" max="11780" width="14.86328125" style="1" customWidth="1"/>
    <col min="11781" max="11781" width="31.265625" style="1" customWidth="1"/>
    <col min="11782" max="11782" width="16.265625" style="1" customWidth="1"/>
    <col min="11783" max="11787" width="9.1328125" style="1" customWidth="1"/>
    <col min="11788" max="11788" width="33.1328125" style="1" customWidth="1"/>
    <col min="11789" max="11789" width="42.265625" style="1" customWidth="1"/>
    <col min="11790" max="11790" width="61.265625" style="1" customWidth="1"/>
    <col min="11791" max="12029" width="7.86328125" style="1"/>
    <col min="12030" max="12030" width="9.1328125" style="1" customWidth="1"/>
    <col min="12031" max="12031" width="54.3984375" style="1" customWidth="1"/>
    <col min="12032" max="12036" width="14.86328125" style="1" customWidth="1"/>
    <col min="12037" max="12037" width="31.265625" style="1" customWidth="1"/>
    <col min="12038" max="12038" width="16.265625" style="1" customWidth="1"/>
    <col min="12039" max="12043" width="9.1328125" style="1" customWidth="1"/>
    <col min="12044" max="12044" width="33.1328125" style="1" customWidth="1"/>
    <col min="12045" max="12045" width="42.265625" style="1" customWidth="1"/>
    <col min="12046" max="12046" width="61.265625" style="1" customWidth="1"/>
    <col min="12047" max="12285" width="7.86328125" style="1"/>
    <col min="12286" max="12286" width="9.1328125" style="1" customWidth="1"/>
    <col min="12287" max="12287" width="54.3984375" style="1" customWidth="1"/>
    <col min="12288" max="12292" width="14.86328125" style="1" customWidth="1"/>
    <col min="12293" max="12293" width="31.265625" style="1" customWidth="1"/>
    <col min="12294" max="12294" width="16.265625" style="1" customWidth="1"/>
    <col min="12295" max="12299" width="9.1328125" style="1" customWidth="1"/>
    <col min="12300" max="12300" width="33.1328125" style="1" customWidth="1"/>
    <col min="12301" max="12301" width="42.265625" style="1" customWidth="1"/>
    <col min="12302" max="12302" width="61.265625" style="1" customWidth="1"/>
    <col min="12303" max="12541" width="7.86328125" style="1"/>
    <col min="12542" max="12542" width="9.1328125" style="1" customWidth="1"/>
    <col min="12543" max="12543" width="54.3984375" style="1" customWidth="1"/>
    <col min="12544" max="12548" width="14.86328125" style="1" customWidth="1"/>
    <col min="12549" max="12549" width="31.265625" style="1" customWidth="1"/>
    <col min="12550" max="12550" width="16.265625" style="1" customWidth="1"/>
    <col min="12551" max="12555" width="9.1328125" style="1" customWidth="1"/>
    <col min="12556" max="12556" width="33.1328125" style="1" customWidth="1"/>
    <col min="12557" max="12557" width="42.265625" style="1" customWidth="1"/>
    <col min="12558" max="12558" width="61.265625" style="1" customWidth="1"/>
    <col min="12559" max="12797" width="7.86328125" style="1"/>
    <col min="12798" max="12798" width="9.1328125" style="1" customWidth="1"/>
    <col min="12799" max="12799" width="54.3984375" style="1" customWidth="1"/>
    <col min="12800" max="12804" width="14.86328125" style="1" customWidth="1"/>
    <col min="12805" max="12805" width="31.265625" style="1" customWidth="1"/>
    <col min="12806" max="12806" width="16.265625" style="1" customWidth="1"/>
    <col min="12807" max="12811" width="9.1328125" style="1" customWidth="1"/>
    <col min="12812" max="12812" width="33.1328125" style="1" customWidth="1"/>
    <col min="12813" max="12813" width="42.265625" style="1" customWidth="1"/>
    <col min="12814" max="12814" width="61.265625" style="1" customWidth="1"/>
    <col min="12815" max="13053" width="7.86328125" style="1"/>
    <col min="13054" max="13054" width="9.1328125" style="1" customWidth="1"/>
    <col min="13055" max="13055" width="54.3984375" style="1" customWidth="1"/>
    <col min="13056" max="13060" width="14.86328125" style="1" customWidth="1"/>
    <col min="13061" max="13061" width="31.265625" style="1" customWidth="1"/>
    <col min="13062" max="13062" width="16.265625" style="1" customWidth="1"/>
    <col min="13063" max="13067" width="9.1328125" style="1" customWidth="1"/>
    <col min="13068" max="13068" width="33.1328125" style="1" customWidth="1"/>
    <col min="13069" max="13069" width="42.265625" style="1" customWidth="1"/>
    <col min="13070" max="13070" width="61.265625" style="1" customWidth="1"/>
    <col min="13071" max="13309" width="7.86328125" style="1"/>
    <col min="13310" max="13310" width="9.1328125" style="1" customWidth="1"/>
    <col min="13311" max="13311" width="54.3984375" style="1" customWidth="1"/>
    <col min="13312" max="13316" width="14.86328125" style="1" customWidth="1"/>
    <col min="13317" max="13317" width="31.265625" style="1" customWidth="1"/>
    <col min="13318" max="13318" width="16.265625" style="1" customWidth="1"/>
    <col min="13319" max="13323" width="9.1328125" style="1" customWidth="1"/>
    <col min="13324" max="13324" width="33.1328125" style="1" customWidth="1"/>
    <col min="13325" max="13325" width="42.265625" style="1" customWidth="1"/>
    <col min="13326" max="13326" width="61.265625" style="1" customWidth="1"/>
    <col min="13327" max="13565" width="7.86328125" style="1"/>
    <col min="13566" max="13566" width="9.1328125" style="1" customWidth="1"/>
    <col min="13567" max="13567" width="54.3984375" style="1" customWidth="1"/>
    <col min="13568" max="13572" width="14.86328125" style="1" customWidth="1"/>
    <col min="13573" max="13573" width="31.265625" style="1" customWidth="1"/>
    <col min="13574" max="13574" width="16.265625" style="1" customWidth="1"/>
    <col min="13575" max="13579" width="9.1328125" style="1" customWidth="1"/>
    <col min="13580" max="13580" width="33.1328125" style="1" customWidth="1"/>
    <col min="13581" max="13581" width="42.265625" style="1" customWidth="1"/>
    <col min="13582" max="13582" width="61.265625" style="1" customWidth="1"/>
    <col min="13583" max="13821" width="7.86328125" style="1"/>
    <col min="13822" max="13822" width="9.1328125" style="1" customWidth="1"/>
    <col min="13823" max="13823" width="54.3984375" style="1" customWidth="1"/>
    <col min="13824" max="13828" width="14.86328125" style="1" customWidth="1"/>
    <col min="13829" max="13829" width="31.265625" style="1" customWidth="1"/>
    <col min="13830" max="13830" width="16.265625" style="1" customWidth="1"/>
    <col min="13831" max="13835" width="9.1328125" style="1" customWidth="1"/>
    <col min="13836" max="13836" width="33.1328125" style="1" customWidth="1"/>
    <col min="13837" max="13837" width="42.265625" style="1" customWidth="1"/>
    <col min="13838" max="13838" width="61.265625" style="1" customWidth="1"/>
    <col min="13839" max="14077" width="7.86328125" style="1"/>
    <col min="14078" max="14078" width="9.1328125" style="1" customWidth="1"/>
    <col min="14079" max="14079" width="54.3984375" style="1" customWidth="1"/>
    <col min="14080" max="14084" width="14.86328125" style="1" customWidth="1"/>
    <col min="14085" max="14085" width="31.265625" style="1" customWidth="1"/>
    <col min="14086" max="14086" width="16.265625" style="1" customWidth="1"/>
    <col min="14087" max="14091" width="9.1328125" style="1" customWidth="1"/>
    <col min="14092" max="14092" width="33.1328125" style="1" customWidth="1"/>
    <col min="14093" max="14093" width="42.265625" style="1" customWidth="1"/>
    <col min="14094" max="14094" width="61.265625" style="1" customWidth="1"/>
    <col min="14095" max="14333" width="7.86328125" style="1"/>
    <col min="14334" max="14334" width="9.1328125" style="1" customWidth="1"/>
    <col min="14335" max="14335" width="54.3984375" style="1" customWidth="1"/>
    <col min="14336" max="14340" width="14.86328125" style="1" customWidth="1"/>
    <col min="14341" max="14341" width="31.265625" style="1" customWidth="1"/>
    <col min="14342" max="14342" width="16.265625" style="1" customWidth="1"/>
    <col min="14343" max="14347" width="9.1328125" style="1" customWidth="1"/>
    <col min="14348" max="14348" width="33.1328125" style="1" customWidth="1"/>
    <col min="14349" max="14349" width="42.265625" style="1" customWidth="1"/>
    <col min="14350" max="14350" width="61.265625" style="1" customWidth="1"/>
    <col min="14351" max="14589" width="7.86328125" style="1"/>
    <col min="14590" max="14590" width="9.1328125" style="1" customWidth="1"/>
    <col min="14591" max="14591" width="54.3984375" style="1" customWidth="1"/>
    <col min="14592" max="14596" width="14.86328125" style="1" customWidth="1"/>
    <col min="14597" max="14597" width="31.265625" style="1" customWidth="1"/>
    <col min="14598" max="14598" width="16.265625" style="1" customWidth="1"/>
    <col min="14599" max="14603" width="9.1328125" style="1" customWidth="1"/>
    <col min="14604" max="14604" width="33.1328125" style="1" customWidth="1"/>
    <col min="14605" max="14605" width="42.265625" style="1" customWidth="1"/>
    <col min="14606" max="14606" width="61.265625" style="1" customWidth="1"/>
    <col min="14607" max="14845" width="7.86328125" style="1"/>
    <col min="14846" max="14846" width="9.1328125" style="1" customWidth="1"/>
    <col min="14847" max="14847" width="54.3984375" style="1" customWidth="1"/>
    <col min="14848" max="14852" width="14.86328125" style="1" customWidth="1"/>
    <col min="14853" max="14853" width="31.265625" style="1" customWidth="1"/>
    <col min="14854" max="14854" width="16.265625" style="1" customWidth="1"/>
    <col min="14855" max="14859" width="9.1328125" style="1" customWidth="1"/>
    <col min="14860" max="14860" width="33.1328125" style="1" customWidth="1"/>
    <col min="14861" max="14861" width="42.265625" style="1" customWidth="1"/>
    <col min="14862" max="14862" width="61.265625" style="1" customWidth="1"/>
    <col min="14863" max="15101" width="7.86328125" style="1"/>
    <col min="15102" max="15102" width="9.1328125" style="1" customWidth="1"/>
    <col min="15103" max="15103" width="54.3984375" style="1" customWidth="1"/>
    <col min="15104" max="15108" width="14.86328125" style="1" customWidth="1"/>
    <col min="15109" max="15109" width="31.265625" style="1" customWidth="1"/>
    <col min="15110" max="15110" width="16.265625" style="1" customWidth="1"/>
    <col min="15111" max="15115" width="9.1328125" style="1" customWidth="1"/>
    <col min="15116" max="15116" width="33.1328125" style="1" customWidth="1"/>
    <col min="15117" max="15117" width="42.265625" style="1" customWidth="1"/>
    <col min="15118" max="15118" width="61.265625" style="1" customWidth="1"/>
    <col min="15119" max="15357" width="7.86328125" style="1"/>
    <col min="15358" max="15358" width="9.1328125" style="1" customWidth="1"/>
    <col min="15359" max="15359" width="54.3984375" style="1" customWidth="1"/>
    <col min="15360" max="15364" width="14.86328125" style="1" customWidth="1"/>
    <col min="15365" max="15365" width="31.265625" style="1" customWidth="1"/>
    <col min="15366" max="15366" width="16.265625" style="1" customWidth="1"/>
    <col min="15367" max="15371" width="9.1328125" style="1" customWidth="1"/>
    <col min="15372" max="15372" width="33.1328125" style="1" customWidth="1"/>
    <col min="15373" max="15373" width="42.265625" style="1" customWidth="1"/>
    <col min="15374" max="15374" width="61.265625" style="1" customWidth="1"/>
    <col min="15375" max="15613" width="7.86328125" style="1"/>
    <col min="15614" max="15614" width="9.1328125" style="1" customWidth="1"/>
    <col min="15615" max="15615" width="54.3984375" style="1" customWidth="1"/>
    <col min="15616" max="15620" width="14.86328125" style="1" customWidth="1"/>
    <col min="15621" max="15621" width="31.265625" style="1" customWidth="1"/>
    <col min="15622" max="15622" width="16.265625" style="1" customWidth="1"/>
    <col min="15623" max="15627" width="9.1328125" style="1" customWidth="1"/>
    <col min="15628" max="15628" width="33.1328125" style="1" customWidth="1"/>
    <col min="15629" max="15629" width="42.265625" style="1" customWidth="1"/>
    <col min="15630" max="15630" width="61.265625" style="1" customWidth="1"/>
    <col min="15631" max="15869" width="7.86328125" style="1"/>
    <col min="15870" max="15870" width="9.1328125" style="1" customWidth="1"/>
    <col min="15871" max="15871" width="54.3984375" style="1" customWidth="1"/>
    <col min="15872" max="15876" width="14.86328125" style="1" customWidth="1"/>
    <col min="15877" max="15877" width="31.265625" style="1" customWidth="1"/>
    <col min="15878" max="15878" width="16.265625" style="1" customWidth="1"/>
    <col min="15879" max="15883" width="9.1328125" style="1" customWidth="1"/>
    <col min="15884" max="15884" width="33.1328125" style="1" customWidth="1"/>
    <col min="15885" max="15885" width="42.265625" style="1" customWidth="1"/>
    <col min="15886" max="15886" width="61.265625" style="1" customWidth="1"/>
    <col min="15887" max="16125" width="7.86328125" style="1"/>
    <col min="16126" max="16126" width="9.1328125" style="1" customWidth="1"/>
    <col min="16127" max="16127" width="54.3984375" style="1" customWidth="1"/>
    <col min="16128" max="16132" width="14.86328125" style="1" customWidth="1"/>
    <col min="16133" max="16133" width="31.265625" style="1" customWidth="1"/>
    <col min="16134" max="16134" width="16.265625" style="1" customWidth="1"/>
    <col min="16135" max="16139" width="9.1328125" style="1" customWidth="1"/>
    <col min="16140" max="16140" width="33.1328125" style="1" customWidth="1"/>
    <col min="16141" max="16141" width="42.265625" style="1" customWidth="1"/>
    <col min="16142" max="16142" width="61.265625" style="1" customWidth="1"/>
    <col min="16143"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3.5" x14ac:dyDescent="0.45">
      <c r="A4" s="270" t="s">
        <v>741</v>
      </c>
      <c r="B4" s="270"/>
      <c r="C4" s="270"/>
      <c r="D4" s="270"/>
      <c r="E4" s="270"/>
      <c r="F4" s="270"/>
      <c r="G4" s="270"/>
      <c r="H4" s="270"/>
      <c r="I4" s="270"/>
      <c r="J4" s="270"/>
      <c r="K4" s="270"/>
      <c r="L4" s="270"/>
      <c r="M4" s="270"/>
      <c r="N4" s="270"/>
      <c r="O4" s="270"/>
    </row>
    <row r="5" spans="1:15"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78.75" customHeight="1" x14ac:dyDescent="0.45">
      <c r="A8" s="273"/>
      <c r="B8" s="265"/>
      <c r="C8" s="265"/>
      <c r="D8" s="66" t="s">
        <v>9</v>
      </c>
      <c r="E8" s="66" t="s">
        <v>10</v>
      </c>
      <c r="F8" s="66" t="s">
        <v>11</v>
      </c>
      <c r="G8" s="66" t="s">
        <v>12</v>
      </c>
      <c r="H8" s="265"/>
      <c r="I8" s="265"/>
      <c r="J8" s="66" t="s">
        <v>13</v>
      </c>
      <c r="K8" s="66" t="s">
        <v>14</v>
      </c>
      <c r="L8" s="66" t="s">
        <v>15</v>
      </c>
      <c r="M8" s="66" t="s">
        <v>16</v>
      </c>
      <c r="N8" s="66" t="str">
        <f>+'8.H Khê'!N8</f>
        <v>Ứng trước của DN và XH hoá</v>
      </c>
      <c r="O8" s="265"/>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3.5" x14ac:dyDescent="0.45">
      <c r="A10" s="191" t="s">
        <v>18</v>
      </c>
      <c r="B10" s="123" t="s">
        <v>218</v>
      </c>
      <c r="C10" s="30">
        <f>SUM(C11)</f>
        <v>1</v>
      </c>
      <c r="D10" s="30"/>
      <c r="E10" s="30"/>
      <c r="F10" s="30"/>
      <c r="G10" s="30">
        <f>SUM(G11)</f>
        <v>1</v>
      </c>
      <c r="H10" s="31"/>
      <c r="I10" s="30">
        <f>SUM(I11)</f>
        <v>6.6000000000000003E-2</v>
      </c>
      <c r="J10" s="30"/>
      <c r="K10" s="30"/>
      <c r="L10" s="30"/>
      <c r="M10" s="30"/>
      <c r="N10" s="30">
        <f>SUM(N11)</f>
        <v>6.6000000000000003E-2</v>
      </c>
      <c r="O10" s="122"/>
    </row>
    <row r="11" spans="1:15" s="39" customFormat="1" ht="27.75" x14ac:dyDescent="0.45">
      <c r="A11" s="192">
        <v>1</v>
      </c>
      <c r="B11" s="129" t="s">
        <v>219</v>
      </c>
      <c r="C11" s="36">
        <f>+D11+E11+F11+G11</f>
        <v>1</v>
      </c>
      <c r="D11" s="36"/>
      <c r="E11" s="36"/>
      <c r="F11" s="36"/>
      <c r="G11" s="36">
        <v>1</v>
      </c>
      <c r="H11" s="27" t="s">
        <v>220</v>
      </c>
      <c r="I11" s="36">
        <f>SUM(J11:N11)</f>
        <v>6.6000000000000003E-2</v>
      </c>
      <c r="J11" s="36"/>
      <c r="K11" s="36"/>
      <c r="L11" s="36"/>
      <c r="M11" s="36"/>
      <c r="N11" s="36">
        <v>6.6000000000000003E-2</v>
      </c>
      <c r="O11" s="120" t="s">
        <v>742</v>
      </c>
    </row>
    <row r="12" spans="1:15" s="33" customFormat="1" ht="13.5" x14ac:dyDescent="0.45">
      <c r="A12" s="191" t="s">
        <v>22</v>
      </c>
      <c r="B12" s="193" t="s">
        <v>36</v>
      </c>
      <c r="C12" s="30">
        <f t="shared" ref="C12:C40" si="0">+D12+E12+F12+G12</f>
        <v>0.34</v>
      </c>
      <c r="D12" s="30">
        <f>SUM(D13)</f>
        <v>0.2</v>
      </c>
      <c r="E12" s="30"/>
      <c r="F12" s="30"/>
      <c r="G12" s="30">
        <f>SUM(G13)</f>
        <v>0.14000000000000001</v>
      </c>
      <c r="H12" s="31"/>
      <c r="I12" s="30"/>
      <c r="J12" s="30"/>
      <c r="K12" s="30"/>
      <c r="L12" s="30"/>
      <c r="M12" s="30"/>
      <c r="N12" s="30"/>
      <c r="O12" s="122"/>
    </row>
    <row r="13" spans="1:15" s="39" customFormat="1" ht="27.75" x14ac:dyDescent="0.45">
      <c r="A13" s="192" t="s">
        <v>132</v>
      </c>
      <c r="B13" s="129" t="s">
        <v>221</v>
      </c>
      <c r="C13" s="36">
        <f t="shared" si="0"/>
        <v>0.34</v>
      </c>
      <c r="D13" s="36">
        <v>0.2</v>
      </c>
      <c r="E13" s="36"/>
      <c r="F13" s="36"/>
      <c r="G13" s="36">
        <v>0.14000000000000001</v>
      </c>
      <c r="H13" s="27" t="s">
        <v>222</v>
      </c>
      <c r="I13" s="36"/>
      <c r="J13" s="30"/>
      <c r="K13" s="30"/>
      <c r="L13" s="30"/>
      <c r="M13" s="36"/>
      <c r="N13" s="30"/>
      <c r="O13" s="120" t="s">
        <v>743</v>
      </c>
    </row>
    <row r="14" spans="1:15" s="33" customFormat="1" ht="13.5" x14ac:dyDescent="0.45">
      <c r="A14" s="194" t="s">
        <v>26</v>
      </c>
      <c r="B14" s="123" t="s">
        <v>69</v>
      </c>
      <c r="C14" s="30">
        <f t="shared" si="0"/>
        <v>0.11</v>
      </c>
      <c r="D14" s="30">
        <f t="shared" ref="D14:N14" si="1">SUM(D15:D18)</f>
        <v>0.09</v>
      </c>
      <c r="E14" s="30"/>
      <c r="F14" s="30"/>
      <c r="G14" s="30">
        <f t="shared" si="1"/>
        <v>0.02</v>
      </c>
      <c r="H14" s="31">
        <f t="shared" si="1"/>
        <v>0</v>
      </c>
      <c r="I14" s="30">
        <f t="shared" si="1"/>
        <v>0.4</v>
      </c>
      <c r="J14" s="30"/>
      <c r="K14" s="30"/>
      <c r="L14" s="30"/>
      <c r="M14" s="30"/>
      <c r="N14" s="30">
        <f t="shared" si="1"/>
        <v>0.4</v>
      </c>
      <c r="O14" s="195"/>
    </row>
    <row r="15" spans="1:15" s="39" customFormat="1" ht="55.5" x14ac:dyDescent="0.45">
      <c r="A15" s="196" t="s">
        <v>132</v>
      </c>
      <c r="B15" s="129" t="s">
        <v>223</v>
      </c>
      <c r="C15" s="36">
        <f t="shared" si="0"/>
        <v>0.02</v>
      </c>
      <c r="D15" s="36">
        <v>0.02</v>
      </c>
      <c r="E15" s="36"/>
      <c r="F15" s="36"/>
      <c r="G15" s="36"/>
      <c r="H15" s="27" t="s">
        <v>224</v>
      </c>
      <c r="I15" s="36">
        <f>SUM(J15:N15)</f>
        <v>0.1</v>
      </c>
      <c r="J15" s="30"/>
      <c r="K15" s="30"/>
      <c r="L15" s="30"/>
      <c r="M15" s="36"/>
      <c r="N15" s="36">
        <v>0.1</v>
      </c>
      <c r="O15" s="27" t="s">
        <v>225</v>
      </c>
    </row>
    <row r="16" spans="1:15" s="39" customFormat="1" ht="55.5" x14ac:dyDescent="0.45">
      <c r="A16" s="196" t="s">
        <v>142</v>
      </c>
      <c r="B16" s="129" t="s">
        <v>226</v>
      </c>
      <c r="C16" s="36">
        <f t="shared" si="0"/>
        <v>0.01</v>
      </c>
      <c r="D16" s="36">
        <v>0.01</v>
      </c>
      <c r="E16" s="36"/>
      <c r="F16" s="36"/>
      <c r="G16" s="36"/>
      <c r="H16" s="27" t="s">
        <v>227</v>
      </c>
      <c r="I16" s="36">
        <f>SUM(J16:N16)</f>
        <v>0.1</v>
      </c>
      <c r="J16" s="30"/>
      <c r="K16" s="30"/>
      <c r="L16" s="30"/>
      <c r="M16" s="36"/>
      <c r="N16" s="36">
        <v>0.1</v>
      </c>
      <c r="O16" s="27" t="s">
        <v>228</v>
      </c>
    </row>
    <row r="17" spans="1:15" s="39" customFormat="1" ht="83.25" x14ac:dyDescent="0.45">
      <c r="A17" s="196" t="s">
        <v>145</v>
      </c>
      <c r="B17" s="129" t="s">
        <v>229</v>
      </c>
      <c r="C17" s="36">
        <f t="shared" si="0"/>
        <v>6.0000000000000005E-2</v>
      </c>
      <c r="D17" s="36">
        <v>0.05</v>
      </c>
      <c r="E17" s="36"/>
      <c r="F17" s="36"/>
      <c r="G17" s="36">
        <v>0.01</v>
      </c>
      <c r="H17" s="27" t="s">
        <v>230</v>
      </c>
      <c r="I17" s="36">
        <f>SUM(J17:N17)</f>
        <v>0.1</v>
      </c>
      <c r="J17" s="30"/>
      <c r="K17" s="30"/>
      <c r="L17" s="30"/>
      <c r="M17" s="36"/>
      <c r="N17" s="36">
        <v>0.1</v>
      </c>
      <c r="O17" s="27" t="s">
        <v>225</v>
      </c>
    </row>
    <row r="18" spans="1:15" s="39" customFormat="1" ht="97.15" x14ac:dyDescent="0.45">
      <c r="A18" s="196" t="s">
        <v>148</v>
      </c>
      <c r="B18" s="129" t="s">
        <v>231</v>
      </c>
      <c r="C18" s="36">
        <f t="shared" si="0"/>
        <v>0.02</v>
      </c>
      <c r="D18" s="36">
        <v>0.01</v>
      </c>
      <c r="E18" s="36"/>
      <c r="F18" s="36"/>
      <c r="G18" s="36">
        <v>0.01</v>
      </c>
      <c r="H18" s="27" t="s">
        <v>232</v>
      </c>
      <c r="I18" s="36">
        <f>SUM(J18:N18)</f>
        <v>0.1</v>
      </c>
      <c r="J18" s="30"/>
      <c r="K18" s="30"/>
      <c r="L18" s="30"/>
      <c r="M18" s="36"/>
      <c r="N18" s="36">
        <v>0.1</v>
      </c>
      <c r="O18" s="27" t="s">
        <v>233</v>
      </c>
    </row>
    <row r="19" spans="1:15" s="33" customFormat="1" ht="13.5" x14ac:dyDescent="0.45">
      <c r="A19" s="194" t="s">
        <v>35</v>
      </c>
      <c r="B19" s="123" t="s">
        <v>39</v>
      </c>
      <c r="C19" s="30">
        <f t="shared" si="0"/>
        <v>12.81</v>
      </c>
      <c r="D19" s="30">
        <f t="shared" ref="D19:N19" si="2">+SUM(D20:D35)</f>
        <v>11.450000000000001</v>
      </c>
      <c r="E19" s="30"/>
      <c r="F19" s="30"/>
      <c r="G19" s="30">
        <f t="shared" si="2"/>
        <v>1.36</v>
      </c>
      <c r="H19" s="30"/>
      <c r="I19" s="30">
        <f t="shared" si="2"/>
        <v>6.1671400000000007</v>
      </c>
      <c r="J19" s="30"/>
      <c r="K19" s="30"/>
      <c r="L19" s="30"/>
      <c r="M19" s="30">
        <f t="shared" si="2"/>
        <v>5.36714</v>
      </c>
      <c r="N19" s="30">
        <f t="shared" si="2"/>
        <v>0.8</v>
      </c>
      <c r="O19" s="195"/>
    </row>
    <row r="20" spans="1:15" s="39" customFormat="1" ht="51" customHeight="1" x14ac:dyDescent="0.45">
      <c r="A20" s="196" t="s">
        <v>132</v>
      </c>
      <c r="B20" s="129" t="s">
        <v>234</v>
      </c>
      <c r="C20" s="36">
        <f t="shared" si="0"/>
        <v>0.3</v>
      </c>
      <c r="D20" s="36">
        <v>0.3</v>
      </c>
      <c r="E20" s="36"/>
      <c r="F20" s="36"/>
      <c r="G20" s="36"/>
      <c r="H20" s="27" t="s">
        <v>235</v>
      </c>
      <c r="I20" s="36">
        <f t="shared" ref="I20:I34" si="3">SUM(J20:N20)</f>
        <v>0.15959999999999999</v>
      </c>
      <c r="J20" s="30"/>
      <c r="K20" s="30"/>
      <c r="L20" s="30"/>
      <c r="M20" s="36">
        <v>0.15959999999999999</v>
      </c>
      <c r="N20" s="30"/>
      <c r="O20" s="288" t="s">
        <v>744</v>
      </c>
    </row>
    <row r="21" spans="1:15" s="39" customFormat="1" ht="13.9" x14ac:dyDescent="0.45">
      <c r="A21" s="196" t="s">
        <v>142</v>
      </c>
      <c r="B21" s="129" t="s">
        <v>236</v>
      </c>
      <c r="C21" s="36">
        <f t="shared" si="0"/>
        <v>0.3</v>
      </c>
      <c r="D21" s="36">
        <v>0.3</v>
      </c>
      <c r="E21" s="36"/>
      <c r="F21" s="36"/>
      <c r="G21" s="36"/>
      <c r="H21" s="27" t="s">
        <v>237</v>
      </c>
      <c r="I21" s="36">
        <f t="shared" si="3"/>
        <v>0.14460000000000001</v>
      </c>
      <c r="J21" s="30"/>
      <c r="K21" s="30"/>
      <c r="L21" s="30"/>
      <c r="M21" s="36">
        <v>0.14460000000000001</v>
      </c>
      <c r="N21" s="30"/>
      <c r="O21" s="289"/>
    </row>
    <row r="22" spans="1:15" s="39" customFormat="1" ht="27.75" x14ac:dyDescent="0.45">
      <c r="A22" s="196" t="s">
        <v>145</v>
      </c>
      <c r="B22" s="129" t="s">
        <v>238</v>
      </c>
      <c r="C22" s="36">
        <f t="shared" si="0"/>
        <v>0.37</v>
      </c>
      <c r="D22" s="36">
        <v>0.37</v>
      </c>
      <c r="E22" s="36"/>
      <c r="F22" s="36"/>
      <c r="G22" s="36"/>
      <c r="H22" s="27" t="s">
        <v>239</v>
      </c>
      <c r="I22" s="36">
        <f t="shared" si="3"/>
        <v>0.19683999999999999</v>
      </c>
      <c r="J22" s="30"/>
      <c r="K22" s="30"/>
      <c r="L22" s="30"/>
      <c r="M22" s="36">
        <v>0.19683999999999999</v>
      </c>
      <c r="N22" s="30"/>
      <c r="O22" s="289"/>
    </row>
    <row r="23" spans="1:15" s="39" customFormat="1" ht="13.9" x14ac:dyDescent="0.45">
      <c r="A23" s="196" t="s">
        <v>148</v>
      </c>
      <c r="B23" s="129" t="s">
        <v>240</v>
      </c>
      <c r="C23" s="36">
        <f t="shared" si="0"/>
        <v>0.3</v>
      </c>
      <c r="D23" s="36">
        <v>0.3</v>
      </c>
      <c r="E23" s="36"/>
      <c r="F23" s="36"/>
      <c r="G23" s="36"/>
      <c r="H23" s="27" t="s">
        <v>220</v>
      </c>
      <c r="I23" s="36">
        <f t="shared" si="3"/>
        <v>0.14460000000000001</v>
      </c>
      <c r="J23" s="30"/>
      <c r="K23" s="30"/>
      <c r="L23" s="30"/>
      <c r="M23" s="36">
        <v>0.14460000000000001</v>
      </c>
      <c r="N23" s="30"/>
      <c r="O23" s="289"/>
    </row>
    <row r="24" spans="1:15" s="39" customFormat="1" ht="13.9" x14ac:dyDescent="0.45">
      <c r="A24" s="196" t="s">
        <v>151</v>
      </c>
      <c r="B24" s="129" t="s">
        <v>635</v>
      </c>
      <c r="C24" s="36">
        <f t="shared" si="0"/>
        <v>0.7</v>
      </c>
      <c r="D24" s="36">
        <f>0.3+0.4</f>
        <v>0.7</v>
      </c>
      <c r="E24" s="36"/>
      <c r="F24" s="36"/>
      <c r="G24" s="36"/>
      <c r="H24" s="27" t="s">
        <v>241</v>
      </c>
      <c r="I24" s="36">
        <f t="shared" si="3"/>
        <v>0.33740000000000003</v>
      </c>
      <c r="J24" s="30"/>
      <c r="K24" s="30"/>
      <c r="L24" s="30"/>
      <c r="M24" s="36">
        <f>0.1446+0.1928</f>
        <v>0.33740000000000003</v>
      </c>
      <c r="N24" s="30"/>
      <c r="O24" s="289"/>
    </row>
    <row r="25" spans="1:15" s="39" customFormat="1" ht="27.75" x14ac:dyDescent="0.45">
      <c r="A25" s="196" t="s">
        <v>154</v>
      </c>
      <c r="B25" s="129" t="s">
        <v>646</v>
      </c>
      <c r="C25" s="36">
        <f t="shared" si="0"/>
        <v>0.67999999999999994</v>
      </c>
      <c r="D25" s="36">
        <f>0.3+0.38</f>
        <v>0.67999999999999994</v>
      </c>
      <c r="E25" s="36"/>
      <c r="F25" s="36"/>
      <c r="G25" s="36"/>
      <c r="H25" s="27" t="s">
        <v>242</v>
      </c>
      <c r="I25" s="36">
        <f t="shared" si="3"/>
        <v>0.23</v>
      </c>
      <c r="J25" s="30"/>
      <c r="K25" s="30"/>
      <c r="L25" s="30"/>
      <c r="M25" s="36">
        <v>0.23</v>
      </c>
      <c r="N25" s="30"/>
      <c r="O25" s="289"/>
    </row>
    <row r="26" spans="1:15" s="39" customFormat="1" ht="13.9" x14ac:dyDescent="0.45">
      <c r="A26" s="196" t="s">
        <v>156</v>
      </c>
      <c r="B26" s="129" t="s">
        <v>623</v>
      </c>
      <c r="C26" s="36">
        <f t="shared" si="0"/>
        <v>1.5</v>
      </c>
      <c r="D26" s="36">
        <v>1.5</v>
      </c>
      <c r="E26" s="36"/>
      <c r="F26" s="36"/>
      <c r="G26" s="36"/>
      <c r="H26" s="27" t="s">
        <v>253</v>
      </c>
      <c r="I26" s="36">
        <v>0.8</v>
      </c>
      <c r="J26" s="30"/>
      <c r="K26" s="30"/>
      <c r="L26" s="30"/>
      <c r="M26" s="36"/>
      <c r="N26" s="36">
        <v>0.8</v>
      </c>
      <c r="O26" s="289"/>
    </row>
    <row r="27" spans="1:15" s="39" customFormat="1" ht="13.9" x14ac:dyDescent="0.45">
      <c r="A27" s="196" t="s">
        <v>159</v>
      </c>
      <c r="B27" s="129" t="s">
        <v>658</v>
      </c>
      <c r="C27" s="36">
        <f t="shared" si="0"/>
        <v>0.6</v>
      </c>
      <c r="D27" s="36">
        <f>0.3+0.3</f>
        <v>0.6</v>
      </c>
      <c r="E27" s="36"/>
      <c r="F27" s="36"/>
      <c r="G27" s="36"/>
      <c r="H27" s="197" t="s">
        <v>243</v>
      </c>
      <c r="I27" s="36">
        <f t="shared" si="3"/>
        <v>0.28920000000000001</v>
      </c>
      <c r="J27" s="30"/>
      <c r="K27" s="30"/>
      <c r="L27" s="30"/>
      <c r="M27" s="36">
        <f>0.1446*2</f>
        <v>0.28920000000000001</v>
      </c>
      <c r="N27" s="30"/>
      <c r="O27" s="289"/>
    </row>
    <row r="28" spans="1:15" s="39" customFormat="1" ht="13.9" x14ac:dyDescent="0.45">
      <c r="A28" s="196" t="s">
        <v>162</v>
      </c>
      <c r="B28" s="129" t="s">
        <v>647</v>
      </c>
      <c r="C28" s="36">
        <f t="shared" si="0"/>
        <v>0.92</v>
      </c>
      <c r="D28" s="36"/>
      <c r="E28" s="36"/>
      <c r="F28" s="36"/>
      <c r="G28" s="36">
        <f>0.67+0.25</f>
        <v>0.92</v>
      </c>
      <c r="H28" s="27" t="s">
        <v>244</v>
      </c>
      <c r="I28" s="36">
        <f t="shared" si="3"/>
        <v>0.48943999999999999</v>
      </c>
      <c r="J28" s="30"/>
      <c r="K28" s="30"/>
      <c r="L28" s="30"/>
      <c r="M28" s="36">
        <f>0.35644+0.133</f>
        <v>0.48943999999999999</v>
      </c>
      <c r="N28" s="30"/>
      <c r="O28" s="289"/>
    </row>
    <row r="29" spans="1:15" s="39" customFormat="1" ht="13.9" x14ac:dyDescent="0.45">
      <c r="A29" s="196" t="s">
        <v>163</v>
      </c>
      <c r="B29" s="129" t="s">
        <v>245</v>
      </c>
      <c r="C29" s="36">
        <f t="shared" si="0"/>
        <v>0.37</v>
      </c>
      <c r="D29" s="36">
        <v>0.37</v>
      </c>
      <c r="E29" s="36"/>
      <c r="F29" s="36"/>
      <c r="G29" s="36"/>
      <c r="H29" s="27" t="s">
        <v>246</v>
      </c>
      <c r="I29" s="36">
        <f t="shared" si="3"/>
        <v>0.18722</v>
      </c>
      <c r="J29" s="30"/>
      <c r="K29" s="30"/>
      <c r="L29" s="30"/>
      <c r="M29" s="36">
        <v>0.18722</v>
      </c>
      <c r="N29" s="30"/>
      <c r="O29" s="289"/>
    </row>
    <row r="30" spans="1:15" s="39" customFormat="1" ht="27.75" x14ac:dyDescent="0.45">
      <c r="A30" s="196" t="s">
        <v>166</v>
      </c>
      <c r="B30" s="129" t="s">
        <v>247</v>
      </c>
      <c r="C30" s="36">
        <f t="shared" si="0"/>
        <v>0.5</v>
      </c>
      <c r="D30" s="36">
        <v>0.5</v>
      </c>
      <c r="E30" s="36"/>
      <c r="F30" s="36"/>
      <c r="G30" s="36"/>
      <c r="H30" s="27" t="s">
        <v>248</v>
      </c>
      <c r="I30" s="36">
        <f t="shared" si="3"/>
        <v>0.24099999999999999</v>
      </c>
      <c r="J30" s="30"/>
      <c r="K30" s="30"/>
      <c r="L30" s="30"/>
      <c r="M30" s="36">
        <v>0.24099999999999999</v>
      </c>
      <c r="N30" s="30"/>
      <c r="O30" s="289"/>
    </row>
    <row r="31" spans="1:15" s="39" customFormat="1" ht="13.9" x14ac:dyDescent="0.45">
      <c r="A31" s="196" t="s">
        <v>169</v>
      </c>
      <c r="B31" s="129" t="s">
        <v>648</v>
      </c>
      <c r="C31" s="36">
        <f t="shared" si="0"/>
        <v>1</v>
      </c>
      <c r="D31" s="36">
        <f>0.7+0.3</f>
        <v>1</v>
      </c>
      <c r="E31" s="36"/>
      <c r="F31" s="36"/>
      <c r="G31" s="36"/>
      <c r="H31" s="27" t="s">
        <v>250</v>
      </c>
      <c r="I31" s="36">
        <f t="shared" si="3"/>
        <v>0.53200000000000003</v>
      </c>
      <c r="J31" s="30"/>
      <c r="K31" s="30"/>
      <c r="L31" s="30"/>
      <c r="M31" s="36">
        <f>0.3724+0.1596</f>
        <v>0.53200000000000003</v>
      </c>
      <c r="N31" s="30"/>
      <c r="O31" s="289"/>
    </row>
    <row r="32" spans="1:15" s="39" customFormat="1" ht="13.9" x14ac:dyDescent="0.45">
      <c r="A32" s="196" t="s">
        <v>170</v>
      </c>
      <c r="B32" s="129" t="s">
        <v>252</v>
      </c>
      <c r="C32" s="36">
        <f t="shared" si="0"/>
        <v>1</v>
      </c>
      <c r="D32" s="36">
        <v>1</v>
      </c>
      <c r="E32" s="36"/>
      <c r="F32" s="36"/>
      <c r="G32" s="36"/>
      <c r="H32" s="27" t="s">
        <v>253</v>
      </c>
      <c r="I32" s="36">
        <f t="shared" si="3"/>
        <v>0.53200000000000003</v>
      </c>
      <c r="J32" s="30"/>
      <c r="K32" s="30"/>
      <c r="L32" s="30"/>
      <c r="M32" s="36">
        <v>0.53200000000000003</v>
      </c>
      <c r="N32" s="30"/>
      <c r="O32" s="289"/>
    </row>
    <row r="33" spans="1:17" s="39" customFormat="1" ht="41.65" x14ac:dyDescent="0.45">
      <c r="A33" s="196" t="s">
        <v>174</v>
      </c>
      <c r="B33" s="129" t="s">
        <v>649</v>
      </c>
      <c r="C33" s="36">
        <f t="shared" si="0"/>
        <v>1.35</v>
      </c>
      <c r="D33" s="36">
        <v>1.01</v>
      </c>
      <c r="E33" s="36"/>
      <c r="F33" s="36"/>
      <c r="G33" s="36">
        <v>0.34</v>
      </c>
      <c r="H33" s="27" t="s">
        <v>254</v>
      </c>
      <c r="I33" s="36">
        <f t="shared" si="3"/>
        <v>0.5</v>
      </c>
      <c r="J33" s="30"/>
      <c r="K33" s="30"/>
      <c r="L33" s="30"/>
      <c r="M33" s="36">
        <v>0.5</v>
      </c>
      <c r="N33" s="30"/>
      <c r="O33" s="289"/>
    </row>
    <row r="34" spans="1:17" s="39" customFormat="1" ht="27.75" x14ac:dyDescent="0.45">
      <c r="A34" s="196" t="s">
        <v>249</v>
      </c>
      <c r="B34" s="129" t="s">
        <v>650</v>
      </c>
      <c r="C34" s="36">
        <f t="shared" si="0"/>
        <v>0.67</v>
      </c>
      <c r="D34" s="36">
        <f>0.3+0.14+0.13</f>
        <v>0.57000000000000006</v>
      </c>
      <c r="E34" s="36"/>
      <c r="F34" s="36"/>
      <c r="G34" s="36">
        <v>0.1</v>
      </c>
      <c r="H34" s="27" t="s">
        <v>255</v>
      </c>
      <c r="I34" s="36">
        <f t="shared" si="3"/>
        <v>0.30324000000000001</v>
      </c>
      <c r="J34" s="30"/>
      <c r="K34" s="30"/>
      <c r="L34" s="30"/>
      <c r="M34" s="36">
        <f>0.1596+0.06916+0.07448</f>
        <v>0.30324000000000001</v>
      </c>
      <c r="N34" s="30"/>
      <c r="O34" s="289"/>
      <c r="Q34" s="198">
        <v>0.67</v>
      </c>
    </row>
    <row r="35" spans="1:17" s="39" customFormat="1" ht="27.75" x14ac:dyDescent="0.45">
      <c r="A35" s="196" t="s">
        <v>251</v>
      </c>
      <c r="B35" s="129" t="s">
        <v>652</v>
      </c>
      <c r="C35" s="36">
        <f t="shared" si="0"/>
        <v>2.25</v>
      </c>
      <c r="D35" s="36">
        <v>2.25</v>
      </c>
      <c r="E35" s="36"/>
      <c r="F35" s="36"/>
      <c r="G35" s="36"/>
      <c r="H35" s="27" t="s">
        <v>220</v>
      </c>
      <c r="I35" s="36">
        <f>+M35</f>
        <v>1.08</v>
      </c>
      <c r="J35" s="30"/>
      <c r="K35" s="30"/>
      <c r="L35" s="30"/>
      <c r="M35" s="36">
        <v>1.08</v>
      </c>
      <c r="N35" s="30"/>
      <c r="O35" s="199" t="s">
        <v>745</v>
      </c>
      <c r="Q35" s="198"/>
    </row>
    <row r="36" spans="1:17" s="33" customFormat="1" ht="13.5" x14ac:dyDescent="0.45">
      <c r="A36" s="194" t="s">
        <v>38</v>
      </c>
      <c r="B36" s="78" t="s">
        <v>48</v>
      </c>
      <c r="C36" s="30">
        <f t="shared" si="0"/>
        <v>0.45</v>
      </c>
      <c r="D36" s="30">
        <f>SUM(D37:D38)</f>
        <v>0.45</v>
      </c>
      <c r="E36" s="30"/>
      <c r="F36" s="30"/>
      <c r="G36" s="30"/>
      <c r="H36" s="31"/>
      <c r="I36" s="30">
        <f>SUM(I37:I38)</f>
        <v>0.22769999999999999</v>
      </c>
      <c r="J36" s="30"/>
      <c r="K36" s="30"/>
      <c r="L36" s="30"/>
      <c r="M36" s="30">
        <f>SUM(M37:M38)</f>
        <v>0.22769999999999999</v>
      </c>
      <c r="N36" s="30"/>
      <c r="O36" s="176"/>
    </row>
    <row r="37" spans="1:17" s="39" customFormat="1" ht="27.75" x14ac:dyDescent="0.45">
      <c r="A37" s="196" t="s">
        <v>132</v>
      </c>
      <c r="B37" s="129" t="s">
        <v>256</v>
      </c>
      <c r="C37" s="36">
        <f t="shared" si="0"/>
        <v>0.27</v>
      </c>
      <c r="D37" s="36">
        <v>0.27</v>
      </c>
      <c r="E37" s="36"/>
      <c r="F37" s="36"/>
      <c r="G37" s="36"/>
      <c r="H37" s="27" t="s">
        <v>257</v>
      </c>
      <c r="I37" s="36">
        <f>SUM(J37:N37)</f>
        <v>0.13661999999999999</v>
      </c>
      <c r="J37" s="30"/>
      <c r="K37" s="30"/>
      <c r="L37" s="30"/>
      <c r="M37" s="36">
        <v>0.13661999999999999</v>
      </c>
      <c r="N37" s="30"/>
      <c r="O37" s="288" t="s">
        <v>746</v>
      </c>
    </row>
    <row r="38" spans="1:17" s="39" customFormat="1" ht="27.75" x14ac:dyDescent="0.45">
      <c r="A38" s="196" t="s">
        <v>142</v>
      </c>
      <c r="B38" s="129" t="s">
        <v>258</v>
      </c>
      <c r="C38" s="36">
        <f t="shared" si="0"/>
        <v>0.18</v>
      </c>
      <c r="D38" s="36">
        <v>0.18</v>
      </c>
      <c r="E38" s="36"/>
      <c r="F38" s="36"/>
      <c r="G38" s="36"/>
      <c r="H38" s="27" t="s">
        <v>257</v>
      </c>
      <c r="I38" s="36">
        <f>SUM(J38:N38)</f>
        <v>9.1079999999999994E-2</v>
      </c>
      <c r="J38" s="30"/>
      <c r="K38" s="30"/>
      <c r="L38" s="30"/>
      <c r="M38" s="36">
        <v>9.1079999999999994E-2</v>
      </c>
      <c r="N38" s="30"/>
      <c r="O38" s="290"/>
    </row>
    <row r="39" spans="1:17" s="33" customFormat="1" ht="13.9" x14ac:dyDescent="0.45">
      <c r="A39" s="194" t="s">
        <v>47</v>
      </c>
      <c r="B39" s="123" t="s">
        <v>259</v>
      </c>
      <c r="C39" s="36">
        <f>+C40</f>
        <v>0.2</v>
      </c>
      <c r="D39" s="30"/>
      <c r="E39" s="30"/>
      <c r="F39" s="30"/>
      <c r="G39" s="30">
        <f>+G40</f>
        <v>0.2</v>
      </c>
      <c r="H39" s="31"/>
      <c r="I39" s="30">
        <f>SUM(I40)</f>
        <v>0.16</v>
      </c>
      <c r="J39" s="30"/>
      <c r="K39" s="30"/>
      <c r="L39" s="30"/>
      <c r="M39" s="30"/>
      <c r="N39" s="30">
        <f>SUM(N40)</f>
        <v>0.16</v>
      </c>
      <c r="O39" s="137"/>
    </row>
    <row r="40" spans="1:17" s="39" customFormat="1" ht="13.9" x14ac:dyDescent="0.45">
      <c r="A40" s="196" t="s">
        <v>132</v>
      </c>
      <c r="B40" s="129" t="s">
        <v>260</v>
      </c>
      <c r="C40" s="36">
        <f t="shared" si="0"/>
        <v>0.2</v>
      </c>
      <c r="D40" s="36"/>
      <c r="E40" s="36"/>
      <c r="F40" s="36"/>
      <c r="G40" s="36">
        <v>0.2</v>
      </c>
      <c r="H40" s="200" t="s">
        <v>255</v>
      </c>
      <c r="I40" s="36">
        <f>SUM(J40:N40)</f>
        <v>0.16</v>
      </c>
      <c r="J40" s="36"/>
      <c r="K40" s="58"/>
      <c r="L40" s="36"/>
      <c r="M40" s="36"/>
      <c r="N40" s="30">
        <v>0.16</v>
      </c>
      <c r="O40" s="134"/>
    </row>
    <row r="41" spans="1:17" s="33" customFormat="1" ht="21.75" customHeight="1" x14ac:dyDescent="0.45">
      <c r="A41" s="201">
        <f>+A40+A38+A35+A18+A13+A11</f>
        <v>25</v>
      </c>
      <c r="B41" s="176" t="s">
        <v>314</v>
      </c>
      <c r="C41" s="30">
        <f>SUM(C10,C12,C14,C19,C36,C39)</f>
        <v>14.91</v>
      </c>
      <c r="D41" s="30">
        <f>SUM(D10,D12,D14,D19,D36,D39)</f>
        <v>12.190000000000001</v>
      </c>
      <c r="E41" s="30"/>
      <c r="F41" s="30"/>
      <c r="G41" s="30">
        <f>SUM(G10,G12,G14,G19,G36,G39)</f>
        <v>2.7200000000000006</v>
      </c>
      <c r="H41" s="31"/>
      <c r="I41" s="30">
        <f>+M41+N41</f>
        <v>7.0208399999999997</v>
      </c>
      <c r="J41" s="30"/>
      <c r="K41" s="30"/>
      <c r="L41" s="30"/>
      <c r="M41" s="30">
        <f>SUM(M10,M12,M14,M19,M36,M39)</f>
        <v>5.5948399999999996</v>
      </c>
      <c r="N41" s="30">
        <f>SUM(N10,N12,N14,N19,N36,N39)</f>
        <v>1.4259999999999999</v>
      </c>
      <c r="O41" s="176"/>
    </row>
    <row r="42" spans="1:17" x14ac:dyDescent="0.45">
      <c r="C42" s="23"/>
      <c r="K42" s="23"/>
    </row>
    <row r="43" spans="1:17" x14ac:dyDescent="0.45">
      <c r="M43" s="266" t="s">
        <v>790</v>
      </c>
      <c r="N43" s="266"/>
      <c r="O43" s="266"/>
    </row>
    <row r="44" spans="1:17" x14ac:dyDescent="0.45">
      <c r="I44" s="24"/>
    </row>
  </sheetData>
  <mergeCells count="20">
    <mergeCell ref="M43:O43"/>
    <mergeCell ref="O20:O34"/>
    <mergeCell ref="O37:O38"/>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 ref="I7:I8"/>
    <mergeCell ref="J7:N7"/>
  </mergeCells>
  <pageMargins left="0.45866141700000002" right="0.20866141699999999" top="0.74803149606299202" bottom="0.74803149599999996" header="0.31496062992126" footer="0.56496062999999996"/>
  <pageSetup paperSize="9" scale="9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5"/>
  <sheetViews>
    <sheetView topLeftCell="A37" zoomScaleNormal="100" workbookViewId="0">
      <selection activeCell="B44" sqref="B44"/>
    </sheetView>
  </sheetViews>
  <sheetFormatPr defaultColWidth="7.86328125" defaultRowHeight="13.15" x14ac:dyDescent="0.45"/>
  <cols>
    <col min="1" max="1" width="4.59765625" style="1" bestFit="1" customWidth="1"/>
    <col min="2" max="2" width="30.3984375" style="8" customWidth="1"/>
    <col min="3" max="3" width="10.1328125" style="1" customWidth="1"/>
    <col min="4" max="4" width="7.265625" style="9" bestFit="1" customWidth="1"/>
    <col min="5" max="5" width="6.1328125" style="9" bestFit="1" customWidth="1"/>
    <col min="6" max="6" width="4.86328125" style="9" bestFit="1" customWidth="1"/>
    <col min="7" max="7" width="8.265625" style="9" bestFit="1" customWidth="1"/>
    <col min="8" max="8" width="12.73046875" style="8" customWidth="1"/>
    <col min="9" max="9" width="9.3984375" style="7" customWidth="1"/>
    <col min="10" max="12" width="7.265625" style="1" bestFit="1" customWidth="1"/>
    <col min="13" max="13" width="7" style="1" customWidth="1"/>
    <col min="14" max="14" width="6.73046875" style="1" customWidth="1"/>
    <col min="15" max="15" width="26.59765625" style="8" customWidth="1"/>
    <col min="16" max="253" width="7.86328125" style="1"/>
    <col min="254" max="254" width="9.1328125" style="1" customWidth="1"/>
    <col min="255" max="255" width="54.3984375" style="1" customWidth="1"/>
    <col min="256" max="260" width="14.86328125" style="1" customWidth="1"/>
    <col min="261" max="261" width="31.265625" style="1" customWidth="1"/>
    <col min="262" max="262" width="16.265625" style="1" customWidth="1"/>
    <col min="263" max="267" width="9.1328125" style="1" customWidth="1"/>
    <col min="268" max="268" width="33.1328125" style="1" customWidth="1"/>
    <col min="269" max="269" width="42.265625" style="1" customWidth="1"/>
    <col min="270" max="270" width="61.265625" style="1" customWidth="1"/>
    <col min="271" max="509" width="7.86328125" style="1"/>
    <col min="510" max="510" width="9.1328125" style="1" customWidth="1"/>
    <col min="511" max="511" width="54.3984375" style="1" customWidth="1"/>
    <col min="512" max="516" width="14.86328125" style="1" customWidth="1"/>
    <col min="517" max="517" width="31.265625" style="1" customWidth="1"/>
    <col min="518" max="518" width="16.265625" style="1" customWidth="1"/>
    <col min="519" max="523" width="9.1328125" style="1" customWidth="1"/>
    <col min="524" max="524" width="33.1328125" style="1" customWidth="1"/>
    <col min="525" max="525" width="42.265625" style="1" customWidth="1"/>
    <col min="526" max="526" width="61.265625" style="1" customWidth="1"/>
    <col min="527" max="765" width="7.86328125" style="1"/>
    <col min="766" max="766" width="9.1328125" style="1" customWidth="1"/>
    <col min="767" max="767" width="54.3984375" style="1" customWidth="1"/>
    <col min="768" max="772" width="14.86328125" style="1" customWidth="1"/>
    <col min="773" max="773" width="31.265625" style="1" customWidth="1"/>
    <col min="774" max="774" width="16.265625" style="1" customWidth="1"/>
    <col min="775" max="779" width="9.1328125" style="1" customWidth="1"/>
    <col min="780" max="780" width="33.1328125" style="1" customWidth="1"/>
    <col min="781" max="781" width="42.265625" style="1" customWidth="1"/>
    <col min="782" max="782" width="61.265625" style="1" customWidth="1"/>
    <col min="783" max="1021" width="7.86328125" style="1"/>
    <col min="1022" max="1022" width="9.1328125" style="1" customWidth="1"/>
    <col min="1023" max="1023" width="54.3984375" style="1" customWidth="1"/>
    <col min="1024" max="1028" width="14.86328125" style="1" customWidth="1"/>
    <col min="1029" max="1029" width="31.265625" style="1" customWidth="1"/>
    <col min="1030" max="1030" width="16.265625" style="1" customWidth="1"/>
    <col min="1031" max="1035" width="9.1328125" style="1" customWidth="1"/>
    <col min="1036" max="1036" width="33.1328125" style="1" customWidth="1"/>
    <col min="1037" max="1037" width="42.265625" style="1" customWidth="1"/>
    <col min="1038" max="1038" width="61.265625" style="1" customWidth="1"/>
    <col min="1039" max="1277" width="7.86328125" style="1"/>
    <col min="1278" max="1278" width="9.1328125" style="1" customWidth="1"/>
    <col min="1279" max="1279" width="54.3984375" style="1" customWidth="1"/>
    <col min="1280" max="1284" width="14.86328125" style="1" customWidth="1"/>
    <col min="1285" max="1285" width="31.265625" style="1" customWidth="1"/>
    <col min="1286" max="1286" width="16.265625" style="1" customWidth="1"/>
    <col min="1287" max="1291" width="9.1328125" style="1" customWidth="1"/>
    <col min="1292" max="1292" width="33.1328125" style="1" customWidth="1"/>
    <col min="1293" max="1293" width="42.265625" style="1" customWidth="1"/>
    <col min="1294" max="1294" width="61.265625" style="1" customWidth="1"/>
    <col min="1295" max="1533" width="7.86328125" style="1"/>
    <col min="1534" max="1534" width="9.1328125" style="1" customWidth="1"/>
    <col min="1535" max="1535" width="54.3984375" style="1" customWidth="1"/>
    <col min="1536" max="1540" width="14.86328125" style="1" customWidth="1"/>
    <col min="1541" max="1541" width="31.265625" style="1" customWidth="1"/>
    <col min="1542" max="1542" width="16.265625" style="1" customWidth="1"/>
    <col min="1543" max="1547" width="9.1328125" style="1" customWidth="1"/>
    <col min="1548" max="1548" width="33.1328125" style="1" customWidth="1"/>
    <col min="1549" max="1549" width="42.265625" style="1" customWidth="1"/>
    <col min="1550" max="1550" width="61.265625" style="1" customWidth="1"/>
    <col min="1551" max="1789" width="7.86328125" style="1"/>
    <col min="1790" max="1790" width="9.1328125" style="1" customWidth="1"/>
    <col min="1791" max="1791" width="54.3984375" style="1" customWidth="1"/>
    <col min="1792" max="1796" width="14.86328125" style="1" customWidth="1"/>
    <col min="1797" max="1797" width="31.265625" style="1" customWidth="1"/>
    <col min="1798" max="1798" width="16.265625" style="1" customWidth="1"/>
    <col min="1799" max="1803" width="9.1328125" style="1" customWidth="1"/>
    <col min="1804" max="1804" width="33.1328125" style="1" customWidth="1"/>
    <col min="1805" max="1805" width="42.265625" style="1" customWidth="1"/>
    <col min="1806" max="1806" width="61.265625" style="1" customWidth="1"/>
    <col min="1807" max="2045" width="7.86328125" style="1"/>
    <col min="2046" max="2046" width="9.1328125" style="1" customWidth="1"/>
    <col min="2047" max="2047" width="54.3984375" style="1" customWidth="1"/>
    <col min="2048" max="2052" width="14.86328125" style="1" customWidth="1"/>
    <col min="2053" max="2053" width="31.265625" style="1" customWidth="1"/>
    <col min="2054" max="2054" width="16.265625" style="1" customWidth="1"/>
    <col min="2055" max="2059" width="9.1328125" style="1" customWidth="1"/>
    <col min="2060" max="2060" width="33.1328125" style="1" customWidth="1"/>
    <col min="2061" max="2061" width="42.265625" style="1" customWidth="1"/>
    <col min="2062" max="2062" width="61.265625" style="1" customWidth="1"/>
    <col min="2063" max="2301" width="7.86328125" style="1"/>
    <col min="2302" max="2302" width="9.1328125" style="1" customWidth="1"/>
    <col min="2303" max="2303" width="54.3984375" style="1" customWidth="1"/>
    <col min="2304" max="2308" width="14.86328125" style="1" customWidth="1"/>
    <col min="2309" max="2309" width="31.265625" style="1" customWidth="1"/>
    <col min="2310" max="2310" width="16.265625" style="1" customWidth="1"/>
    <col min="2311" max="2315" width="9.1328125" style="1" customWidth="1"/>
    <col min="2316" max="2316" width="33.1328125" style="1" customWidth="1"/>
    <col min="2317" max="2317" width="42.265625" style="1" customWidth="1"/>
    <col min="2318" max="2318" width="61.265625" style="1" customWidth="1"/>
    <col min="2319" max="2557" width="7.86328125" style="1"/>
    <col min="2558" max="2558" width="9.1328125" style="1" customWidth="1"/>
    <col min="2559" max="2559" width="54.3984375" style="1" customWidth="1"/>
    <col min="2560" max="2564" width="14.86328125" style="1" customWidth="1"/>
    <col min="2565" max="2565" width="31.265625" style="1" customWidth="1"/>
    <col min="2566" max="2566" width="16.265625" style="1" customWidth="1"/>
    <col min="2567" max="2571" width="9.1328125" style="1" customWidth="1"/>
    <col min="2572" max="2572" width="33.1328125" style="1" customWidth="1"/>
    <col min="2573" max="2573" width="42.265625" style="1" customWidth="1"/>
    <col min="2574" max="2574" width="61.265625" style="1" customWidth="1"/>
    <col min="2575" max="2813" width="7.86328125" style="1"/>
    <col min="2814" max="2814" width="9.1328125" style="1" customWidth="1"/>
    <col min="2815" max="2815" width="54.3984375" style="1" customWidth="1"/>
    <col min="2816" max="2820" width="14.86328125" style="1" customWidth="1"/>
    <col min="2821" max="2821" width="31.265625" style="1" customWidth="1"/>
    <col min="2822" max="2822" width="16.265625" style="1" customWidth="1"/>
    <col min="2823" max="2827" width="9.1328125" style="1" customWidth="1"/>
    <col min="2828" max="2828" width="33.1328125" style="1" customWidth="1"/>
    <col min="2829" max="2829" width="42.265625" style="1" customWidth="1"/>
    <col min="2830" max="2830" width="61.265625" style="1" customWidth="1"/>
    <col min="2831" max="3069" width="7.86328125" style="1"/>
    <col min="3070" max="3070" width="9.1328125" style="1" customWidth="1"/>
    <col min="3071" max="3071" width="54.3984375" style="1" customWidth="1"/>
    <col min="3072" max="3076" width="14.86328125" style="1" customWidth="1"/>
    <col min="3077" max="3077" width="31.265625" style="1" customWidth="1"/>
    <col min="3078" max="3078" width="16.265625" style="1" customWidth="1"/>
    <col min="3079" max="3083" width="9.1328125" style="1" customWidth="1"/>
    <col min="3084" max="3084" width="33.1328125" style="1" customWidth="1"/>
    <col min="3085" max="3085" width="42.265625" style="1" customWidth="1"/>
    <col min="3086" max="3086" width="61.265625" style="1" customWidth="1"/>
    <col min="3087" max="3325" width="7.86328125" style="1"/>
    <col min="3326" max="3326" width="9.1328125" style="1" customWidth="1"/>
    <col min="3327" max="3327" width="54.3984375" style="1" customWidth="1"/>
    <col min="3328" max="3332" width="14.86328125" style="1" customWidth="1"/>
    <col min="3333" max="3333" width="31.265625" style="1" customWidth="1"/>
    <col min="3334" max="3334" width="16.265625" style="1" customWidth="1"/>
    <col min="3335" max="3339" width="9.1328125" style="1" customWidth="1"/>
    <col min="3340" max="3340" width="33.1328125" style="1" customWidth="1"/>
    <col min="3341" max="3341" width="42.265625" style="1" customWidth="1"/>
    <col min="3342" max="3342" width="61.265625" style="1" customWidth="1"/>
    <col min="3343" max="3581" width="7.86328125" style="1"/>
    <col min="3582" max="3582" width="9.1328125" style="1" customWidth="1"/>
    <col min="3583" max="3583" width="54.3984375" style="1" customWidth="1"/>
    <col min="3584" max="3588" width="14.86328125" style="1" customWidth="1"/>
    <col min="3589" max="3589" width="31.265625" style="1" customWidth="1"/>
    <col min="3590" max="3590" width="16.265625" style="1" customWidth="1"/>
    <col min="3591" max="3595" width="9.1328125" style="1" customWidth="1"/>
    <col min="3596" max="3596" width="33.1328125" style="1" customWidth="1"/>
    <col min="3597" max="3597" width="42.265625" style="1" customWidth="1"/>
    <col min="3598" max="3598" width="61.265625" style="1" customWidth="1"/>
    <col min="3599" max="3837" width="7.86328125" style="1"/>
    <col min="3838" max="3838" width="9.1328125" style="1" customWidth="1"/>
    <col min="3839" max="3839" width="54.3984375" style="1" customWidth="1"/>
    <col min="3840" max="3844" width="14.86328125" style="1" customWidth="1"/>
    <col min="3845" max="3845" width="31.265625" style="1" customWidth="1"/>
    <col min="3846" max="3846" width="16.265625" style="1" customWidth="1"/>
    <col min="3847" max="3851" width="9.1328125" style="1" customWidth="1"/>
    <col min="3852" max="3852" width="33.1328125" style="1" customWidth="1"/>
    <col min="3853" max="3853" width="42.265625" style="1" customWidth="1"/>
    <col min="3854" max="3854" width="61.265625" style="1" customWidth="1"/>
    <col min="3855" max="4093" width="7.86328125" style="1"/>
    <col min="4094" max="4094" width="9.1328125" style="1" customWidth="1"/>
    <col min="4095" max="4095" width="54.3984375" style="1" customWidth="1"/>
    <col min="4096" max="4100" width="14.86328125" style="1" customWidth="1"/>
    <col min="4101" max="4101" width="31.265625" style="1" customWidth="1"/>
    <col min="4102" max="4102" width="16.265625" style="1" customWidth="1"/>
    <col min="4103" max="4107" width="9.1328125" style="1" customWidth="1"/>
    <col min="4108" max="4108" width="33.1328125" style="1" customWidth="1"/>
    <col min="4109" max="4109" width="42.265625" style="1" customWidth="1"/>
    <col min="4110" max="4110" width="61.265625" style="1" customWidth="1"/>
    <col min="4111" max="4349" width="7.86328125" style="1"/>
    <col min="4350" max="4350" width="9.1328125" style="1" customWidth="1"/>
    <col min="4351" max="4351" width="54.3984375" style="1" customWidth="1"/>
    <col min="4352" max="4356" width="14.86328125" style="1" customWidth="1"/>
    <col min="4357" max="4357" width="31.265625" style="1" customWidth="1"/>
    <col min="4358" max="4358" width="16.265625" style="1" customWidth="1"/>
    <col min="4359" max="4363" width="9.1328125" style="1" customWidth="1"/>
    <col min="4364" max="4364" width="33.1328125" style="1" customWidth="1"/>
    <col min="4365" max="4365" width="42.265625" style="1" customWidth="1"/>
    <col min="4366" max="4366" width="61.265625" style="1" customWidth="1"/>
    <col min="4367" max="4605" width="7.86328125" style="1"/>
    <col min="4606" max="4606" width="9.1328125" style="1" customWidth="1"/>
    <col min="4607" max="4607" width="54.3984375" style="1" customWidth="1"/>
    <col min="4608" max="4612" width="14.86328125" style="1" customWidth="1"/>
    <col min="4613" max="4613" width="31.265625" style="1" customWidth="1"/>
    <col min="4614" max="4614" width="16.265625" style="1" customWidth="1"/>
    <col min="4615" max="4619" width="9.1328125" style="1" customWidth="1"/>
    <col min="4620" max="4620" width="33.1328125" style="1" customWidth="1"/>
    <col min="4621" max="4621" width="42.265625" style="1" customWidth="1"/>
    <col min="4622" max="4622" width="61.265625" style="1" customWidth="1"/>
    <col min="4623" max="4861" width="7.86328125" style="1"/>
    <col min="4862" max="4862" width="9.1328125" style="1" customWidth="1"/>
    <col min="4863" max="4863" width="54.3984375" style="1" customWidth="1"/>
    <col min="4864" max="4868" width="14.86328125" style="1" customWidth="1"/>
    <col min="4869" max="4869" width="31.265625" style="1" customWidth="1"/>
    <col min="4870" max="4870" width="16.265625" style="1" customWidth="1"/>
    <col min="4871" max="4875" width="9.1328125" style="1" customWidth="1"/>
    <col min="4876" max="4876" width="33.1328125" style="1" customWidth="1"/>
    <col min="4877" max="4877" width="42.265625" style="1" customWidth="1"/>
    <col min="4878" max="4878" width="61.265625" style="1" customWidth="1"/>
    <col min="4879" max="5117" width="7.86328125" style="1"/>
    <col min="5118" max="5118" width="9.1328125" style="1" customWidth="1"/>
    <col min="5119" max="5119" width="54.3984375" style="1" customWidth="1"/>
    <col min="5120" max="5124" width="14.86328125" style="1" customWidth="1"/>
    <col min="5125" max="5125" width="31.265625" style="1" customWidth="1"/>
    <col min="5126" max="5126" width="16.265625" style="1" customWidth="1"/>
    <col min="5127" max="5131" width="9.1328125" style="1" customWidth="1"/>
    <col min="5132" max="5132" width="33.1328125" style="1" customWidth="1"/>
    <col min="5133" max="5133" width="42.265625" style="1" customWidth="1"/>
    <col min="5134" max="5134" width="61.265625" style="1" customWidth="1"/>
    <col min="5135" max="5373" width="7.86328125" style="1"/>
    <col min="5374" max="5374" width="9.1328125" style="1" customWidth="1"/>
    <col min="5375" max="5375" width="54.3984375" style="1" customWidth="1"/>
    <col min="5376" max="5380" width="14.86328125" style="1" customWidth="1"/>
    <col min="5381" max="5381" width="31.265625" style="1" customWidth="1"/>
    <col min="5382" max="5382" width="16.265625" style="1" customWidth="1"/>
    <col min="5383" max="5387" width="9.1328125" style="1" customWidth="1"/>
    <col min="5388" max="5388" width="33.1328125" style="1" customWidth="1"/>
    <col min="5389" max="5389" width="42.265625" style="1" customWidth="1"/>
    <col min="5390" max="5390" width="61.265625" style="1" customWidth="1"/>
    <col min="5391" max="5629" width="7.86328125" style="1"/>
    <col min="5630" max="5630" width="9.1328125" style="1" customWidth="1"/>
    <col min="5631" max="5631" width="54.3984375" style="1" customWidth="1"/>
    <col min="5632" max="5636" width="14.86328125" style="1" customWidth="1"/>
    <col min="5637" max="5637" width="31.265625" style="1" customWidth="1"/>
    <col min="5638" max="5638" width="16.265625" style="1" customWidth="1"/>
    <col min="5639" max="5643" width="9.1328125" style="1" customWidth="1"/>
    <col min="5644" max="5644" width="33.1328125" style="1" customWidth="1"/>
    <col min="5645" max="5645" width="42.265625" style="1" customWidth="1"/>
    <col min="5646" max="5646" width="61.265625" style="1" customWidth="1"/>
    <col min="5647" max="5885" width="7.86328125" style="1"/>
    <col min="5886" max="5886" width="9.1328125" style="1" customWidth="1"/>
    <col min="5887" max="5887" width="54.3984375" style="1" customWidth="1"/>
    <col min="5888" max="5892" width="14.86328125" style="1" customWidth="1"/>
    <col min="5893" max="5893" width="31.265625" style="1" customWidth="1"/>
    <col min="5894" max="5894" width="16.265625" style="1" customWidth="1"/>
    <col min="5895" max="5899" width="9.1328125" style="1" customWidth="1"/>
    <col min="5900" max="5900" width="33.1328125" style="1" customWidth="1"/>
    <col min="5901" max="5901" width="42.265625" style="1" customWidth="1"/>
    <col min="5902" max="5902" width="61.265625" style="1" customWidth="1"/>
    <col min="5903" max="6141" width="7.86328125" style="1"/>
    <col min="6142" max="6142" width="9.1328125" style="1" customWidth="1"/>
    <col min="6143" max="6143" width="54.3984375" style="1" customWidth="1"/>
    <col min="6144" max="6148" width="14.86328125" style="1" customWidth="1"/>
    <col min="6149" max="6149" width="31.265625" style="1" customWidth="1"/>
    <col min="6150" max="6150" width="16.265625" style="1" customWidth="1"/>
    <col min="6151" max="6155" width="9.1328125" style="1" customWidth="1"/>
    <col min="6156" max="6156" width="33.1328125" style="1" customWidth="1"/>
    <col min="6157" max="6157" width="42.265625" style="1" customWidth="1"/>
    <col min="6158" max="6158" width="61.265625" style="1" customWidth="1"/>
    <col min="6159" max="6397" width="7.86328125" style="1"/>
    <col min="6398" max="6398" width="9.1328125" style="1" customWidth="1"/>
    <col min="6399" max="6399" width="54.3984375" style="1" customWidth="1"/>
    <col min="6400" max="6404" width="14.86328125" style="1" customWidth="1"/>
    <col min="6405" max="6405" width="31.265625" style="1" customWidth="1"/>
    <col min="6406" max="6406" width="16.265625" style="1" customWidth="1"/>
    <col min="6407" max="6411" width="9.1328125" style="1" customWidth="1"/>
    <col min="6412" max="6412" width="33.1328125" style="1" customWidth="1"/>
    <col min="6413" max="6413" width="42.265625" style="1" customWidth="1"/>
    <col min="6414" max="6414" width="61.265625" style="1" customWidth="1"/>
    <col min="6415" max="6653" width="7.86328125" style="1"/>
    <col min="6654" max="6654" width="9.1328125" style="1" customWidth="1"/>
    <col min="6655" max="6655" width="54.3984375" style="1" customWidth="1"/>
    <col min="6656" max="6660" width="14.86328125" style="1" customWidth="1"/>
    <col min="6661" max="6661" width="31.265625" style="1" customWidth="1"/>
    <col min="6662" max="6662" width="16.265625" style="1" customWidth="1"/>
    <col min="6663" max="6667" width="9.1328125" style="1" customWidth="1"/>
    <col min="6668" max="6668" width="33.1328125" style="1" customWidth="1"/>
    <col min="6669" max="6669" width="42.265625" style="1" customWidth="1"/>
    <col min="6670" max="6670" width="61.265625" style="1" customWidth="1"/>
    <col min="6671" max="6909" width="7.86328125" style="1"/>
    <col min="6910" max="6910" width="9.1328125" style="1" customWidth="1"/>
    <col min="6911" max="6911" width="54.3984375" style="1" customWidth="1"/>
    <col min="6912" max="6916" width="14.86328125" style="1" customWidth="1"/>
    <col min="6917" max="6917" width="31.265625" style="1" customWidth="1"/>
    <col min="6918" max="6918" width="16.265625" style="1" customWidth="1"/>
    <col min="6919" max="6923" width="9.1328125" style="1" customWidth="1"/>
    <col min="6924" max="6924" width="33.1328125" style="1" customWidth="1"/>
    <col min="6925" max="6925" width="42.265625" style="1" customWidth="1"/>
    <col min="6926" max="6926" width="61.265625" style="1" customWidth="1"/>
    <col min="6927" max="7165" width="7.86328125" style="1"/>
    <col min="7166" max="7166" width="9.1328125" style="1" customWidth="1"/>
    <col min="7167" max="7167" width="54.3984375" style="1" customWidth="1"/>
    <col min="7168" max="7172" width="14.86328125" style="1" customWidth="1"/>
    <col min="7173" max="7173" width="31.265625" style="1" customWidth="1"/>
    <col min="7174" max="7174" width="16.265625" style="1" customWidth="1"/>
    <col min="7175" max="7179" width="9.1328125" style="1" customWidth="1"/>
    <col min="7180" max="7180" width="33.1328125" style="1" customWidth="1"/>
    <col min="7181" max="7181" width="42.265625" style="1" customWidth="1"/>
    <col min="7182" max="7182" width="61.265625" style="1" customWidth="1"/>
    <col min="7183" max="7421" width="7.86328125" style="1"/>
    <col min="7422" max="7422" width="9.1328125" style="1" customWidth="1"/>
    <col min="7423" max="7423" width="54.3984375" style="1" customWidth="1"/>
    <col min="7424" max="7428" width="14.86328125" style="1" customWidth="1"/>
    <col min="7429" max="7429" width="31.265625" style="1" customWidth="1"/>
    <col min="7430" max="7430" width="16.265625" style="1" customWidth="1"/>
    <col min="7431" max="7435" width="9.1328125" style="1" customWidth="1"/>
    <col min="7436" max="7436" width="33.1328125" style="1" customWidth="1"/>
    <col min="7437" max="7437" width="42.265625" style="1" customWidth="1"/>
    <col min="7438" max="7438" width="61.265625" style="1" customWidth="1"/>
    <col min="7439" max="7677" width="7.86328125" style="1"/>
    <col min="7678" max="7678" width="9.1328125" style="1" customWidth="1"/>
    <col min="7679" max="7679" width="54.3984375" style="1" customWidth="1"/>
    <col min="7680" max="7684" width="14.86328125" style="1" customWidth="1"/>
    <col min="7685" max="7685" width="31.265625" style="1" customWidth="1"/>
    <col min="7686" max="7686" width="16.265625" style="1" customWidth="1"/>
    <col min="7687" max="7691" width="9.1328125" style="1" customWidth="1"/>
    <col min="7692" max="7692" width="33.1328125" style="1" customWidth="1"/>
    <col min="7693" max="7693" width="42.265625" style="1" customWidth="1"/>
    <col min="7694" max="7694" width="61.265625" style="1" customWidth="1"/>
    <col min="7695" max="7933" width="7.86328125" style="1"/>
    <col min="7934" max="7934" width="9.1328125" style="1" customWidth="1"/>
    <col min="7935" max="7935" width="54.3984375" style="1" customWidth="1"/>
    <col min="7936" max="7940" width="14.86328125" style="1" customWidth="1"/>
    <col min="7941" max="7941" width="31.265625" style="1" customWidth="1"/>
    <col min="7942" max="7942" width="16.265625" style="1" customWidth="1"/>
    <col min="7943" max="7947" width="9.1328125" style="1" customWidth="1"/>
    <col min="7948" max="7948" width="33.1328125" style="1" customWidth="1"/>
    <col min="7949" max="7949" width="42.265625" style="1" customWidth="1"/>
    <col min="7950" max="7950" width="61.265625" style="1" customWidth="1"/>
    <col min="7951" max="8189" width="7.86328125" style="1"/>
    <col min="8190" max="8190" width="9.1328125" style="1" customWidth="1"/>
    <col min="8191" max="8191" width="54.3984375" style="1" customWidth="1"/>
    <col min="8192" max="8196" width="14.86328125" style="1" customWidth="1"/>
    <col min="8197" max="8197" width="31.265625" style="1" customWidth="1"/>
    <col min="8198" max="8198" width="16.265625" style="1" customWidth="1"/>
    <col min="8199" max="8203" width="9.1328125" style="1" customWidth="1"/>
    <col min="8204" max="8204" width="33.1328125" style="1" customWidth="1"/>
    <col min="8205" max="8205" width="42.265625" style="1" customWidth="1"/>
    <col min="8206" max="8206" width="61.265625" style="1" customWidth="1"/>
    <col min="8207" max="8445" width="7.86328125" style="1"/>
    <col min="8446" max="8446" width="9.1328125" style="1" customWidth="1"/>
    <col min="8447" max="8447" width="54.3984375" style="1" customWidth="1"/>
    <col min="8448" max="8452" width="14.86328125" style="1" customWidth="1"/>
    <col min="8453" max="8453" width="31.265625" style="1" customWidth="1"/>
    <col min="8454" max="8454" width="16.265625" style="1" customWidth="1"/>
    <col min="8455" max="8459" width="9.1328125" style="1" customWidth="1"/>
    <col min="8460" max="8460" width="33.1328125" style="1" customWidth="1"/>
    <col min="8461" max="8461" width="42.265625" style="1" customWidth="1"/>
    <col min="8462" max="8462" width="61.265625" style="1" customWidth="1"/>
    <col min="8463" max="8701" width="7.86328125" style="1"/>
    <col min="8702" max="8702" width="9.1328125" style="1" customWidth="1"/>
    <col min="8703" max="8703" width="54.3984375" style="1" customWidth="1"/>
    <col min="8704" max="8708" width="14.86328125" style="1" customWidth="1"/>
    <col min="8709" max="8709" width="31.265625" style="1" customWidth="1"/>
    <col min="8710" max="8710" width="16.265625" style="1" customWidth="1"/>
    <col min="8711" max="8715" width="9.1328125" style="1" customWidth="1"/>
    <col min="8716" max="8716" width="33.1328125" style="1" customWidth="1"/>
    <col min="8717" max="8717" width="42.265625" style="1" customWidth="1"/>
    <col min="8718" max="8718" width="61.265625" style="1" customWidth="1"/>
    <col min="8719" max="8957" width="7.86328125" style="1"/>
    <col min="8958" max="8958" width="9.1328125" style="1" customWidth="1"/>
    <col min="8959" max="8959" width="54.3984375" style="1" customWidth="1"/>
    <col min="8960" max="8964" width="14.86328125" style="1" customWidth="1"/>
    <col min="8965" max="8965" width="31.265625" style="1" customWidth="1"/>
    <col min="8966" max="8966" width="16.265625" style="1" customWidth="1"/>
    <col min="8967" max="8971" width="9.1328125" style="1" customWidth="1"/>
    <col min="8972" max="8972" width="33.1328125" style="1" customWidth="1"/>
    <col min="8973" max="8973" width="42.265625" style="1" customWidth="1"/>
    <col min="8974" max="8974" width="61.265625" style="1" customWidth="1"/>
    <col min="8975" max="9213" width="7.86328125" style="1"/>
    <col min="9214" max="9214" width="9.1328125" style="1" customWidth="1"/>
    <col min="9215" max="9215" width="54.3984375" style="1" customWidth="1"/>
    <col min="9216" max="9220" width="14.86328125" style="1" customWidth="1"/>
    <col min="9221" max="9221" width="31.265625" style="1" customWidth="1"/>
    <col min="9222" max="9222" width="16.265625" style="1" customWidth="1"/>
    <col min="9223" max="9227" width="9.1328125" style="1" customWidth="1"/>
    <col min="9228" max="9228" width="33.1328125" style="1" customWidth="1"/>
    <col min="9229" max="9229" width="42.265625" style="1" customWidth="1"/>
    <col min="9230" max="9230" width="61.265625" style="1" customWidth="1"/>
    <col min="9231" max="9469" width="7.86328125" style="1"/>
    <col min="9470" max="9470" width="9.1328125" style="1" customWidth="1"/>
    <col min="9471" max="9471" width="54.3984375" style="1" customWidth="1"/>
    <col min="9472" max="9476" width="14.86328125" style="1" customWidth="1"/>
    <col min="9477" max="9477" width="31.265625" style="1" customWidth="1"/>
    <col min="9478" max="9478" width="16.265625" style="1" customWidth="1"/>
    <col min="9479" max="9483" width="9.1328125" style="1" customWidth="1"/>
    <col min="9484" max="9484" width="33.1328125" style="1" customWidth="1"/>
    <col min="9485" max="9485" width="42.265625" style="1" customWidth="1"/>
    <col min="9486" max="9486" width="61.265625" style="1" customWidth="1"/>
    <col min="9487" max="9725" width="7.86328125" style="1"/>
    <col min="9726" max="9726" width="9.1328125" style="1" customWidth="1"/>
    <col min="9727" max="9727" width="54.3984375" style="1" customWidth="1"/>
    <col min="9728" max="9732" width="14.86328125" style="1" customWidth="1"/>
    <col min="9733" max="9733" width="31.265625" style="1" customWidth="1"/>
    <col min="9734" max="9734" width="16.265625" style="1" customWidth="1"/>
    <col min="9735" max="9739" width="9.1328125" style="1" customWidth="1"/>
    <col min="9740" max="9740" width="33.1328125" style="1" customWidth="1"/>
    <col min="9741" max="9741" width="42.265625" style="1" customWidth="1"/>
    <col min="9742" max="9742" width="61.265625" style="1" customWidth="1"/>
    <col min="9743" max="9981" width="7.86328125" style="1"/>
    <col min="9982" max="9982" width="9.1328125" style="1" customWidth="1"/>
    <col min="9983" max="9983" width="54.3984375" style="1" customWidth="1"/>
    <col min="9984" max="9988" width="14.86328125" style="1" customWidth="1"/>
    <col min="9989" max="9989" width="31.265625" style="1" customWidth="1"/>
    <col min="9990" max="9990" width="16.265625" style="1" customWidth="1"/>
    <col min="9991" max="9995" width="9.1328125" style="1" customWidth="1"/>
    <col min="9996" max="9996" width="33.1328125" style="1" customWidth="1"/>
    <col min="9997" max="9997" width="42.265625" style="1" customWidth="1"/>
    <col min="9998" max="9998" width="61.265625" style="1" customWidth="1"/>
    <col min="9999" max="10237" width="7.86328125" style="1"/>
    <col min="10238" max="10238" width="9.1328125" style="1" customWidth="1"/>
    <col min="10239" max="10239" width="54.3984375" style="1" customWidth="1"/>
    <col min="10240" max="10244" width="14.86328125" style="1" customWidth="1"/>
    <col min="10245" max="10245" width="31.265625" style="1" customWidth="1"/>
    <col min="10246" max="10246" width="16.265625" style="1" customWidth="1"/>
    <col min="10247" max="10251" width="9.1328125" style="1" customWidth="1"/>
    <col min="10252" max="10252" width="33.1328125" style="1" customWidth="1"/>
    <col min="10253" max="10253" width="42.265625" style="1" customWidth="1"/>
    <col min="10254" max="10254" width="61.265625" style="1" customWidth="1"/>
    <col min="10255" max="10493" width="7.86328125" style="1"/>
    <col min="10494" max="10494" width="9.1328125" style="1" customWidth="1"/>
    <col min="10495" max="10495" width="54.3984375" style="1" customWidth="1"/>
    <col min="10496" max="10500" width="14.86328125" style="1" customWidth="1"/>
    <col min="10501" max="10501" width="31.265625" style="1" customWidth="1"/>
    <col min="10502" max="10502" width="16.265625" style="1" customWidth="1"/>
    <col min="10503" max="10507" width="9.1328125" style="1" customWidth="1"/>
    <col min="10508" max="10508" width="33.1328125" style="1" customWidth="1"/>
    <col min="10509" max="10509" width="42.265625" style="1" customWidth="1"/>
    <col min="10510" max="10510" width="61.265625" style="1" customWidth="1"/>
    <col min="10511" max="10749" width="7.86328125" style="1"/>
    <col min="10750" max="10750" width="9.1328125" style="1" customWidth="1"/>
    <col min="10751" max="10751" width="54.3984375" style="1" customWidth="1"/>
    <col min="10752" max="10756" width="14.86328125" style="1" customWidth="1"/>
    <col min="10757" max="10757" width="31.265625" style="1" customWidth="1"/>
    <col min="10758" max="10758" width="16.265625" style="1" customWidth="1"/>
    <col min="10759" max="10763" width="9.1328125" style="1" customWidth="1"/>
    <col min="10764" max="10764" width="33.1328125" style="1" customWidth="1"/>
    <col min="10765" max="10765" width="42.265625" style="1" customWidth="1"/>
    <col min="10766" max="10766" width="61.265625" style="1" customWidth="1"/>
    <col min="10767" max="11005" width="7.86328125" style="1"/>
    <col min="11006" max="11006" width="9.1328125" style="1" customWidth="1"/>
    <col min="11007" max="11007" width="54.3984375" style="1" customWidth="1"/>
    <col min="11008" max="11012" width="14.86328125" style="1" customWidth="1"/>
    <col min="11013" max="11013" width="31.265625" style="1" customWidth="1"/>
    <col min="11014" max="11014" width="16.265625" style="1" customWidth="1"/>
    <col min="11015" max="11019" width="9.1328125" style="1" customWidth="1"/>
    <col min="11020" max="11020" width="33.1328125" style="1" customWidth="1"/>
    <col min="11021" max="11021" width="42.265625" style="1" customWidth="1"/>
    <col min="11022" max="11022" width="61.265625" style="1" customWidth="1"/>
    <col min="11023" max="11261" width="7.86328125" style="1"/>
    <col min="11262" max="11262" width="9.1328125" style="1" customWidth="1"/>
    <col min="11263" max="11263" width="54.3984375" style="1" customWidth="1"/>
    <col min="11264" max="11268" width="14.86328125" style="1" customWidth="1"/>
    <col min="11269" max="11269" width="31.265625" style="1" customWidth="1"/>
    <col min="11270" max="11270" width="16.265625" style="1" customWidth="1"/>
    <col min="11271" max="11275" width="9.1328125" style="1" customWidth="1"/>
    <col min="11276" max="11276" width="33.1328125" style="1" customWidth="1"/>
    <col min="11277" max="11277" width="42.265625" style="1" customWidth="1"/>
    <col min="11278" max="11278" width="61.265625" style="1" customWidth="1"/>
    <col min="11279" max="11517" width="7.86328125" style="1"/>
    <col min="11518" max="11518" width="9.1328125" style="1" customWidth="1"/>
    <col min="11519" max="11519" width="54.3984375" style="1" customWidth="1"/>
    <col min="11520" max="11524" width="14.86328125" style="1" customWidth="1"/>
    <col min="11525" max="11525" width="31.265625" style="1" customWidth="1"/>
    <col min="11526" max="11526" width="16.265625" style="1" customWidth="1"/>
    <col min="11527" max="11531" width="9.1328125" style="1" customWidth="1"/>
    <col min="11532" max="11532" width="33.1328125" style="1" customWidth="1"/>
    <col min="11533" max="11533" width="42.265625" style="1" customWidth="1"/>
    <col min="11534" max="11534" width="61.265625" style="1" customWidth="1"/>
    <col min="11535" max="11773" width="7.86328125" style="1"/>
    <col min="11774" max="11774" width="9.1328125" style="1" customWidth="1"/>
    <col min="11775" max="11775" width="54.3984375" style="1" customWidth="1"/>
    <col min="11776" max="11780" width="14.86328125" style="1" customWidth="1"/>
    <col min="11781" max="11781" width="31.265625" style="1" customWidth="1"/>
    <col min="11782" max="11782" width="16.265625" style="1" customWidth="1"/>
    <col min="11783" max="11787" width="9.1328125" style="1" customWidth="1"/>
    <col min="11788" max="11788" width="33.1328125" style="1" customWidth="1"/>
    <col min="11789" max="11789" width="42.265625" style="1" customWidth="1"/>
    <col min="11790" max="11790" width="61.265625" style="1" customWidth="1"/>
    <col min="11791" max="12029" width="7.86328125" style="1"/>
    <col min="12030" max="12030" width="9.1328125" style="1" customWidth="1"/>
    <col min="12031" max="12031" width="54.3984375" style="1" customWidth="1"/>
    <col min="12032" max="12036" width="14.86328125" style="1" customWidth="1"/>
    <col min="12037" max="12037" width="31.265625" style="1" customWidth="1"/>
    <col min="12038" max="12038" width="16.265625" style="1" customWidth="1"/>
    <col min="12039" max="12043" width="9.1328125" style="1" customWidth="1"/>
    <col min="12044" max="12044" width="33.1328125" style="1" customWidth="1"/>
    <col min="12045" max="12045" width="42.265625" style="1" customWidth="1"/>
    <col min="12046" max="12046" width="61.265625" style="1" customWidth="1"/>
    <col min="12047" max="12285" width="7.86328125" style="1"/>
    <col min="12286" max="12286" width="9.1328125" style="1" customWidth="1"/>
    <col min="12287" max="12287" width="54.3984375" style="1" customWidth="1"/>
    <col min="12288" max="12292" width="14.86328125" style="1" customWidth="1"/>
    <col min="12293" max="12293" width="31.265625" style="1" customWidth="1"/>
    <col min="12294" max="12294" width="16.265625" style="1" customWidth="1"/>
    <col min="12295" max="12299" width="9.1328125" style="1" customWidth="1"/>
    <col min="12300" max="12300" width="33.1328125" style="1" customWidth="1"/>
    <col min="12301" max="12301" width="42.265625" style="1" customWidth="1"/>
    <col min="12302" max="12302" width="61.265625" style="1" customWidth="1"/>
    <col min="12303" max="12541" width="7.86328125" style="1"/>
    <col min="12542" max="12542" width="9.1328125" style="1" customWidth="1"/>
    <col min="12543" max="12543" width="54.3984375" style="1" customWidth="1"/>
    <col min="12544" max="12548" width="14.86328125" style="1" customWidth="1"/>
    <col min="12549" max="12549" width="31.265625" style="1" customWidth="1"/>
    <col min="12550" max="12550" width="16.265625" style="1" customWidth="1"/>
    <col min="12551" max="12555" width="9.1328125" style="1" customWidth="1"/>
    <col min="12556" max="12556" width="33.1328125" style="1" customWidth="1"/>
    <col min="12557" max="12557" width="42.265625" style="1" customWidth="1"/>
    <col min="12558" max="12558" width="61.265625" style="1" customWidth="1"/>
    <col min="12559" max="12797" width="7.86328125" style="1"/>
    <col min="12798" max="12798" width="9.1328125" style="1" customWidth="1"/>
    <col min="12799" max="12799" width="54.3984375" style="1" customWidth="1"/>
    <col min="12800" max="12804" width="14.86328125" style="1" customWidth="1"/>
    <col min="12805" max="12805" width="31.265625" style="1" customWidth="1"/>
    <col min="12806" max="12806" width="16.265625" style="1" customWidth="1"/>
    <col min="12807" max="12811" width="9.1328125" style="1" customWidth="1"/>
    <col min="12812" max="12812" width="33.1328125" style="1" customWidth="1"/>
    <col min="12813" max="12813" width="42.265625" style="1" customWidth="1"/>
    <col min="12814" max="12814" width="61.265625" style="1" customWidth="1"/>
    <col min="12815" max="13053" width="7.86328125" style="1"/>
    <col min="13054" max="13054" width="9.1328125" style="1" customWidth="1"/>
    <col min="13055" max="13055" width="54.3984375" style="1" customWidth="1"/>
    <col min="13056" max="13060" width="14.86328125" style="1" customWidth="1"/>
    <col min="13061" max="13061" width="31.265625" style="1" customWidth="1"/>
    <col min="13062" max="13062" width="16.265625" style="1" customWidth="1"/>
    <col min="13063" max="13067" width="9.1328125" style="1" customWidth="1"/>
    <col min="13068" max="13068" width="33.1328125" style="1" customWidth="1"/>
    <col min="13069" max="13069" width="42.265625" style="1" customWidth="1"/>
    <col min="13070" max="13070" width="61.265625" style="1" customWidth="1"/>
    <col min="13071" max="13309" width="7.86328125" style="1"/>
    <col min="13310" max="13310" width="9.1328125" style="1" customWidth="1"/>
    <col min="13311" max="13311" width="54.3984375" style="1" customWidth="1"/>
    <col min="13312" max="13316" width="14.86328125" style="1" customWidth="1"/>
    <col min="13317" max="13317" width="31.265625" style="1" customWidth="1"/>
    <col min="13318" max="13318" width="16.265625" style="1" customWidth="1"/>
    <col min="13319" max="13323" width="9.1328125" style="1" customWidth="1"/>
    <col min="13324" max="13324" width="33.1328125" style="1" customWidth="1"/>
    <col min="13325" max="13325" width="42.265625" style="1" customWidth="1"/>
    <col min="13326" max="13326" width="61.265625" style="1" customWidth="1"/>
    <col min="13327" max="13565" width="7.86328125" style="1"/>
    <col min="13566" max="13566" width="9.1328125" style="1" customWidth="1"/>
    <col min="13567" max="13567" width="54.3984375" style="1" customWidth="1"/>
    <col min="13568" max="13572" width="14.86328125" style="1" customWidth="1"/>
    <col min="13573" max="13573" width="31.265625" style="1" customWidth="1"/>
    <col min="13574" max="13574" width="16.265625" style="1" customWidth="1"/>
    <col min="13575" max="13579" width="9.1328125" style="1" customWidth="1"/>
    <col min="13580" max="13580" width="33.1328125" style="1" customWidth="1"/>
    <col min="13581" max="13581" width="42.265625" style="1" customWidth="1"/>
    <col min="13582" max="13582" width="61.265625" style="1" customWidth="1"/>
    <col min="13583" max="13821" width="7.86328125" style="1"/>
    <col min="13822" max="13822" width="9.1328125" style="1" customWidth="1"/>
    <col min="13823" max="13823" width="54.3984375" style="1" customWidth="1"/>
    <col min="13824" max="13828" width="14.86328125" style="1" customWidth="1"/>
    <col min="13829" max="13829" width="31.265625" style="1" customWidth="1"/>
    <col min="13830" max="13830" width="16.265625" style="1" customWidth="1"/>
    <col min="13831" max="13835" width="9.1328125" style="1" customWidth="1"/>
    <col min="13836" max="13836" width="33.1328125" style="1" customWidth="1"/>
    <col min="13837" max="13837" width="42.265625" style="1" customWidth="1"/>
    <col min="13838" max="13838" width="61.265625" style="1" customWidth="1"/>
    <col min="13839" max="14077" width="7.86328125" style="1"/>
    <col min="14078" max="14078" width="9.1328125" style="1" customWidth="1"/>
    <col min="14079" max="14079" width="54.3984375" style="1" customWidth="1"/>
    <col min="14080" max="14084" width="14.86328125" style="1" customWidth="1"/>
    <col min="14085" max="14085" width="31.265625" style="1" customWidth="1"/>
    <col min="14086" max="14086" width="16.265625" style="1" customWidth="1"/>
    <col min="14087" max="14091" width="9.1328125" style="1" customWidth="1"/>
    <col min="14092" max="14092" width="33.1328125" style="1" customWidth="1"/>
    <col min="14093" max="14093" width="42.265625" style="1" customWidth="1"/>
    <col min="14094" max="14094" width="61.265625" style="1" customWidth="1"/>
    <col min="14095" max="14333" width="7.86328125" style="1"/>
    <col min="14334" max="14334" width="9.1328125" style="1" customWidth="1"/>
    <col min="14335" max="14335" width="54.3984375" style="1" customWidth="1"/>
    <col min="14336" max="14340" width="14.86328125" style="1" customWidth="1"/>
    <col min="14341" max="14341" width="31.265625" style="1" customWidth="1"/>
    <col min="14342" max="14342" width="16.265625" style="1" customWidth="1"/>
    <col min="14343" max="14347" width="9.1328125" style="1" customWidth="1"/>
    <col min="14348" max="14348" width="33.1328125" style="1" customWidth="1"/>
    <col min="14349" max="14349" width="42.265625" style="1" customWidth="1"/>
    <col min="14350" max="14350" width="61.265625" style="1" customWidth="1"/>
    <col min="14351" max="14589" width="7.86328125" style="1"/>
    <col min="14590" max="14590" width="9.1328125" style="1" customWidth="1"/>
    <col min="14591" max="14591" width="54.3984375" style="1" customWidth="1"/>
    <col min="14592" max="14596" width="14.86328125" style="1" customWidth="1"/>
    <col min="14597" max="14597" width="31.265625" style="1" customWidth="1"/>
    <col min="14598" max="14598" width="16.265625" style="1" customWidth="1"/>
    <col min="14599" max="14603" width="9.1328125" style="1" customWidth="1"/>
    <col min="14604" max="14604" width="33.1328125" style="1" customWidth="1"/>
    <col min="14605" max="14605" width="42.265625" style="1" customWidth="1"/>
    <col min="14606" max="14606" width="61.265625" style="1" customWidth="1"/>
    <col min="14607" max="14845" width="7.86328125" style="1"/>
    <col min="14846" max="14846" width="9.1328125" style="1" customWidth="1"/>
    <col min="14847" max="14847" width="54.3984375" style="1" customWidth="1"/>
    <col min="14848" max="14852" width="14.86328125" style="1" customWidth="1"/>
    <col min="14853" max="14853" width="31.265625" style="1" customWidth="1"/>
    <col min="14854" max="14854" width="16.265625" style="1" customWidth="1"/>
    <col min="14855" max="14859" width="9.1328125" style="1" customWidth="1"/>
    <col min="14860" max="14860" width="33.1328125" style="1" customWidth="1"/>
    <col min="14861" max="14861" width="42.265625" style="1" customWidth="1"/>
    <col min="14862" max="14862" width="61.265625" style="1" customWidth="1"/>
    <col min="14863" max="15101" width="7.86328125" style="1"/>
    <col min="15102" max="15102" width="9.1328125" style="1" customWidth="1"/>
    <col min="15103" max="15103" width="54.3984375" style="1" customWidth="1"/>
    <col min="15104" max="15108" width="14.86328125" style="1" customWidth="1"/>
    <col min="15109" max="15109" width="31.265625" style="1" customWidth="1"/>
    <col min="15110" max="15110" width="16.265625" style="1" customWidth="1"/>
    <col min="15111" max="15115" width="9.1328125" style="1" customWidth="1"/>
    <col min="15116" max="15116" width="33.1328125" style="1" customWidth="1"/>
    <col min="15117" max="15117" width="42.265625" style="1" customWidth="1"/>
    <col min="15118" max="15118" width="61.265625" style="1" customWidth="1"/>
    <col min="15119" max="15357" width="7.86328125" style="1"/>
    <col min="15358" max="15358" width="9.1328125" style="1" customWidth="1"/>
    <col min="15359" max="15359" width="54.3984375" style="1" customWidth="1"/>
    <col min="15360" max="15364" width="14.86328125" style="1" customWidth="1"/>
    <col min="15365" max="15365" width="31.265625" style="1" customWidth="1"/>
    <col min="15366" max="15366" width="16.265625" style="1" customWidth="1"/>
    <col min="15367" max="15371" width="9.1328125" style="1" customWidth="1"/>
    <col min="15372" max="15372" width="33.1328125" style="1" customWidth="1"/>
    <col min="15373" max="15373" width="42.265625" style="1" customWidth="1"/>
    <col min="15374" max="15374" width="61.265625" style="1" customWidth="1"/>
    <col min="15375" max="15613" width="7.86328125" style="1"/>
    <col min="15614" max="15614" width="9.1328125" style="1" customWidth="1"/>
    <col min="15615" max="15615" width="54.3984375" style="1" customWidth="1"/>
    <col min="15616" max="15620" width="14.86328125" style="1" customWidth="1"/>
    <col min="15621" max="15621" width="31.265625" style="1" customWidth="1"/>
    <col min="15622" max="15622" width="16.265625" style="1" customWidth="1"/>
    <col min="15623" max="15627" width="9.1328125" style="1" customWidth="1"/>
    <col min="15628" max="15628" width="33.1328125" style="1" customWidth="1"/>
    <col min="15629" max="15629" width="42.265625" style="1" customWidth="1"/>
    <col min="15630" max="15630" width="61.265625" style="1" customWidth="1"/>
    <col min="15631" max="15869" width="7.86328125" style="1"/>
    <col min="15870" max="15870" width="9.1328125" style="1" customWidth="1"/>
    <col min="15871" max="15871" width="54.3984375" style="1" customWidth="1"/>
    <col min="15872" max="15876" width="14.86328125" style="1" customWidth="1"/>
    <col min="15877" max="15877" width="31.265625" style="1" customWidth="1"/>
    <col min="15878" max="15878" width="16.265625" style="1" customWidth="1"/>
    <col min="15879" max="15883" width="9.1328125" style="1" customWidth="1"/>
    <col min="15884" max="15884" width="33.1328125" style="1" customWidth="1"/>
    <col min="15885" max="15885" width="42.265625" style="1" customWidth="1"/>
    <col min="15886" max="15886" width="61.265625" style="1" customWidth="1"/>
    <col min="15887" max="16125" width="7.86328125" style="1"/>
    <col min="16126" max="16126" width="9.1328125" style="1" customWidth="1"/>
    <col min="16127" max="16127" width="54.3984375" style="1" customWidth="1"/>
    <col min="16128" max="16132" width="14.86328125" style="1" customWidth="1"/>
    <col min="16133" max="16133" width="31.265625" style="1" customWidth="1"/>
    <col min="16134" max="16134" width="16.265625" style="1" customWidth="1"/>
    <col min="16135" max="16139" width="9.1328125" style="1" customWidth="1"/>
    <col min="16140" max="16140" width="33.1328125" style="1" customWidth="1"/>
    <col min="16141" max="16141" width="42.265625" style="1" customWidth="1"/>
    <col min="16142" max="16142" width="61.265625" style="1" customWidth="1"/>
    <col min="16143" max="16384" width="7.86328125" style="1"/>
  </cols>
  <sheetData>
    <row r="1" spans="1:103" ht="15.75" customHeight="1" x14ac:dyDescent="0.45">
      <c r="A1" s="276" t="str">
        <f>+'1.TP HT'!A1:E1</f>
        <v>ỦY BAN NHÂN DÂN</v>
      </c>
      <c r="B1" s="276"/>
      <c r="C1" s="276"/>
      <c r="D1" s="276"/>
      <c r="E1" s="276"/>
      <c r="F1" s="277" t="s">
        <v>0</v>
      </c>
      <c r="G1" s="277"/>
      <c r="H1" s="277"/>
      <c r="I1" s="277"/>
      <c r="J1" s="277"/>
      <c r="K1" s="277"/>
      <c r="L1" s="277"/>
      <c r="M1" s="277"/>
      <c r="N1" s="277"/>
      <c r="O1" s="277"/>
    </row>
    <row r="2" spans="1:103" ht="15.75" customHeight="1" x14ac:dyDescent="0.45">
      <c r="A2" s="277" t="str">
        <f>+'1.TP HT'!A2:E2</f>
        <v>TỈNH HÀ TĨNH</v>
      </c>
      <c r="B2" s="277"/>
      <c r="C2" s="277"/>
      <c r="D2" s="277"/>
      <c r="E2" s="277"/>
      <c r="F2" s="277" t="s">
        <v>1</v>
      </c>
      <c r="G2" s="277"/>
      <c r="H2" s="277"/>
      <c r="I2" s="277"/>
      <c r="J2" s="277"/>
      <c r="K2" s="277"/>
      <c r="L2" s="277"/>
      <c r="M2" s="277"/>
      <c r="N2" s="277"/>
      <c r="O2" s="277"/>
    </row>
    <row r="3" spans="1:103" ht="12.75" x14ac:dyDescent="0.25">
      <c r="A3" s="278"/>
      <c r="B3" s="278"/>
      <c r="C3" s="278"/>
      <c r="D3" s="278"/>
      <c r="E3" s="278"/>
      <c r="F3" s="278"/>
      <c r="G3" s="278"/>
      <c r="H3" s="278"/>
      <c r="I3" s="278"/>
      <c r="J3" s="278"/>
      <c r="K3" s="278"/>
      <c r="L3" s="278"/>
      <c r="M3" s="278"/>
      <c r="N3" s="278"/>
      <c r="O3" s="278"/>
    </row>
    <row r="4" spans="1:103" s="2" customFormat="1" ht="13.5" x14ac:dyDescent="0.45">
      <c r="A4" s="270" t="s">
        <v>747</v>
      </c>
      <c r="B4" s="270"/>
      <c r="C4" s="270"/>
      <c r="D4" s="270"/>
      <c r="E4" s="270"/>
      <c r="F4" s="270"/>
      <c r="G4" s="270"/>
      <c r="H4" s="270"/>
      <c r="I4" s="270"/>
      <c r="J4" s="270"/>
      <c r="K4" s="270"/>
      <c r="L4" s="270"/>
      <c r="M4" s="270"/>
      <c r="N4" s="270"/>
      <c r="O4" s="270"/>
    </row>
    <row r="5" spans="1:103"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03" ht="15" customHeight="1" x14ac:dyDescent="0.25">
      <c r="A6" s="275"/>
      <c r="B6" s="275"/>
      <c r="C6" s="275"/>
      <c r="D6" s="275"/>
      <c r="E6" s="275"/>
      <c r="F6" s="275"/>
      <c r="G6" s="275"/>
      <c r="H6" s="275"/>
      <c r="I6" s="275"/>
      <c r="J6" s="275"/>
      <c r="K6" s="275"/>
      <c r="L6" s="275"/>
      <c r="M6" s="275"/>
      <c r="N6" s="275"/>
      <c r="O6" s="275"/>
    </row>
    <row r="7" spans="1:103"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03" s="3" customFormat="1" ht="78.75" customHeight="1" x14ac:dyDescent="0.45">
      <c r="A8" s="273"/>
      <c r="B8" s="265"/>
      <c r="C8" s="265"/>
      <c r="D8" s="10" t="s">
        <v>9</v>
      </c>
      <c r="E8" s="10" t="s">
        <v>10</v>
      </c>
      <c r="F8" s="10" t="s">
        <v>11</v>
      </c>
      <c r="G8" s="10" t="s">
        <v>12</v>
      </c>
      <c r="H8" s="265"/>
      <c r="I8" s="265"/>
      <c r="J8" s="10" t="s">
        <v>13</v>
      </c>
      <c r="K8" s="10" t="s">
        <v>14</v>
      </c>
      <c r="L8" s="10" t="s">
        <v>15</v>
      </c>
      <c r="M8" s="10" t="s">
        <v>16</v>
      </c>
      <c r="N8" s="10" t="str">
        <f>+'9.Can Lộc'!N8</f>
        <v>Ứng trước của DN và XH hoá</v>
      </c>
      <c r="O8" s="265"/>
    </row>
    <row r="9" spans="1:103"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03" s="112" customFormat="1" ht="13.5" x14ac:dyDescent="0.45">
      <c r="A10" s="138" t="s">
        <v>18</v>
      </c>
      <c r="B10" s="139" t="s">
        <v>131</v>
      </c>
      <c r="C10" s="30">
        <f>SUM(C11)</f>
        <v>0.2</v>
      </c>
      <c r="D10" s="30"/>
      <c r="E10" s="30"/>
      <c r="F10" s="30"/>
      <c r="G10" s="30">
        <f t="shared" ref="G10:L10" si="0">SUM(G11)</f>
        <v>0.2</v>
      </c>
      <c r="H10" s="62"/>
      <c r="I10" s="30">
        <f t="shared" si="0"/>
        <v>0.25</v>
      </c>
      <c r="J10" s="30"/>
      <c r="K10" s="30"/>
      <c r="L10" s="30">
        <f t="shared" si="0"/>
        <v>0.25</v>
      </c>
      <c r="M10" s="30"/>
      <c r="N10" s="30"/>
      <c r="O10" s="140"/>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row>
    <row r="11" spans="1:103" s="112" customFormat="1" ht="27.75" x14ac:dyDescent="0.45">
      <c r="A11" s="75" t="s">
        <v>132</v>
      </c>
      <c r="B11" s="141" t="s">
        <v>133</v>
      </c>
      <c r="C11" s="36">
        <v>0.2</v>
      </c>
      <c r="D11" s="36"/>
      <c r="E11" s="36"/>
      <c r="F11" s="36"/>
      <c r="G11" s="36">
        <v>0.2</v>
      </c>
      <c r="H11" s="142" t="s">
        <v>134</v>
      </c>
      <c r="I11" s="36">
        <v>0.25</v>
      </c>
      <c r="J11" s="36"/>
      <c r="K11" s="36"/>
      <c r="L11" s="36">
        <f>I11</f>
        <v>0.25</v>
      </c>
      <c r="M11" s="36"/>
      <c r="N11" s="36"/>
      <c r="O11" s="143" t="s">
        <v>135</v>
      </c>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row>
    <row r="12" spans="1:103" s="112" customFormat="1" ht="13.5" x14ac:dyDescent="0.45">
      <c r="A12" s="138" t="s">
        <v>22</v>
      </c>
      <c r="B12" s="139" t="s">
        <v>102</v>
      </c>
      <c r="C12" s="30">
        <f t="shared" ref="C12:L12" si="1">SUM(C13:C13)</f>
        <v>15.7</v>
      </c>
      <c r="D12" s="30">
        <f t="shared" si="1"/>
        <v>3.5</v>
      </c>
      <c r="E12" s="30"/>
      <c r="F12" s="30"/>
      <c r="G12" s="30">
        <f t="shared" si="1"/>
        <v>12.2</v>
      </c>
      <c r="H12" s="62"/>
      <c r="I12" s="30">
        <f t="shared" si="1"/>
        <v>21.32</v>
      </c>
      <c r="J12" s="30">
        <f t="shared" si="1"/>
        <v>6.3959999999999999</v>
      </c>
      <c r="K12" s="30">
        <f t="shared" si="1"/>
        <v>12.792</v>
      </c>
      <c r="L12" s="30">
        <f t="shared" si="1"/>
        <v>2.1319999999999997</v>
      </c>
      <c r="M12" s="30"/>
      <c r="N12" s="30"/>
      <c r="O12" s="77"/>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row>
    <row r="13" spans="1:103" s="112" customFormat="1" ht="41.65" x14ac:dyDescent="0.45">
      <c r="A13" s="75" t="s">
        <v>132</v>
      </c>
      <c r="B13" s="26" t="s">
        <v>137</v>
      </c>
      <c r="C13" s="36">
        <v>15.7</v>
      </c>
      <c r="D13" s="36">
        <v>3.5</v>
      </c>
      <c r="E13" s="36"/>
      <c r="F13" s="36"/>
      <c r="G13" s="36">
        <v>12.2</v>
      </c>
      <c r="H13" s="144" t="s">
        <v>138</v>
      </c>
      <c r="I13" s="145">
        <v>21.32</v>
      </c>
      <c r="J13" s="145">
        <f>I13*30%</f>
        <v>6.3959999999999999</v>
      </c>
      <c r="K13" s="145">
        <f>I13*60%</f>
        <v>12.792</v>
      </c>
      <c r="L13" s="145">
        <f>I13-J13-K13</f>
        <v>2.1319999999999997</v>
      </c>
      <c r="M13" s="145"/>
      <c r="N13" s="145"/>
      <c r="O13" s="143" t="s">
        <v>748</v>
      </c>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row>
    <row r="14" spans="1:103" s="112" customFormat="1" ht="13.5" x14ac:dyDescent="0.45">
      <c r="A14" s="138" t="s">
        <v>26</v>
      </c>
      <c r="B14" s="139" t="s">
        <v>27</v>
      </c>
      <c r="C14" s="30">
        <f>SUM(C15:C27)</f>
        <v>33.269999999999996</v>
      </c>
      <c r="D14" s="30">
        <f t="shared" ref="D14:L14" si="2">SUM(D15:D27)</f>
        <v>13.35</v>
      </c>
      <c r="E14" s="30">
        <f t="shared" si="2"/>
        <v>0.8</v>
      </c>
      <c r="F14" s="30"/>
      <c r="G14" s="30">
        <f t="shared" si="2"/>
        <v>19.12</v>
      </c>
      <c r="H14" s="62"/>
      <c r="I14" s="30">
        <f t="shared" si="2"/>
        <v>46.134600000000006</v>
      </c>
      <c r="J14" s="30">
        <f t="shared" si="2"/>
        <v>13.390379999999997</v>
      </c>
      <c r="K14" s="30">
        <f t="shared" si="2"/>
        <v>22.317300000000003</v>
      </c>
      <c r="L14" s="30">
        <f t="shared" si="2"/>
        <v>10.426920000000001</v>
      </c>
      <c r="M14" s="30"/>
      <c r="N14" s="30"/>
      <c r="O14" s="77"/>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row>
    <row r="15" spans="1:103" s="112" customFormat="1" ht="41.65" x14ac:dyDescent="0.45">
      <c r="A15" s="75" t="s">
        <v>132</v>
      </c>
      <c r="B15" s="146" t="s">
        <v>139</v>
      </c>
      <c r="C15" s="36">
        <v>10</v>
      </c>
      <c r="D15" s="36">
        <v>3.82</v>
      </c>
      <c r="E15" s="36"/>
      <c r="F15" s="36"/>
      <c r="G15" s="36">
        <v>6.18</v>
      </c>
      <c r="H15" s="46" t="s">
        <v>140</v>
      </c>
      <c r="I15" s="147">
        <v>14.5</v>
      </c>
      <c r="J15" s="147">
        <f t="shared" ref="J15:J26" si="3">I15*30%</f>
        <v>4.3499999999999996</v>
      </c>
      <c r="K15" s="147">
        <f t="shared" ref="K15:K26" si="4">I15*50%</f>
        <v>7.25</v>
      </c>
      <c r="L15" s="147">
        <f t="shared" ref="L15:L26" si="5">I15-J15-K15</f>
        <v>2.9000000000000004</v>
      </c>
      <c r="M15" s="148"/>
      <c r="N15" s="148"/>
      <c r="O15" s="67" t="s">
        <v>141</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row>
    <row r="16" spans="1:103" s="112" customFormat="1" ht="27.75" x14ac:dyDescent="0.45">
      <c r="A16" s="75" t="s">
        <v>142</v>
      </c>
      <c r="B16" s="146" t="s">
        <v>143</v>
      </c>
      <c r="C16" s="36">
        <v>6</v>
      </c>
      <c r="D16" s="36">
        <v>0</v>
      </c>
      <c r="E16" s="36"/>
      <c r="F16" s="36"/>
      <c r="G16" s="36">
        <v>6</v>
      </c>
      <c r="H16" s="46" t="s">
        <v>134</v>
      </c>
      <c r="I16" s="148">
        <v>7.35</v>
      </c>
      <c r="J16" s="147">
        <f t="shared" si="3"/>
        <v>2.2049999999999996</v>
      </c>
      <c r="K16" s="147">
        <f t="shared" si="4"/>
        <v>3.6749999999999998</v>
      </c>
      <c r="L16" s="147">
        <f t="shared" si="5"/>
        <v>1.4699999999999998</v>
      </c>
      <c r="M16" s="148"/>
      <c r="N16" s="148"/>
      <c r="O16" s="67" t="s">
        <v>144</v>
      </c>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row>
    <row r="17" spans="1:103" s="112" customFormat="1" ht="41.65" x14ac:dyDescent="0.45">
      <c r="A17" s="75" t="s">
        <v>145</v>
      </c>
      <c r="B17" s="146" t="s">
        <v>146</v>
      </c>
      <c r="C17" s="36">
        <v>1.7</v>
      </c>
      <c r="D17" s="36">
        <v>1.7</v>
      </c>
      <c r="E17" s="36"/>
      <c r="F17" s="36"/>
      <c r="G17" s="36"/>
      <c r="H17" s="46" t="s">
        <v>134</v>
      </c>
      <c r="I17" s="147">
        <f>D17*52000*3.5/100000</f>
        <v>3.0939999999999999</v>
      </c>
      <c r="J17" s="147">
        <f t="shared" si="3"/>
        <v>0.92819999999999991</v>
      </c>
      <c r="K17" s="147">
        <f t="shared" si="4"/>
        <v>1.5469999999999999</v>
      </c>
      <c r="L17" s="147">
        <f t="shared" si="5"/>
        <v>0.61880000000000002</v>
      </c>
      <c r="M17" s="148"/>
      <c r="N17" s="148"/>
      <c r="O17" s="67" t="s">
        <v>147</v>
      </c>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row>
    <row r="18" spans="1:103" s="112" customFormat="1" ht="41.65" x14ac:dyDescent="0.45">
      <c r="A18" s="75" t="s">
        <v>148</v>
      </c>
      <c r="B18" s="146" t="s">
        <v>149</v>
      </c>
      <c r="C18" s="36">
        <v>1.8</v>
      </c>
      <c r="D18" s="36">
        <v>1.8</v>
      </c>
      <c r="E18" s="36"/>
      <c r="F18" s="36"/>
      <c r="G18" s="36"/>
      <c r="H18" s="46" t="s">
        <v>134</v>
      </c>
      <c r="I18" s="147">
        <f>D18*52000*3.5/100000</f>
        <v>3.2759999999999998</v>
      </c>
      <c r="J18" s="147">
        <f t="shared" si="3"/>
        <v>0.9827999999999999</v>
      </c>
      <c r="K18" s="147">
        <f t="shared" si="4"/>
        <v>1.6379999999999999</v>
      </c>
      <c r="L18" s="147">
        <f t="shared" si="5"/>
        <v>0.65519999999999978</v>
      </c>
      <c r="M18" s="148"/>
      <c r="N18" s="148"/>
      <c r="O18" s="67" t="s">
        <v>150</v>
      </c>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row>
    <row r="19" spans="1:103" s="112" customFormat="1" ht="41.65" x14ac:dyDescent="0.45">
      <c r="A19" s="75" t="s">
        <v>151</v>
      </c>
      <c r="B19" s="146" t="s">
        <v>152</v>
      </c>
      <c r="C19" s="36">
        <v>1.9</v>
      </c>
      <c r="D19" s="36"/>
      <c r="E19" s="36"/>
      <c r="F19" s="36"/>
      <c r="G19" s="36">
        <v>1.9</v>
      </c>
      <c r="H19" s="46" t="s">
        <v>153</v>
      </c>
      <c r="I19" s="148">
        <v>2.33</v>
      </c>
      <c r="J19" s="147">
        <f t="shared" si="3"/>
        <v>0.69899999999999995</v>
      </c>
      <c r="K19" s="147">
        <f t="shared" si="4"/>
        <v>1.165</v>
      </c>
      <c r="L19" s="147">
        <f t="shared" si="5"/>
        <v>0.46600000000000019</v>
      </c>
      <c r="M19" s="148"/>
      <c r="N19" s="148"/>
      <c r="O19" s="67" t="s">
        <v>539</v>
      </c>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row>
    <row r="20" spans="1:103" s="112" customFormat="1" ht="41.65" x14ac:dyDescent="0.45">
      <c r="A20" s="75" t="s">
        <v>154</v>
      </c>
      <c r="B20" s="146" t="s">
        <v>155</v>
      </c>
      <c r="C20" s="36">
        <v>0.7</v>
      </c>
      <c r="D20" s="36">
        <v>0.7</v>
      </c>
      <c r="E20" s="36"/>
      <c r="F20" s="36"/>
      <c r="G20" s="36"/>
      <c r="H20" s="46" t="s">
        <v>153</v>
      </c>
      <c r="I20" s="147">
        <f>D20*52000*3.5/100000</f>
        <v>1.274</v>
      </c>
      <c r="J20" s="147">
        <f t="shared" si="3"/>
        <v>0.38219999999999998</v>
      </c>
      <c r="K20" s="147">
        <f t="shared" si="4"/>
        <v>0.63700000000000001</v>
      </c>
      <c r="L20" s="147">
        <f t="shared" si="5"/>
        <v>0.25480000000000003</v>
      </c>
      <c r="M20" s="148"/>
      <c r="N20" s="148"/>
      <c r="O20" s="67" t="s">
        <v>540</v>
      </c>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row>
    <row r="21" spans="1:103" s="112" customFormat="1" ht="41.65" x14ac:dyDescent="0.45">
      <c r="A21" s="75" t="s">
        <v>156</v>
      </c>
      <c r="B21" s="146" t="s">
        <v>157</v>
      </c>
      <c r="C21" s="36">
        <v>1</v>
      </c>
      <c r="D21" s="36">
        <v>1</v>
      </c>
      <c r="E21" s="36"/>
      <c r="F21" s="36"/>
      <c r="G21" s="36"/>
      <c r="H21" s="46" t="s">
        <v>158</v>
      </c>
      <c r="I21" s="147">
        <f>D21*52000*3.5/100000</f>
        <v>1.82</v>
      </c>
      <c r="J21" s="147">
        <f t="shared" si="3"/>
        <v>0.54600000000000004</v>
      </c>
      <c r="K21" s="147">
        <f t="shared" si="4"/>
        <v>0.91</v>
      </c>
      <c r="L21" s="147">
        <f t="shared" si="5"/>
        <v>0.36399999999999999</v>
      </c>
      <c r="M21" s="148"/>
      <c r="N21" s="148"/>
      <c r="O21" s="67" t="s">
        <v>541</v>
      </c>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row>
    <row r="22" spans="1:103" s="112" customFormat="1" ht="41.65" x14ac:dyDescent="0.45">
      <c r="A22" s="75" t="s">
        <v>159</v>
      </c>
      <c r="B22" s="146" t="s">
        <v>160</v>
      </c>
      <c r="C22" s="36">
        <v>1.32</v>
      </c>
      <c r="D22" s="36">
        <v>1.32</v>
      </c>
      <c r="E22" s="36"/>
      <c r="F22" s="36"/>
      <c r="G22" s="36"/>
      <c r="H22" s="46" t="s">
        <v>161</v>
      </c>
      <c r="I22" s="147">
        <f>D22*52000*3.5/100000</f>
        <v>2.4024000000000001</v>
      </c>
      <c r="J22" s="147">
        <f t="shared" si="3"/>
        <v>0.72072000000000003</v>
      </c>
      <c r="K22" s="147">
        <f t="shared" si="4"/>
        <v>1.2012</v>
      </c>
      <c r="L22" s="147">
        <f t="shared" si="5"/>
        <v>0.48048000000000002</v>
      </c>
      <c r="M22" s="148"/>
      <c r="N22" s="148"/>
      <c r="O22" s="67" t="s">
        <v>542</v>
      </c>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row>
    <row r="23" spans="1:103" s="112" customFormat="1" ht="41.65" x14ac:dyDescent="0.45">
      <c r="A23" s="75" t="s">
        <v>162</v>
      </c>
      <c r="B23" s="146" t="s">
        <v>164</v>
      </c>
      <c r="C23" s="36">
        <v>0.11</v>
      </c>
      <c r="D23" s="36">
        <v>0.11</v>
      </c>
      <c r="E23" s="36"/>
      <c r="F23" s="36"/>
      <c r="G23" s="36"/>
      <c r="H23" s="46" t="s">
        <v>165</v>
      </c>
      <c r="I23" s="147">
        <f>D23*52000*3.5/100000</f>
        <v>0.20019999999999999</v>
      </c>
      <c r="J23" s="147">
        <f t="shared" si="3"/>
        <v>6.0059999999999995E-2</v>
      </c>
      <c r="K23" s="147">
        <f t="shared" si="4"/>
        <v>0.10009999999999999</v>
      </c>
      <c r="L23" s="147">
        <f t="shared" si="5"/>
        <v>4.0039999999999992E-2</v>
      </c>
      <c r="M23" s="148"/>
      <c r="N23" s="148"/>
      <c r="O23" s="67" t="s">
        <v>543</v>
      </c>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row>
    <row r="24" spans="1:103" s="112" customFormat="1" ht="41.65" x14ac:dyDescent="0.45">
      <c r="A24" s="75" t="s">
        <v>163</v>
      </c>
      <c r="B24" s="146" t="s">
        <v>167</v>
      </c>
      <c r="C24" s="36">
        <v>1.5</v>
      </c>
      <c r="D24" s="36">
        <v>1</v>
      </c>
      <c r="E24" s="36"/>
      <c r="F24" s="36"/>
      <c r="G24" s="36">
        <v>0.5</v>
      </c>
      <c r="H24" s="46" t="s">
        <v>168</v>
      </c>
      <c r="I24" s="147">
        <v>2.4300000000000002</v>
      </c>
      <c r="J24" s="147">
        <f t="shared" si="3"/>
        <v>0.72899999999999998</v>
      </c>
      <c r="K24" s="147">
        <f t="shared" si="4"/>
        <v>1.2150000000000001</v>
      </c>
      <c r="L24" s="147">
        <f t="shared" si="5"/>
        <v>0.48599999999999999</v>
      </c>
      <c r="M24" s="148"/>
      <c r="N24" s="148"/>
      <c r="O24" s="67" t="s">
        <v>544</v>
      </c>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row>
    <row r="25" spans="1:103" s="112" customFormat="1" ht="55.5" x14ac:dyDescent="0.45">
      <c r="A25" s="75" t="s">
        <v>166</v>
      </c>
      <c r="B25" s="146" t="s">
        <v>171</v>
      </c>
      <c r="C25" s="36">
        <v>2.7</v>
      </c>
      <c r="D25" s="36">
        <v>1.9</v>
      </c>
      <c r="E25" s="36">
        <v>0.8</v>
      </c>
      <c r="F25" s="36"/>
      <c r="G25" s="36"/>
      <c r="H25" s="46" t="s">
        <v>172</v>
      </c>
      <c r="I25" s="147">
        <f>D25*52000*3.5/100000</f>
        <v>3.4580000000000002</v>
      </c>
      <c r="J25" s="147">
        <f t="shared" si="3"/>
        <v>1.0374000000000001</v>
      </c>
      <c r="K25" s="147">
        <f t="shared" si="4"/>
        <v>1.7290000000000001</v>
      </c>
      <c r="L25" s="147">
        <f t="shared" si="5"/>
        <v>0.69160000000000021</v>
      </c>
      <c r="M25" s="148"/>
      <c r="N25" s="148"/>
      <c r="O25" s="67" t="s">
        <v>173</v>
      </c>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row>
    <row r="26" spans="1:103" s="112" customFormat="1" ht="69.400000000000006" x14ac:dyDescent="0.45">
      <c r="A26" s="75" t="s">
        <v>169</v>
      </c>
      <c r="B26" s="146" t="s">
        <v>175</v>
      </c>
      <c r="C26" s="36">
        <v>2.04</v>
      </c>
      <c r="D26" s="36"/>
      <c r="E26" s="36"/>
      <c r="F26" s="36"/>
      <c r="G26" s="36">
        <v>2.04</v>
      </c>
      <c r="H26" s="46" t="s">
        <v>176</v>
      </c>
      <c r="I26" s="148">
        <v>2.5</v>
      </c>
      <c r="J26" s="147">
        <f t="shared" si="3"/>
        <v>0.75</v>
      </c>
      <c r="K26" s="147">
        <f t="shared" si="4"/>
        <v>1.25</v>
      </c>
      <c r="L26" s="147">
        <f t="shared" si="5"/>
        <v>0.5</v>
      </c>
      <c r="M26" s="148"/>
      <c r="N26" s="148"/>
      <c r="O26" s="67" t="s">
        <v>177</v>
      </c>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row>
    <row r="27" spans="1:103" s="112" customFormat="1" ht="27.75" x14ac:dyDescent="0.45">
      <c r="A27" s="149" t="s">
        <v>170</v>
      </c>
      <c r="B27" s="146" t="s">
        <v>545</v>
      </c>
      <c r="C27" s="36">
        <v>2.5</v>
      </c>
      <c r="D27" s="36"/>
      <c r="E27" s="36"/>
      <c r="F27" s="36"/>
      <c r="G27" s="36">
        <v>2.5</v>
      </c>
      <c r="H27" s="46" t="s">
        <v>194</v>
      </c>
      <c r="I27" s="148">
        <v>1.5</v>
      </c>
      <c r="J27" s="147"/>
      <c r="K27" s="147"/>
      <c r="L27" s="147">
        <v>1.5</v>
      </c>
      <c r="M27" s="148"/>
      <c r="N27" s="148"/>
      <c r="O27" s="150" t="s">
        <v>749</v>
      </c>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row>
    <row r="28" spans="1:103" s="112" customFormat="1" ht="13.5" x14ac:dyDescent="0.45">
      <c r="A28" s="138" t="s">
        <v>35</v>
      </c>
      <c r="B28" s="139" t="s">
        <v>36</v>
      </c>
      <c r="C28" s="30">
        <f>SUM(C29:C31)</f>
        <v>18</v>
      </c>
      <c r="D28" s="30">
        <f>SUM(D29:D31)</f>
        <v>9</v>
      </c>
      <c r="E28" s="30">
        <f>SUM(E29:E31)</f>
        <v>2</v>
      </c>
      <c r="F28" s="30"/>
      <c r="G28" s="30">
        <f>SUM(G29:G31)</f>
        <v>7</v>
      </c>
      <c r="H28" s="62"/>
      <c r="I28" s="151">
        <f>SUM(I29:I31)</f>
        <v>25.43</v>
      </c>
      <c r="J28" s="151">
        <f>SUM(J29:J31)</f>
        <v>7.6289999999999996</v>
      </c>
      <c r="K28" s="151">
        <f>SUM(K29:K31)</f>
        <v>12.715</v>
      </c>
      <c r="L28" s="151">
        <f>SUM(L29:L31)</f>
        <v>5.0859999999999985</v>
      </c>
      <c r="M28" s="151"/>
      <c r="N28" s="151"/>
      <c r="O28" s="77"/>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row>
    <row r="29" spans="1:103" s="112" customFormat="1" ht="55.5" x14ac:dyDescent="0.45">
      <c r="A29" s="75" t="s">
        <v>132</v>
      </c>
      <c r="B29" s="141" t="s">
        <v>178</v>
      </c>
      <c r="C29" s="36">
        <v>14</v>
      </c>
      <c r="D29" s="36">
        <v>5</v>
      </c>
      <c r="E29" s="36">
        <v>2</v>
      </c>
      <c r="F29" s="36"/>
      <c r="G29" s="36">
        <v>7</v>
      </c>
      <c r="H29" s="46" t="s">
        <v>179</v>
      </c>
      <c r="I29" s="147">
        <v>18.149999999999999</v>
      </c>
      <c r="J29" s="147">
        <f>I29*30%</f>
        <v>5.4449999999999994</v>
      </c>
      <c r="K29" s="147">
        <f>I29*50%</f>
        <v>9.0749999999999993</v>
      </c>
      <c r="L29" s="147">
        <f>I29-J29-K29</f>
        <v>3.629999999999999</v>
      </c>
      <c r="M29" s="148"/>
      <c r="N29" s="148"/>
      <c r="O29" s="67" t="s">
        <v>750</v>
      </c>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row>
    <row r="30" spans="1:103" s="112" customFormat="1" ht="55.5" x14ac:dyDescent="0.45">
      <c r="A30" s="75" t="s">
        <v>142</v>
      </c>
      <c r="B30" s="146" t="s">
        <v>180</v>
      </c>
      <c r="C30" s="36">
        <v>2</v>
      </c>
      <c r="D30" s="36">
        <v>2</v>
      </c>
      <c r="E30" s="36"/>
      <c r="F30" s="36"/>
      <c r="G30" s="36"/>
      <c r="H30" s="46" t="s">
        <v>181</v>
      </c>
      <c r="I30" s="147">
        <f>D30*52000*3.5/100000</f>
        <v>3.64</v>
      </c>
      <c r="J30" s="147">
        <f>I30*30%</f>
        <v>1.0920000000000001</v>
      </c>
      <c r="K30" s="147">
        <f>I30*50%</f>
        <v>1.82</v>
      </c>
      <c r="L30" s="147">
        <f>I30-J30-K30</f>
        <v>0.72799999999999998</v>
      </c>
      <c r="M30" s="148"/>
      <c r="N30" s="148"/>
      <c r="O30" s="67" t="s">
        <v>751</v>
      </c>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row>
    <row r="31" spans="1:103" s="112" customFormat="1" ht="41.65" x14ac:dyDescent="0.45">
      <c r="A31" s="75" t="s">
        <v>145</v>
      </c>
      <c r="B31" s="146" t="s">
        <v>182</v>
      </c>
      <c r="C31" s="36">
        <v>2</v>
      </c>
      <c r="D31" s="36">
        <v>2</v>
      </c>
      <c r="E31" s="36"/>
      <c r="F31" s="36"/>
      <c r="G31" s="36"/>
      <c r="H31" s="46" t="s">
        <v>183</v>
      </c>
      <c r="I31" s="147">
        <f>D31*52000*3.5/100000</f>
        <v>3.64</v>
      </c>
      <c r="J31" s="147">
        <f>I31*30%</f>
        <v>1.0920000000000001</v>
      </c>
      <c r="K31" s="147">
        <f>I31*50%</f>
        <v>1.82</v>
      </c>
      <c r="L31" s="147">
        <f>I31-J31-K31</f>
        <v>0.72799999999999998</v>
      </c>
      <c r="M31" s="148"/>
      <c r="N31" s="148"/>
      <c r="O31" s="67" t="s">
        <v>752</v>
      </c>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row>
    <row r="32" spans="1:103" s="112" customFormat="1" ht="13.5" x14ac:dyDescent="0.45">
      <c r="A32" s="138" t="s">
        <v>38</v>
      </c>
      <c r="B32" s="139" t="s">
        <v>117</v>
      </c>
      <c r="C32" s="30">
        <f t="shared" ref="C32:L32" si="6">SUM(C33:C40)</f>
        <v>3.1799999999999997</v>
      </c>
      <c r="D32" s="30">
        <f t="shared" si="6"/>
        <v>0.91</v>
      </c>
      <c r="E32" s="30">
        <f t="shared" si="6"/>
        <v>0</v>
      </c>
      <c r="F32" s="30"/>
      <c r="G32" s="30">
        <f t="shared" si="6"/>
        <v>2.27</v>
      </c>
      <c r="H32" s="62"/>
      <c r="I32" s="151">
        <f t="shared" si="6"/>
        <v>5.5042000000000009</v>
      </c>
      <c r="J32" s="151">
        <f t="shared" si="6"/>
        <v>0</v>
      </c>
      <c r="K32" s="151">
        <f t="shared" si="6"/>
        <v>1.8152599999999999</v>
      </c>
      <c r="L32" s="151">
        <f t="shared" si="6"/>
        <v>3.6889400000000001</v>
      </c>
      <c r="M32" s="151"/>
      <c r="N32" s="151"/>
      <c r="O32" s="77"/>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row>
    <row r="33" spans="1:103" s="112" customFormat="1" ht="41.65" x14ac:dyDescent="0.45">
      <c r="A33" s="75" t="s">
        <v>132</v>
      </c>
      <c r="B33" s="68" t="s">
        <v>184</v>
      </c>
      <c r="C33" s="36">
        <v>0.14000000000000001</v>
      </c>
      <c r="D33" s="36">
        <v>0.14000000000000001</v>
      </c>
      <c r="E33" s="36"/>
      <c r="F33" s="36"/>
      <c r="G33" s="36"/>
      <c r="H33" s="46" t="s">
        <v>185</v>
      </c>
      <c r="I33" s="147">
        <f>D33*52000*3.5/100000</f>
        <v>0.25480000000000003</v>
      </c>
      <c r="J33" s="148"/>
      <c r="K33" s="148">
        <f t="shared" ref="K33:K40" si="7">I33*30%</f>
        <v>7.6440000000000008E-2</v>
      </c>
      <c r="L33" s="148">
        <f t="shared" ref="L33:L40" si="8">I33-K33</f>
        <v>0.17836000000000002</v>
      </c>
      <c r="M33" s="148"/>
      <c r="N33" s="148"/>
      <c r="O33" s="142" t="s">
        <v>753</v>
      </c>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row>
    <row r="34" spans="1:103" s="112" customFormat="1" ht="41.65" x14ac:dyDescent="0.45">
      <c r="A34" s="75" t="s">
        <v>142</v>
      </c>
      <c r="B34" s="152" t="s">
        <v>186</v>
      </c>
      <c r="C34" s="36">
        <v>0.5</v>
      </c>
      <c r="D34" s="36">
        <v>0.3</v>
      </c>
      <c r="E34" s="36"/>
      <c r="F34" s="36"/>
      <c r="G34" s="36">
        <v>0.2</v>
      </c>
      <c r="H34" s="46" t="s">
        <v>168</v>
      </c>
      <c r="I34" s="147">
        <v>0.8</v>
      </c>
      <c r="J34" s="148"/>
      <c r="K34" s="148">
        <f t="shared" si="7"/>
        <v>0.24</v>
      </c>
      <c r="L34" s="148">
        <f t="shared" si="8"/>
        <v>0.56000000000000005</v>
      </c>
      <c r="M34" s="148"/>
      <c r="N34" s="148"/>
      <c r="O34" s="142" t="s">
        <v>187</v>
      </c>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row>
    <row r="35" spans="1:103" s="112" customFormat="1" ht="41.65" x14ac:dyDescent="0.45">
      <c r="A35" s="75" t="s">
        <v>145</v>
      </c>
      <c r="B35" s="153" t="s">
        <v>188</v>
      </c>
      <c r="C35" s="36">
        <v>0.5</v>
      </c>
      <c r="D35" s="36"/>
      <c r="E35" s="36"/>
      <c r="F35" s="36"/>
      <c r="G35" s="36">
        <v>0.5</v>
      </c>
      <c r="H35" s="46" t="s">
        <v>136</v>
      </c>
      <c r="I35" s="148">
        <v>0.61</v>
      </c>
      <c r="J35" s="148"/>
      <c r="K35" s="148">
        <f t="shared" si="7"/>
        <v>0.183</v>
      </c>
      <c r="L35" s="148">
        <f t="shared" si="8"/>
        <v>0.42699999999999999</v>
      </c>
      <c r="M35" s="148"/>
      <c r="N35" s="148"/>
      <c r="O35" s="67" t="s">
        <v>754</v>
      </c>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row>
    <row r="36" spans="1:103" s="112" customFormat="1" ht="41.65" x14ac:dyDescent="0.45">
      <c r="A36" s="75" t="s">
        <v>148</v>
      </c>
      <c r="B36" s="141" t="s">
        <v>189</v>
      </c>
      <c r="C36" s="36">
        <v>0.47</v>
      </c>
      <c r="D36" s="36">
        <v>0.3</v>
      </c>
      <c r="E36" s="36"/>
      <c r="F36" s="36"/>
      <c r="G36" s="36">
        <v>0.17</v>
      </c>
      <c r="H36" s="142" t="s">
        <v>153</v>
      </c>
      <c r="I36" s="147">
        <v>1.82</v>
      </c>
      <c r="J36" s="148"/>
      <c r="K36" s="148">
        <v>0.71</v>
      </c>
      <c r="L36" s="148">
        <f t="shared" si="8"/>
        <v>1.1100000000000001</v>
      </c>
      <c r="M36" s="148"/>
      <c r="N36" s="148"/>
      <c r="O36" s="67" t="s">
        <v>755</v>
      </c>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row>
    <row r="37" spans="1:103" s="112" customFormat="1" ht="41.65" x14ac:dyDescent="0.45">
      <c r="A37" s="75" t="s">
        <v>151</v>
      </c>
      <c r="B37" s="141" t="s">
        <v>190</v>
      </c>
      <c r="C37" s="36">
        <v>0.1</v>
      </c>
      <c r="D37" s="36"/>
      <c r="E37" s="36"/>
      <c r="F37" s="36"/>
      <c r="G37" s="36">
        <v>0.1</v>
      </c>
      <c r="H37" s="142" t="s">
        <v>153</v>
      </c>
      <c r="I37" s="148">
        <v>0.12</v>
      </c>
      <c r="J37" s="148"/>
      <c r="K37" s="148">
        <f t="shared" si="7"/>
        <v>3.5999999999999997E-2</v>
      </c>
      <c r="L37" s="148">
        <f t="shared" si="8"/>
        <v>8.3999999999999991E-2</v>
      </c>
      <c r="M37" s="148"/>
      <c r="N37" s="148"/>
      <c r="O37" s="67" t="s">
        <v>756</v>
      </c>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row>
    <row r="38" spans="1:103" s="112" customFormat="1" ht="41.65" x14ac:dyDescent="0.45">
      <c r="A38" s="75" t="s">
        <v>154</v>
      </c>
      <c r="B38" s="152" t="s">
        <v>191</v>
      </c>
      <c r="C38" s="36">
        <v>0.5</v>
      </c>
      <c r="D38" s="36"/>
      <c r="E38" s="36"/>
      <c r="F38" s="36"/>
      <c r="G38" s="36">
        <v>0.5</v>
      </c>
      <c r="H38" s="142" t="s">
        <v>192</v>
      </c>
      <c r="I38" s="148">
        <v>0.61</v>
      </c>
      <c r="J38" s="148"/>
      <c r="K38" s="148">
        <f t="shared" si="7"/>
        <v>0.183</v>
      </c>
      <c r="L38" s="148">
        <f t="shared" si="8"/>
        <v>0.42699999999999999</v>
      </c>
      <c r="M38" s="148"/>
      <c r="N38" s="148"/>
      <c r="O38" s="143" t="s">
        <v>757</v>
      </c>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row>
    <row r="39" spans="1:103" s="112" customFormat="1" ht="41.65" x14ac:dyDescent="0.4">
      <c r="A39" s="75" t="s">
        <v>156</v>
      </c>
      <c r="B39" s="141" t="s">
        <v>193</v>
      </c>
      <c r="C39" s="36">
        <v>0.8</v>
      </c>
      <c r="D39" s="36"/>
      <c r="E39" s="36"/>
      <c r="F39" s="36"/>
      <c r="G39" s="36">
        <v>0.8</v>
      </c>
      <c r="H39" s="142" t="s">
        <v>194</v>
      </c>
      <c r="I39" s="148">
        <v>0.98</v>
      </c>
      <c r="J39" s="148"/>
      <c r="K39" s="148">
        <f t="shared" si="7"/>
        <v>0.29399999999999998</v>
      </c>
      <c r="L39" s="148">
        <f t="shared" si="8"/>
        <v>0.68599999999999994</v>
      </c>
      <c r="M39" s="148"/>
      <c r="N39" s="148"/>
      <c r="O39" s="154" t="s">
        <v>195</v>
      </c>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row>
    <row r="40" spans="1:103" s="112" customFormat="1" ht="41.65" x14ac:dyDescent="0.45">
      <c r="A40" s="75" t="s">
        <v>159</v>
      </c>
      <c r="B40" s="152" t="s">
        <v>196</v>
      </c>
      <c r="C40" s="36">
        <v>0.17</v>
      </c>
      <c r="D40" s="36">
        <v>0.17</v>
      </c>
      <c r="E40" s="36"/>
      <c r="F40" s="36"/>
      <c r="G40" s="36"/>
      <c r="H40" s="142" t="s">
        <v>197</v>
      </c>
      <c r="I40" s="147">
        <f>D40*52000*3.5/100000</f>
        <v>0.30940000000000001</v>
      </c>
      <c r="J40" s="148"/>
      <c r="K40" s="148">
        <f t="shared" si="7"/>
        <v>9.282E-2</v>
      </c>
      <c r="L40" s="148">
        <f t="shared" si="8"/>
        <v>0.21657999999999999</v>
      </c>
      <c r="M40" s="148"/>
      <c r="N40" s="148"/>
      <c r="O40" s="143" t="s">
        <v>758</v>
      </c>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row>
    <row r="41" spans="1:103" s="112" customFormat="1" ht="13.5" x14ac:dyDescent="0.45">
      <c r="A41" s="138" t="s">
        <v>47</v>
      </c>
      <c r="B41" s="155" t="s">
        <v>88</v>
      </c>
      <c r="C41" s="30">
        <f>SUM(C42)</f>
        <v>0.2</v>
      </c>
      <c r="D41" s="30">
        <f t="shared" ref="D41:N41" si="9">SUM(D42)</f>
        <v>0.2</v>
      </c>
      <c r="E41" s="30"/>
      <c r="F41" s="30"/>
      <c r="G41" s="30"/>
      <c r="H41" s="62"/>
      <c r="I41" s="151">
        <f>SUM(I42)</f>
        <v>0.36399999999999999</v>
      </c>
      <c r="J41" s="151">
        <f t="shared" si="9"/>
        <v>0</v>
      </c>
      <c r="K41" s="151">
        <f t="shared" si="9"/>
        <v>0</v>
      </c>
      <c r="L41" s="151">
        <f t="shared" si="9"/>
        <v>0.182</v>
      </c>
      <c r="M41" s="151">
        <f t="shared" si="9"/>
        <v>0.10919999999999999</v>
      </c>
      <c r="N41" s="151">
        <f t="shared" si="9"/>
        <v>7.2800000000000004E-2</v>
      </c>
      <c r="O41" s="77"/>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row>
    <row r="42" spans="1:103" s="112" customFormat="1" ht="41.65" x14ac:dyDescent="0.45">
      <c r="A42" s="75" t="s">
        <v>132</v>
      </c>
      <c r="B42" s="152" t="s">
        <v>198</v>
      </c>
      <c r="C42" s="36">
        <v>0.2</v>
      </c>
      <c r="D42" s="36">
        <v>0.2</v>
      </c>
      <c r="E42" s="36"/>
      <c r="F42" s="36"/>
      <c r="G42" s="36"/>
      <c r="H42" s="46" t="s">
        <v>168</v>
      </c>
      <c r="I42" s="147">
        <f>D42*52000*3.5/100000</f>
        <v>0.36399999999999999</v>
      </c>
      <c r="J42" s="148"/>
      <c r="K42" s="148"/>
      <c r="L42" s="148">
        <f>I42*50%</f>
        <v>0.182</v>
      </c>
      <c r="M42" s="148">
        <f>I42*30%</f>
        <v>0.10919999999999999</v>
      </c>
      <c r="N42" s="148">
        <f>I42-L42-M42</f>
        <v>7.2800000000000004E-2</v>
      </c>
      <c r="O42" s="142" t="s">
        <v>759</v>
      </c>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row>
    <row r="43" spans="1:103" s="112" customFormat="1" ht="13.5" x14ac:dyDescent="0.45">
      <c r="A43" s="138">
        <f>+A42+A40+A31+A27+A13+A11</f>
        <v>27</v>
      </c>
      <c r="B43" s="156" t="s">
        <v>802</v>
      </c>
      <c r="C43" s="30">
        <f>SUM(C10,C12,C14,C28,C32,C41)</f>
        <v>70.55</v>
      </c>
      <c r="D43" s="30">
        <f>SUM(D10,D12,D14,D28,D32,D41)</f>
        <v>26.96</v>
      </c>
      <c r="E43" s="30">
        <f>SUM(E10,E12,E14,E28,E32,E41)</f>
        <v>2.8</v>
      </c>
      <c r="F43" s="30"/>
      <c r="G43" s="30">
        <f>SUM(G10,G12,G14,G28,G32,G41)</f>
        <v>40.79</v>
      </c>
      <c r="H43" s="62"/>
      <c r="I43" s="151">
        <f t="shared" ref="I43:N43" si="10">SUM(I10,I12,I14,I28,I32,I41)</f>
        <v>99.002800000000008</v>
      </c>
      <c r="J43" s="151">
        <f t="shared" si="10"/>
        <v>27.415379999999999</v>
      </c>
      <c r="K43" s="151">
        <f t="shared" si="10"/>
        <v>49.63956000000001</v>
      </c>
      <c r="L43" s="151">
        <f t="shared" si="10"/>
        <v>21.765859999999996</v>
      </c>
      <c r="M43" s="151">
        <f t="shared" si="10"/>
        <v>0.10919999999999999</v>
      </c>
      <c r="N43" s="151">
        <f t="shared" si="10"/>
        <v>7.2800000000000004E-2</v>
      </c>
      <c r="O43" s="156"/>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row>
    <row r="44" spans="1:103" ht="12.75" x14ac:dyDescent="0.25">
      <c r="C44" s="23"/>
      <c r="I44" s="24"/>
    </row>
    <row r="45" spans="1:103" x14ac:dyDescent="0.45">
      <c r="M45" s="266" t="s">
        <v>790</v>
      </c>
      <c r="N45" s="266"/>
      <c r="O45" s="266"/>
    </row>
  </sheetData>
  <mergeCells count="18">
    <mergeCell ref="H7:H8"/>
    <mergeCell ref="I7:I8"/>
    <mergeCell ref="J7:N7"/>
    <mergeCell ref="O7:O8"/>
    <mergeCell ref="M45:O45"/>
    <mergeCell ref="A1:E1"/>
    <mergeCell ref="F1:O1"/>
    <mergeCell ref="A2:E2"/>
    <mergeCell ref="F2:O2"/>
    <mergeCell ref="A3:E3"/>
    <mergeCell ref="F3:O3"/>
    <mergeCell ref="A4:O4"/>
    <mergeCell ref="A5:O5"/>
    <mergeCell ref="A6:O6"/>
    <mergeCell ref="A7:A8"/>
    <mergeCell ref="B7:B8"/>
    <mergeCell ref="C7:C8"/>
    <mergeCell ref="D7:G7"/>
  </mergeCells>
  <conditionalFormatting sqref="B13">
    <cfRule type="cellIs" dxfId="3" priority="1" stopIfTrue="1" operator="equal">
      <formula>0</formula>
    </cfRule>
    <cfRule type="cellIs" dxfId="2" priority="2" stopIfTrue="1" operator="equal">
      <formula>0</formula>
    </cfRule>
    <cfRule type="cellIs" dxfId="1" priority="3" stopIfTrue="1" operator="equal">
      <formula>0</formula>
    </cfRule>
  </conditionalFormatting>
  <conditionalFormatting sqref="B13">
    <cfRule type="duplicateValues" dxfId="0" priority="4"/>
  </conditionalFormatting>
  <pageMargins left="0.45866141700000002" right="0.20866141699999999" top="0.74803149606299202" bottom="0.74803149606299202" header="0.31496062992126" footer="0.31496062992126"/>
  <pageSetup paperSize="9" scale="9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opLeftCell="A55" zoomScaleNormal="100" workbookViewId="0">
      <selection activeCell="N59" sqref="N59"/>
    </sheetView>
  </sheetViews>
  <sheetFormatPr defaultColWidth="7.86328125" defaultRowHeight="13.15" x14ac:dyDescent="0.45"/>
  <cols>
    <col min="1" max="1" width="4.59765625" style="1" bestFit="1" customWidth="1"/>
    <col min="2" max="2" width="30" style="8" customWidth="1"/>
    <col min="3" max="3" width="10.1328125" style="1" customWidth="1"/>
    <col min="4" max="4" width="7.265625" style="9" bestFit="1" customWidth="1"/>
    <col min="5" max="5" width="5" style="9" bestFit="1" customWidth="1"/>
    <col min="6" max="6" width="5.1328125" style="9" bestFit="1" customWidth="1"/>
    <col min="7" max="7" width="7.265625" style="9" bestFit="1" customWidth="1"/>
    <col min="8" max="8" width="13.1328125" style="8" customWidth="1"/>
    <col min="9" max="9" width="10" style="7" customWidth="1"/>
    <col min="10" max="10" width="6.86328125" style="1" bestFit="1" customWidth="1"/>
    <col min="11" max="11" width="7.1328125" style="1" bestFit="1" customWidth="1"/>
    <col min="12" max="12" width="6.59765625" style="1" customWidth="1"/>
    <col min="13" max="13" width="6" style="1" customWidth="1"/>
    <col min="14" max="14" width="7.1328125" style="1" customWidth="1"/>
    <col min="15" max="15" width="30.3984375" style="8" customWidth="1"/>
    <col min="16" max="254" width="7.86328125" style="1"/>
    <col min="255" max="255" width="9.1328125" style="1" customWidth="1"/>
    <col min="256" max="256" width="54.3984375" style="1" customWidth="1"/>
    <col min="257" max="261" width="14.86328125" style="1" customWidth="1"/>
    <col min="262" max="262" width="31.265625" style="1" customWidth="1"/>
    <col min="263" max="263" width="16.265625" style="1" customWidth="1"/>
    <col min="264" max="268" width="9.1328125" style="1" customWidth="1"/>
    <col min="269" max="269" width="33.1328125" style="1" customWidth="1"/>
    <col min="270" max="270" width="42.265625" style="1" customWidth="1"/>
    <col min="271" max="271" width="61.265625" style="1" customWidth="1"/>
    <col min="272" max="510" width="7.86328125" style="1"/>
    <col min="511" max="511" width="9.1328125" style="1" customWidth="1"/>
    <col min="512" max="512" width="54.3984375" style="1" customWidth="1"/>
    <col min="513" max="517" width="14.86328125" style="1" customWidth="1"/>
    <col min="518" max="518" width="31.265625" style="1" customWidth="1"/>
    <col min="519" max="519" width="16.265625" style="1" customWidth="1"/>
    <col min="520" max="524" width="9.1328125" style="1" customWidth="1"/>
    <col min="525" max="525" width="33.1328125" style="1" customWidth="1"/>
    <col min="526" max="526" width="42.265625" style="1" customWidth="1"/>
    <col min="527" max="527" width="61.265625" style="1" customWidth="1"/>
    <col min="528" max="766" width="7.86328125" style="1"/>
    <col min="767" max="767" width="9.1328125" style="1" customWidth="1"/>
    <col min="768" max="768" width="54.3984375" style="1" customWidth="1"/>
    <col min="769" max="773" width="14.86328125" style="1" customWidth="1"/>
    <col min="774" max="774" width="31.265625" style="1" customWidth="1"/>
    <col min="775" max="775" width="16.265625" style="1" customWidth="1"/>
    <col min="776" max="780" width="9.1328125" style="1" customWidth="1"/>
    <col min="781" max="781" width="33.1328125" style="1" customWidth="1"/>
    <col min="782" max="782" width="42.265625" style="1" customWidth="1"/>
    <col min="783" max="783" width="61.265625" style="1" customWidth="1"/>
    <col min="784" max="1022" width="7.86328125" style="1"/>
    <col min="1023" max="1023" width="9.1328125" style="1" customWidth="1"/>
    <col min="1024" max="1024" width="54.3984375" style="1" customWidth="1"/>
    <col min="1025" max="1029" width="14.86328125" style="1" customWidth="1"/>
    <col min="1030" max="1030" width="31.265625" style="1" customWidth="1"/>
    <col min="1031" max="1031" width="16.265625" style="1" customWidth="1"/>
    <col min="1032" max="1036" width="9.1328125" style="1" customWidth="1"/>
    <col min="1037" max="1037" width="33.1328125" style="1" customWidth="1"/>
    <col min="1038" max="1038" width="42.265625" style="1" customWidth="1"/>
    <col min="1039" max="1039" width="61.265625" style="1" customWidth="1"/>
    <col min="1040" max="1278" width="7.86328125" style="1"/>
    <col min="1279" max="1279" width="9.1328125" style="1" customWidth="1"/>
    <col min="1280" max="1280" width="54.3984375" style="1" customWidth="1"/>
    <col min="1281" max="1285" width="14.86328125" style="1" customWidth="1"/>
    <col min="1286" max="1286" width="31.265625" style="1" customWidth="1"/>
    <col min="1287" max="1287" width="16.265625" style="1" customWidth="1"/>
    <col min="1288" max="1292" width="9.1328125" style="1" customWidth="1"/>
    <col min="1293" max="1293" width="33.1328125" style="1" customWidth="1"/>
    <col min="1294" max="1294" width="42.265625" style="1" customWidth="1"/>
    <col min="1295" max="1295" width="61.265625" style="1" customWidth="1"/>
    <col min="1296" max="1534" width="7.86328125" style="1"/>
    <col min="1535" max="1535" width="9.1328125" style="1" customWidth="1"/>
    <col min="1536" max="1536" width="54.3984375" style="1" customWidth="1"/>
    <col min="1537" max="1541" width="14.86328125" style="1" customWidth="1"/>
    <col min="1542" max="1542" width="31.265625" style="1" customWidth="1"/>
    <col min="1543" max="1543" width="16.265625" style="1" customWidth="1"/>
    <col min="1544" max="1548" width="9.1328125" style="1" customWidth="1"/>
    <col min="1549" max="1549" width="33.1328125" style="1" customWidth="1"/>
    <col min="1550" max="1550" width="42.265625" style="1" customWidth="1"/>
    <col min="1551" max="1551" width="61.265625" style="1" customWidth="1"/>
    <col min="1552" max="1790" width="7.86328125" style="1"/>
    <col min="1791" max="1791" width="9.1328125" style="1" customWidth="1"/>
    <col min="1792" max="1792" width="54.3984375" style="1" customWidth="1"/>
    <col min="1793" max="1797" width="14.86328125" style="1" customWidth="1"/>
    <col min="1798" max="1798" width="31.265625" style="1" customWidth="1"/>
    <col min="1799" max="1799" width="16.265625" style="1" customWidth="1"/>
    <col min="1800" max="1804" width="9.1328125" style="1" customWidth="1"/>
    <col min="1805" max="1805" width="33.1328125" style="1" customWidth="1"/>
    <col min="1806" max="1806" width="42.265625" style="1" customWidth="1"/>
    <col min="1807" max="1807" width="61.265625" style="1" customWidth="1"/>
    <col min="1808" max="2046" width="7.86328125" style="1"/>
    <col min="2047" max="2047" width="9.1328125" style="1" customWidth="1"/>
    <col min="2048" max="2048" width="54.3984375" style="1" customWidth="1"/>
    <col min="2049" max="2053" width="14.86328125" style="1" customWidth="1"/>
    <col min="2054" max="2054" width="31.265625" style="1" customWidth="1"/>
    <col min="2055" max="2055" width="16.265625" style="1" customWidth="1"/>
    <col min="2056" max="2060" width="9.1328125" style="1" customWidth="1"/>
    <col min="2061" max="2061" width="33.1328125" style="1" customWidth="1"/>
    <col min="2062" max="2062" width="42.265625" style="1" customWidth="1"/>
    <col min="2063" max="2063" width="61.265625" style="1" customWidth="1"/>
    <col min="2064" max="2302" width="7.86328125" style="1"/>
    <col min="2303" max="2303" width="9.1328125" style="1" customWidth="1"/>
    <col min="2304" max="2304" width="54.3984375" style="1" customWidth="1"/>
    <col min="2305" max="2309" width="14.86328125" style="1" customWidth="1"/>
    <col min="2310" max="2310" width="31.265625" style="1" customWidth="1"/>
    <col min="2311" max="2311" width="16.265625" style="1" customWidth="1"/>
    <col min="2312" max="2316" width="9.1328125" style="1" customWidth="1"/>
    <col min="2317" max="2317" width="33.1328125" style="1" customWidth="1"/>
    <col min="2318" max="2318" width="42.265625" style="1" customWidth="1"/>
    <col min="2319" max="2319" width="61.265625" style="1" customWidth="1"/>
    <col min="2320" max="2558" width="7.86328125" style="1"/>
    <col min="2559" max="2559" width="9.1328125" style="1" customWidth="1"/>
    <col min="2560" max="2560" width="54.3984375" style="1" customWidth="1"/>
    <col min="2561" max="2565" width="14.86328125" style="1" customWidth="1"/>
    <col min="2566" max="2566" width="31.265625" style="1" customWidth="1"/>
    <col min="2567" max="2567" width="16.265625" style="1" customWidth="1"/>
    <col min="2568" max="2572" width="9.1328125" style="1" customWidth="1"/>
    <col min="2573" max="2573" width="33.1328125" style="1" customWidth="1"/>
    <col min="2574" max="2574" width="42.265625" style="1" customWidth="1"/>
    <col min="2575" max="2575" width="61.265625" style="1" customWidth="1"/>
    <col min="2576" max="2814" width="7.86328125" style="1"/>
    <col min="2815" max="2815" width="9.1328125" style="1" customWidth="1"/>
    <col min="2816" max="2816" width="54.3984375" style="1" customWidth="1"/>
    <col min="2817" max="2821" width="14.86328125" style="1" customWidth="1"/>
    <col min="2822" max="2822" width="31.265625" style="1" customWidth="1"/>
    <col min="2823" max="2823" width="16.265625" style="1" customWidth="1"/>
    <col min="2824" max="2828" width="9.1328125" style="1" customWidth="1"/>
    <col min="2829" max="2829" width="33.1328125" style="1" customWidth="1"/>
    <col min="2830" max="2830" width="42.265625" style="1" customWidth="1"/>
    <col min="2831" max="2831" width="61.265625" style="1" customWidth="1"/>
    <col min="2832" max="3070" width="7.86328125" style="1"/>
    <col min="3071" max="3071" width="9.1328125" style="1" customWidth="1"/>
    <col min="3072" max="3072" width="54.3984375" style="1" customWidth="1"/>
    <col min="3073" max="3077" width="14.86328125" style="1" customWidth="1"/>
    <col min="3078" max="3078" width="31.265625" style="1" customWidth="1"/>
    <col min="3079" max="3079" width="16.265625" style="1" customWidth="1"/>
    <col min="3080" max="3084" width="9.1328125" style="1" customWidth="1"/>
    <col min="3085" max="3085" width="33.1328125" style="1" customWidth="1"/>
    <col min="3086" max="3086" width="42.265625" style="1" customWidth="1"/>
    <col min="3087" max="3087" width="61.265625" style="1" customWidth="1"/>
    <col min="3088" max="3326" width="7.86328125" style="1"/>
    <col min="3327" max="3327" width="9.1328125" style="1" customWidth="1"/>
    <col min="3328" max="3328" width="54.3984375" style="1" customWidth="1"/>
    <col min="3329" max="3333" width="14.86328125" style="1" customWidth="1"/>
    <col min="3334" max="3334" width="31.265625" style="1" customWidth="1"/>
    <col min="3335" max="3335" width="16.265625" style="1" customWidth="1"/>
    <col min="3336" max="3340" width="9.1328125" style="1" customWidth="1"/>
    <col min="3341" max="3341" width="33.1328125" style="1" customWidth="1"/>
    <col min="3342" max="3342" width="42.265625" style="1" customWidth="1"/>
    <col min="3343" max="3343" width="61.265625" style="1" customWidth="1"/>
    <col min="3344" max="3582" width="7.86328125" style="1"/>
    <col min="3583" max="3583" width="9.1328125" style="1" customWidth="1"/>
    <col min="3584" max="3584" width="54.3984375" style="1" customWidth="1"/>
    <col min="3585" max="3589" width="14.86328125" style="1" customWidth="1"/>
    <col min="3590" max="3590" width="31.265625" style="1" customWidth="1"/>
    <col min="3591" max="3591" width="16.265625" style="1" customWidth="1"/>
    <col min="3592" max="3596" width="9.1328125" style="1" customWidth="1"/>
    <col min="3597" max="3597" width="33.1328125" style="1" customWidth="1"/>
    <col min="3598" max="3598" width="42.265625" style="1" customWidth="1"/>
    <col min="3599" max="3599" width="61.265625" style="1" customWidth="1"/>
    <col min="3600" max="3838" width="7.86328125" style="1"/>
    <col min="3839" max="3839" width="9.1328125" style="1" customWidth="1"/>
    <col min="3840" max="3840" width="54.3984375" style="1" customWidth="1"/>
    <col min="3841" max="3845" width="14.86328125" style="1" customWidth="1"/>
    <col min="3846" max="3846" width="31.265625" style="1" customWidth="1"/>
    <col min="3847" max="3847" width="16.265625" style="1" customWidth="1"/>
    <col min="3848" max="3852" width="9.1328125" style="1" customWidth="1"/>
    <col min="3853" max="3853" width="33.1328125" style="1" customWidth="1"/>
    <col min="3854" max="3854" width="42.265625" style="1" customWidth="1"/>
    <col min="3855" max="3855" width="61.265625" style="1" customWidth="1"/>
    <col min="3856" max="4094" width="7.86328125" style="1"/>
    <col min="4095" max="4095" width="9.1328125" style="1" customWidth="1"/>
    <col min="4096" max="4096" width="54.3984375" style="1" customWidth="1"/>
    <col min="4097" max="4101" width="14.86328125" style="1" customWidth="1"/>
    <col min="4102" max="4102" width="31.265625" style="1" customWidth="1"/>
    <col min="4103" max="4103" width="16.265625" style="1" customWidth="1"/>
    <col min="4104" max="4108" width="9.1328125" style="1" customWidth="1"/>
    <col min="4109" max="4109" width="33.1328125" style="1" customWidth="1"/>
    <col min="4110" max="4110" width="42.265625" style="1" customWidth="1"/>
    <col min="4111" max="4111" width="61.265625" style="1" customWidth="1"/>
    <col min="4112" max="4350" width="7.86328125" style="1"/>
    <col min="4351" max="4351" width="9.1328125" style="1" customWidth="1"/>
    <col min="4352" max="4352" width="54.3984375" style="1" customWidth="1"/>
    <col min="4353" max="4357" width="14.86328125" style="1" customWidth="1"/>
    <col min="4358" max="4358" width="31.265625" style="1" customWidth="1"/>
    <col min="4359" max="4359" width="16.265625" style="1" customWidth="1"/>
    <col min="4360" max="4364" width="9.1328125" style="1" customWidth="1"/>
    <col min="4365" max="4365" width="33.1328125" style="1" customWidth="1"/>
    <col min="4366" max="4366" width="42.265625" style="1" customWidth="1"/>
    <col min="4367" max="4367" width="61.265625" style="1" customWidth="1"/>
    <col min="4368" max="4606" width="7.86328125" style="1"/>
    <col min="4607" max="4607" width="9.1328125" style="1" customWidth="1"/>
    <col min="4608" max="4608" width="54.3984375" style="1" customWidth="1"/>
    <col min="4609" max="4613" width="14.86328125" style="1" customWidth="1"/>
    <col min="4614" max="4614" width="31.265625" style="1" customWidth="1"/>
    <col min="4615" max="4615" width="16.265625" style="1" customWidth="1"/>
    <col min="4616" max="4620" width="9.1328125" style="1" customWidth="1"/>
    <col min="4621" max="4621" width="33.1328125" style="1" customWidth="1"/>
    <col min="4622" max="4622" width="42.265625" style="1" customWidth="1"/>
    <col min="4623" max="4623" width="61.265625" style="1" customWidth="1"/>
    <col min="4624" max="4862" width="7.86328125" style="1"/>
    <col min="4863" max="4863" width="9.1328125" style="1" customWidth="1"/>
    <col min="4864" max="4864" width="54.3984375" style="1" customWidth="1"/>
    <col min="4865" max="4869" width="14.86328125" style="1" customWidth="1"/>
    <col min="4870" max="4870" width="31.265625" style="1" customWidth="1"/>
    <col min="4871" max="4871" width="16.265625" style="1" customWidth="1"/>
    <col min="4872" max="4876" width="9.1328125" style="1" customWidth="1"/>
    <col min="4877" max="4877" width="33.1328125" style="1" customWidth="1"/>
    <col min="4878" max="4878" width="42.265625" style="1" customWidth="1"/>
    <col min="4879" max="4879" width="61.265625" style="1" customWidth="1"/>
    <col min="4880" max="5118" width="7.86328125" style="1"/>
    <col min="5119" max="5119" width="9.1328125" style="1" customWidth="1"/>
    <col min="5120" max="5120" width="54.3984375" style="1" customWidth="1"/>
    <col min="5121" max="5125" width="14.86328125" style="1" customWidth="1"/>
    <col min="5126" max="5126" width="31.265625" style="1" customWidth="1"/>
    <col min="5127" max="5127" width="16.265625" style="1" customWidth="1"/>
    <col min="5128" max="5132" width="9.1328125" style="1" customWidth="1"/>
    <col min="5133" max="5133" width="33.1328125" style="1" customWidth="1"/>
    <col min="5134" max="5134" width="42.265625" style="1" customWidth="1"/>
    <col min="5135" max="5135" width="61.265625" style="1" customWidth="1"/>
    <col min="5136" max="5374" width="7.86328125" style="1"/>
    <col min="5375" max="5375" width="9.1328125" style="1" customWidth="1"/>
    <col min="5376" max="5376" width="54.3984375" style="1" customWidth="1"/>
    <col min="5377" max="5381" width="14.86328125" style="1" customWidth="1"/>
    <col min="5382" max="5382" width="31.265625" style="1" customWidth="1"/>
    <col min="5383" max="5383" width="16.265625" style="1" customWidth="1"/>
    <col min="5384" max="5388" width="9.1328125" style="1" customWidth="1"/>
    <col min="5389" max="5389" width="33.1328125" style="1" customWidth="1"/>
    <col min="5390" max="5390" width="42.265625" style="1" customWidth="1"/>
    <col min="5391" max="5391" width="61.265625" style="1" customWidth="1"/>
    <col min="5392" max="5630" width="7.86328125" style="1"/>
    <col min="5631" max="5631" width="9.1328125" style="1" customWidth="1"/>
    <col min="5632" max="5632" width="54.3984375" style="1" customWidth="1"/>
    <col min="5633" max="5637" width="14.86328125" style="1" customWidth="1"/>
    <col min="5638" max="5638" width="31.265625" style="1" customWidth="1"/>
    <col min="5639" max="5639" width="16.265625" style="1" customWidth="1"/>
    <col min="5640" max="5644" width="9.1328125" style="1" customWidth="1"/>
    <col min="5645" max="5645" width="33.1328125" style="1" customWidth="1"/>
    <col min="5646" max="5646" width="42.265625" style="1" customWidth="1"/>
    <col min="5647" max="5647" width="61.265625" style="1" customWidth="1"/>
    <col min="5648" max="5886" width="7.86328125" style="1"/>
    <col min="5887" max="5887" width="9.1328125" style="1" customWidth="1"/>
    <col min="5888" max="5888" width="54.3984375" style="1" customWidth="1"/>
    <col min="5889" max="5893" width="14.86328125" style="1" customWidth="1"/>
    <col min="5894" max="5894" width="31.265625" style="1" customWidth="1"/>
    <col min="5895" max="5895" width="16.265625" style="1" customWidth="1"/>
    <col min="5896" max="5900" width="9.1328125" style="1" customWidth="1"/>
    <col min="5901" max="5901" width="33.1328125" style="1" customWidth="1"/>
    <col min="5902" max="5902" width="42.265625" style="1" customWidth="1"/>
    <col min="5903" max="5903" width="61.265625" style="1" customWidth="1"/>
    <col min="5904" max="6142" width="7.86328125" style="1"/>
    <col min="6143" max="6143" width="9.1328125" style="1" customWidth="1"/>
    <col min="6144" max="6144" width="54.3984375" style="1" customWidth="1"/>
    <col min="6145" max="6149" width="14.86328125" style="1" customWidth="1"/>
    <col min="6150" max="6150" width="31.265625" style="1" customWidth="1"/>
    <col min="6151" max="6151" width="16.265625" style="1" customWidth="1"/>
    <col min="6152" max="6156" width="9.1328125" style="1" customWidth="1"/>
    <col min="6157" max="6157" width="33.1328125" style="1" customWidth="1"/>
    <col min="6158" max="6158" width="42.265625" style="1" customWidth="1"/>
    <col min="6159" max="6159" width="61.265625" style="1" customWidth="1"/>
    <col min="6160" max="6398" width="7.86328125" style="1"/>
    <col min="6399" max="6399" width="9.1328125" style="1" customWidth="1"/>
    <col min="6400" max="6400" width="54.3984375" style="1" customWidth="1"/>
    <col min="6401" max="6405" width="14.86328125" style="1" customWidth="1"/>
    <col min="6406" max="6406" width="31.265625" style="1" customWidth="1"/>
    <col min="6407" max="6407" width="16.265625" style="1" customWidth="1"/>
    <col min="6408" max="6412" width="9.1328125" style="1" customWidth="1"/>
    <col min="6413" max="6413" width="33.1328125" style="1" customWidth="1"/>
    <col min="6414" max="6414" width="42.265625" style="1" customWidth="1"/>
    <col min="6415" max="6415" width="61.265625" style="1" customWidth="1"/>
    <col min="6416" max="6654" width="7.86328125" style="1"/>
    <col min="6655" max="6655" width="9.1328125" style="1" customWidth="1"/>
    <col min="6656" max="6656" width="54.3984375" style="1" customWidth="1"/>
    <col min="6657" max="6661" width="14.86328125" style="1" customWidth="1"/>
    <col min="6662" max="6662" width="31.265625" style="1" customWidth="1"/>
    <col min="6663" max="6663" width="16.265625" style="1" customWidth="1"/>
    <col min="6664" max="6668" width="9.1328125" style="1" customWidth="1"/>
    <col min="6669" max="6669" width="33.1328125" style="1" customWidth="1"/>
    <col min="6670" max="6670" width="42.265625" style="1" customWidth="1"/>
    <col min="6671" max="6671" width="61.265625" style="1" customWidth="1"/>
    <col min="6672" max="6910" width="7.86328125" style="1"/>
    <col min="6911" max="6911" width="9.1328125" style="1" customWidth="1"/>
    <col min="6912" max="6912" width="54.3984375" style="1" customWidth="1"/>
    <col min="6913" max="6917" width="14.86328125" style="1" customWidth="1"/>
    <col min="6918" max="6918" width="31.265625" style="1" customWidth="1"/>
    <col min="6919" max="6919" width="16.265625" style="1" customWidth="1"/>
    <col min="6920" max="6924" width="9.1328125" style="1" customWidth="1"/>
    <col min="6925" max="6925" width="33.1328125" style="1" customWidth="1"/>
    <col min="6926" max="6926" width="42.265625" style="1" customWidth="1"/>
    <col min="6927" max="6927" width="61.265625" style="1" customWidth="1"/>
    <col min="6928" max="7166" width="7.86328125" style="1"/>
    <col min="7167" max="7167" width="9.1328125" style="1" customWidth="1"/>
    <col min="7168" max="7168" width="54.3984375" style="1" customWidth="1"/>
    <col min="7169" max="7173" width="14.86328125" style="1" customWidth="1"/>
    <col min="7174" max="7174" width="31.265625" style="1" customWidth="1"/>
    <col min="7175" max="7175" width="16.265625" style="1" customWidth="1"/>
    <col min="7176" max="7180" width="9.1328125" style="1" customWidth="1"/>
    <col min="7181" max="7181" width="33.1328125" style="1" customWidth="1"/>
    <col min="7182" max="7182" width="42.265625" style="1" customWidth="1"/>
    <col min="7183" max="7183" width="61.265625" style="1" customWidth="1"/>
    <col min="7184" max="7422" width="7.86328125" style="1"/>
    <col min="7423" max="7423" width="9.1328125" style="1" customWidth="1"/>
    <col min="7424" max="7424" width="54.3984375" style="1" customWidth="1"/>
    <col min="7425" max="7429" width="14.86328125" style="1" customWidth="1"/>
    <col min="7430" max="7430" width="31.265625" style="1" customWidth="1"/>
    <col min="7431" max="7431" width="16.265625" style="1" customWidth="1"/>
    <col min="7432" max="7436" width="9.1328125" style="1" customWidth="1"/>
    <col min="7437" max="7437" width="33.1328125" style="1" customWidth="1"/>
    <col min="7438" max="7438" width="42.265625" style="1" customWidth="1"/>
    <col min="7439" max="7439" width="61.265625" style="1" customWidth="1"/>
    <col min="7440" max="7678" width="7.86328125" style="1"/>
    <col min="7679" max="7679" width="9.1328125" style="1" customWidth="1"/>
    <col min="7680" max="7680" width="54.3984375" style="1" customWidth="1"/>
    <col min="7681" max="7685" width="14.86328125" style="1" customWidth="1"/>
    <col min="7686" max="7686" width="31.265625" style="1" customWidth="1"/>
    <col min="7687" max="7687" width="16.265625" style="1" customWidth="1"/>
    <col min="7688" max="7692" width="9.1328125" style="1" customWidth="1"/>
    <col min="7693" max="7693" width="33.1328125" style="1" customWidth="1"/>
    <col min="7694" max="7694" width="42.265625" style="1" customWidth="1"/>
    <col min="7695" max="7695" width="61.265625" style="1" customWidth="1"/>
    <col min="7696" max="7934" width="7.86328125" style="1"/>
    <col min="7935" max="7935" width="9.1328125" style="1" customWidth="1"/>
    <col min="7936" max="7936" width="54.3984375" style="1" customWidth="1"/>
    <col min="7937" max="7941" width="14.86328125" style="1" customWidth="1"/>
    <col min="7942" max="7942" width="31.265625" style="1" customWidth="1"/>
    <col min="7943" max="7943" width="16.265625" style="1" customWidth="1"/>
    <col min="7944" max="7948" width="9.1328125" style="1" customWidth="1"/>
    <col min="7949" max="7949" width="33.1328125" style="1" customWidth="1"/>
    <col min="7950" max="7950" width="42.265625" style="1" customWidth="1"/>
    <col min="7951" max="7951" width="61.265625" style="1" customWidth="1"/>
    <col min="7952" max="8190" width="7.86328125" style="1"/>
    <col min="8191" max="8191" width="9.1328125" style="1" customWidth="1"/>
    <col min="8192" max="8192" width="54.3984375" style="1" customWidth="1"/>
    <col min="8193" max="8197" width="14.86328125" style="1" customWidth="1"/>
    <col min="8198" max="8198" width="31.265625" style="1" customWidth="1"/>
    <col min="8199" max="8199" width="16.265625" style="1" customWidth="1"/>
    <col min="8200" max="8204" width="9.1328125" style="1" customWidth="1"/>
    <col min="8205" max="8205" width="33.1328125" style="1" customWidth="1"/>
    <col min="8206" max="8206" width="42.265625" style="1" customWidth="1"/>
    <col min="8207" max="8207" width="61.265625" style="1" customWidth="1"/>
    <col min="8208" max="8446" width="7.86328125" style="1"/>
    <col min="8447" max="8447" width="9.1328125" style="1" customWidth="1"/>
    <col min="8448" max="8448" width="54.3984375" style="1" customWidth="1"/>
    <col min="8449" max="8453" width="14.86328125" style="1" customWidth="1"/>
    <col min="8454" max="8454" width="31.265625" style="1" customWidth="1"/>
    <col min="8455" max="8455" width="16.265625" style="1" customWidth="1"/>
    <col min="8456" max="8460" width="9.1328125" style="1" customWidth="1"/>
    <col min="8461" max="8461" width="33.1328125" style="1" customWidth="1"/>
    <col min="8462" max="8462" width="42.265625" style="1" customWidth="1"/>
    <col min="8463" max="8463" width="61.265625" style="1" customWidth="1"/>
    <col min="8464" max="8702" width="7.86328125" style="1"/>
    <col min="8703" max="8703" width="9.1328125" style="1" customWidth="1"/>
    <col min="8704" max="8704" width="54.3984375" style="1" customWidth="1"/>
    <col min="8705" max="8709" width="14.86328125" style="1" customWidth="1"/>
    <col min="8710" max="8710" width="31.265625" style="1" customWidth="1"/>
    <col min="8711" max="8711" width="16.265625" style="1" customWidth="1"/>
    <col min="8712" max="8716" width="9.1328125" style="1" customWidth="1"/>
    <col min="8717" max="8717" width="33.1328125" style="1" customWidth="1"/>
    <col min="8718" max="8718" width="42.265625" style="1" customWidth="1"/>
    <col min="8719" max="8719" width="61.265625" style="1" customWidth="1"/>
    <col min="8720" max="8958" width="7.86328125" style="1"/>
    <col min="8959" max="8959" width="9.1328125" style="1" customWidth="1"/>
    <col min="8960" max="8960" width="54.3984375" style="1" customWidth="1"/>
    <col min="8961" max="8965" width="14.86328125" style="1" customWidth="1"/>
    <col min="8966" max="8966" width="31.265625" style="1" customWidth="1"/>
    <col min="8967" max="8967" width="16.265625" style="1" customWidth="1"/>
    <col min="8968" max="8972" width="9.1328125" style="1" customWidth="1"/>
    <col min="8973" max="8973" width="33.1328125" style="1" customWidth="1"/>
    <col min="8974" max="8974" width="42.265625" style="1" customWidth="1"/>
    <col min="8975" max="8975" width="61.265625" style="1" customWidth="1"/>
    <col min="8976" max="9214" width="7.86328125" style="1"/>
    <col min="9215" max="9215" width="9.1328125" style="1" customWidth="1"/>
    <col min="9216" max="9216" width="54.3984375" style="1" customWidth="1"/>
    <col min="9217" max="9221" width="14.86328125" style="1" customWidth="1"/>
    <col min="9222" max="9222" width="31.265625" style="1" customWidth="1"/>
    <col min="9223" max="9223" width="16.265625" style="1" customWidth="1"/>
    <col min="9224" max="9228" width="9.1328125" style="1" customWidth="1"/>
    <col min="9229" max="9229" width="33.1328125" style="1" customWidth="1"/>
    <col min="9230" max="9230" width="42.265625" style="1" customWidth="1"/>
    <col min="9231" max="9231" width="61.265625" style="1" customWidth="1"/>
    <col min="9232" max="9470" width="7.86328125" style="1"/>
    <col min="9471" max="9471" width="9.1328125" style="1" customWidth="1"/>
    <col min="9472" max="9472" width="54.3984375" style="1" customWidth="1"/>
    <col min="9473" max="9477" width="14.86328125" style="1" customWidth="1"/>
    <col min="9478" max="9478" width="31.265625" style="1" customWidth="1"/>
    <col min="9479" max="9479" width="16.265625" style="1" customWidth="1"/>
    <col min="9480" max="9484" width="9.1328125" style="1" customWidth="1"/>
    <col min="9485" max="9485" width="33.1328125" style="1" customWidth="1"/>
    <col min="9486" max="9486" width="42.265625" style="1" customWidth="1"/>
    <col min="9487" max="9487" width="61.265625" style="1" customWidth="1"/>
    <col min="9488" max="9726" width="7.86328125" style="1"/>
    <col min="9727" max="9727" width="9.1328125" style="1" customWidth="1"/>
    <col min="9728" max="9728" width="54.3984375" style="1" customWidth="1"/>
    <col min="9729" max="9733" width="14.86328125" style="1" customWidth="1"/>
    <col min="9734" max="9734" width="31.265625" style="1" customWidth="1"/>
    <col min="9735" max="9735" width="16.265625" style="1" customWidth="1"/>
    <col min="9736" max="9740" width="9.1328125" style="1" customWidth="1"/>
    <col min="9741" max="9741" width="33.1328125" style="1" customWidth="1"/>
    <col min="9742" max="9742" width="42.265625" style="1" customWidth="1"/>
    <col min="9743" max="9743" width="61.265625" style="1" customWidth="1"/>
    <col min="9744" max="9982" width="7.86328125" style="1"/>
    <col min="9983" max="9983" width="9.1328125" style="1" customWidth="1"/>
    <col min="9984" max="9984" width="54.3984375" style="1" customWidth="1"/>
    <col min="9985" max="9989" width="14.86328125" style="1" customWidth="1"/>
    <col min="9990" max="9990" width="31.265625" style="1" customWidth="1"/>
    <col min="9991" max="9991" width="16.265625" style="1" customWidth="1"/>
    <col min="9992" max="9996" width="9.1328125" style="1" customWidth="1"/>
    <col min="9997" max="9997" width="33.1328125" style="1" customWidth="1"/>
    <col min="9998" max="9998" width="42.265625" style="1" customWidth="1"/>
    <col min="9999" max="9999" width="61.265625" style="1" customWidth="1"/>
    <col min="10000" max="10238" width="7.86328125" style="1"/>
    <col min="10239" max="10239" width="9.1328125" style="1" customWidth="1"/>
    <col min="10240" max="10240" width="54.3984375" style="1" customWidth="1"/>
    <col min="10241" max="10245" width="14.86328125" style="1" customWidth="1"/>
    <col min="10246" max="10246" width="31.265625" style="1" customWidth="1"/>
    <col min="10247" max="10247" width="16.265625" style="1" customWidth="1"/>
    <col min="10248" max="10252" width="9.1328125" style="1" customWidth="1"/>
    <col min="10253" max="10253" width="33.1328125" style="1" customWidth="1"/>
    <col min="10254" max="10254" width="42.265625" style="1" customWidth="1"/>
    <col min="10255" max="10255" width="61.265625" style="1" customWidth="1"/>
    <col min="10256" max="10494" width="7.86328125" style="1"/>
    <col min="10495" max="10495" width="9.1328125" style="1" customWidth="1"/>
    <col min="10496" max="10496" width="54.3984375" style="1" customWidth="1"/>
    <col min="10497" max="10501" width="14.86328125" style="1" customWidth="1"/>
    <col min="10502" max="10502" width="31.265625" style="1" customWidth="1"/>
    <col min="10503" max="10503" width="16.265625" style="1" customWidth="1"/>
    <col min="10504" max="10508" width="9.1328125" style="1" customWidth="1"/>
    <col min="10509" max="10509" width="33.1328125" style="1" customWidth="1"/>
    <col min="10510" max="10510" width="42.265625" style="1" customWidth="1"/>
    <col min="10511" max="10511" width="61.265625" style="1" customWidth="1"/>
    <col min="10512" max="10750" width="7.86328125" style="1"/>
    <col min="10751" max="10751" width="9.1328125" style="1" customWidth="1"/>
    <col min="10752" max="10752" width="54.3984375" style="1" customWidth="1"/>
    <col min="10753" max="10757" width="14.86328125" style="1" customWidth="1"/>
    <col min="10758" max="10758" width="31.265625" style="1" customWidth="1"/>
    <col min="10759" max="10759" width="16.265625" style="1" customWidth="1"/>
    <col min="10760" max="10764" width="9.1328125" style="1" customWidth="1"/>
    <col min="10765" max="10765" width="33.1328125" style="1" customWidth="1"/>
    <col min="10766" max="10766" width="42.265625" style="1" customWidth="1"/>
    <col min="10767" max="10767" width="61.265625" style="1" customWidth="1"/>
    <col min="10768" max="11006" width="7.86328125" style="1"/>
    <col min="11007" max="11007" width="9.1328125" style="1" customWidth="1"/>
    <col min="11008" max="11008" width="54.3984375" style="1" customWidth="1"/>
    <col min="11009" max="11013" width="14.86328125" style="1" customWidth="1"/>
    <col min="11014" max="11014" width="31.265625" style="1" customWidth="1"/>
    <col min="11015" max="11015" width="16.265625" style="1" customWidth="1"/>
    <col min="11016" max="11020" width="9.1328125" style="1" customWidth="1"/>
    <col min="11021" max="11021" width="33.1328125" style="1" customWidth="1"/>
    <col min="11022" max="11022" width="42.265625" style="1" customWidth="1"/>
    <col min="11023" max="11023" width="61.265625" style="1" customWidth="1"/>
    <col min="11024" max="11262" width="7.86328125" style="1"/>
    <col min="11263" max="11263" width="9.1328125" style="1" customWidth="1"/>
    <col min="11264" max="11264" width="54.3984375" style="1" customWidth="1"/>
    <col min="11265" max="11269" width="14.86328125" style="1" customWidth="1"/>
    <col min="11270" max="11270" width="31.265625" style="1" customWidth="1"/>
    <col min="11271" max="11271" width="16.265625" style="1" customWidth="1"/>
    <col min="11272" max="11276" width="9.1328125" style="1" customWidth="1"/>
    <col min="11277" max="11277" width="33.1328125" style="1" customWidth="1"/>
    <col min="11278" max="11278" width="42.265625" style="1" customWidth="1"/>
    <col min="11279" max="11279" width="61.265625" style="1" customWidth="1"/>
    <col min="11280" max="11518" width="7.86328125" style="1"/>
    <col min="11519" max="11519" width="9.1328125" style="1" customWidth="1"/>
    <col min="11520" max="11520" width="54.3984375" style="1" customWidth="1"/>
    <col min="11521" max="11525" width="14.86328125" style="1" customWidth="1"/>
    <col min="11526" max="11526" width="31.265625" style="1" customWidth="1"/>
    <col min="11527" max="11527" width="16.265625" style="1" customWidth="1"/>
    <col min="11528" max="11532" width="9.1328125" style="1" customWidth="1"/>
    <col min="11533" max="11533" width="33.1328125" style="1" customWidth="1"/>
    <col min="11534" max="11534" width="42.265625" style="1" customWidth="1"/>
    <col min="11535" max="11535" width="61.265625" style="1" customWidth="1"/>
    <col min="11536" max="11774" width="7.86328125" style="1"/>
    <col min="11775" max="11775" width="9.1328125" style="1" customWidth="1"/>
    <col min="11776" max="11776" width="54.3984375" style="1" customWidth="1"/>
    <col min="11777" max="11781" width="14.86328125" style="1" customWidth="1"/>
    <col min="11782" max="11782" width="31.265625" style="1" customWidth="1"/>
    <col min="11783" max="11783" width="16.265625" style="1" customWidth="1"/>
    <col min="11784" max="11788" width="9.1328125" style="1" customWidth="1"/>
    <col min="11789" max="11789" width="33.1328125" style="1" customWidth="1"/>
    <col min="11790" max="11790" width="42.265625" style="1" customWidth="1"/>
    <col min="11791" max="11791" width="61.265625" style="1" customWidth="1"/>
    <col min="11792" max="12030" width="7.86328125" style="1"/>
    <col min="12031" max="12031" width="9.1328125" style="1" customWidth="1"/>
    <col min="12032" max="12032" width="54.3984375" style="1" customWidth="1"/>
    <col min="12033" max="12037" width="14.86328125" style="1" customWidth="1"/>
    <col min="12038" max="12038" width="31.265625" style="1" customWidth="1"/>
    <col min="12039" max="12039" width="16.265625" style="1" customWidth="1"/>
    <col min="12040" max="12044" width="9.1328125" style="1" customWidth="1"/>
    <col min="12045" max="12045" width="33.1328125" style="1" customWidth="1"/>
    <col min="12046" max="12046" width="42.265625" style="1" customWidth="1"/>
    <col min="12047" max="12047" width="61.265625" style="1" customWidth="1"/>
    <col min="12048" max="12286" width="7.86328125" style="1"/>
    <col min="12287" max="12287" width="9.1328125" style="1" customWidth="1"/>
    <col min="12288" max="12288" width="54.3984375" style="1" customWidth="1"/>
    <col min="12289" max="12293" width="14.86328125" style="1" customWidth="1"/>
    <col min="12294" max="12294" width="31.265625" style="1" customWidth="1"/>
    <col min="12295" max="12295" width="16.265625" style="1" customWidth="1"/>
    <col min="12296" max="12300" width="9.1328125" style="1" customWidth="1"/>
    <col min="12301" max="12301" width="33.1328125" style="1" customWidth="1"/>
    <col min="12302" max="12302" width="42.265625" style="1" customWidth="1"/>
    <col min="12303" max="12303" width="61.265625" style="1" customWidth="1"/>
    <col min="12304" max="12542" width="7.86328125" style="1"/>
    <col min="12543" max="12543" width="9.1328125" style="1" customWidth="1"/>
    <col min="12544" max="12544" width="54.3984375" style="1" customWidth="1"/>
    <col min="12545" max="12549" width="14.86328125" style="1" customWidth="1"/>
    <col min="12550" max="12550" width="31.265625" style="1" customWidth="1"/>
    <col min="12551" max="12551" width="16.265625" style="1" customWidth="1"/>
    <col min="12552" max="12556" width="9.1328125" style="1" customWidth="1"/>
    <col min="12557" max="12557" width="33.1328125" style="1" customWidth="1"/>
    <col min="12558" max="12558" width="42.265625" style="1" customWidth="1"/>
    <col min="12559" max="12559" width="61.265625" style="1" customWidth="1"/>
    <col min="12560" max="12798" width="7.86328125" style="1"/>
    <col min="12799" max="12799" width="9.1328125" style="1" customWidth="1"/>
    <col min="12800" max="12800" width="54.3984375" style="1" customWidth="1"/>
    <col min="12801" max="12805" width="14.86328125" style="1" customWidth="1"/>
    <col min="12806" max="12806" width="31.265625" style="1" customWidth="1"/>
    <col min="12807" max="12807" width="16.265625" style="1" customWidth="1"/>
    <col min="12808" max="12812" width="9.1328125" style="1" customWidth="1"/>
    <col min="12813" max="12813" width="33.1328125" style="1" customWidth="1"/>
    <col min="12814" max="12814" width="42.265625" style="1" customWidth="1"/>
    <col min="12815" max="12815" width="61.265625" style="1" customWidth="1"/>
    <col min="12816" max="13054" width="7.86328125" style="1"/>
    <col min="13055" max="13055" width="9.1328125" style="1" customWidth="1"/>
    <col min="13056" max="13056" width="54.3984375" style="1" customWidth="1"/>
    <col min="13057" max="13061" width="14.86328125" style="1" customWidth="1"/>
    <col min="13062" max="13062" width="31.265625" style="1" customWidth="1"/>
    <col min="13063" max="13063" width="16.265625" style="1" customWidth="1"/>
    <col min="13064" max="13068" width="9.1328125" style="1" customWidth="1"/>
    <col min="13069" max="13069" width="33.1328125" style="1" customWidth="1"/>
    <col min="13070" max="13070" width="42.265625" style="1" customWidth="1"/>
    <col min="13071" max="13071" width="61.265625" style="1" customWidth="1"/>
    <col min="13072" max="13310" width="7.86328125" style="1"/>
    <col min="13311" max="13311" width="9.1328125" style="1" customWidth="1"/>
    <col min="13312" max="13312" width="54.3984375" style="1" customWidth="1"/>
    <col min="13313" max="13317" width="14.86328125" style="1" customWidth="1"/>
    <col min="13318" max="13318" width="31.265625" style="1" customWidth="1"/>
    <col min="13319" max="13319" width="16.265625" style="1" customWidth="1"/>
    <col min="13320" max="13324" width="9.1328125" style="1" customWidth="1"/>
    <col min="13325" max="13325" width="33.1328125" style="1" customWidth="1"/>
    <col min="13326" max="13326" width="42.265625" style="1" customWidth="1"/>
    <col min="13327" max="13327" width="61.265625" style="1" customWidth="1"/>
    <col min="13328" max="13566" width="7.86328125" style="1"/>
    <col min="13567" max="13567" width="9.1328125" style="1" customWidth="1"/>
    <col min="13568" max="13568" width="54.3984375" style="1" customWidth="1"/>
    <col min="13569" max="13573" width="14.86328125" style="1" customWidth="1"/>
    <col min="13574" max="13574" width="31.265625" style="1" customWidth="1"/>
    <col min="13575" max="13575" width="16.265625" style="1" customWidth="1"/>
    <col min="13576" max="13580" width="9.1328125" style="1" customWidth="1"/>
    <col min="13581" max="13581" width="33.1328125" style="1" customWidth="1"/>
    <col min="13582" max="13582" width="42.265625" style="1" customWidth="1"/>
    <col min="13583" max="13583" width="61.265625" style="1" customWidth="1"/>
    <col min="13584" max="13822" width="7.86328125" style="1"/>
    <col min="13823" max="13823" width="9.1328125" style="1" customWidth="1"/>
    <col min="13824" max="13824" width="54.3984375" style="1" customWidth="1"/>
    <col min="13825" max="13829" width="14.86328125" style="1" customWidth="1"/>
    <col min="13830" max="13830" width="31.265625" style="1" customWidth="1"/>
    <col min="13831" max="13831" width="16.265625" style="1" customWidth="1"/>
    <col min="13832" max="13836" width="9.1328125" style="1" customWidth="1"/>
    <col min="13837" max="13837" width="33.1328125" style="1" customWidth="1"/>
    <col min="13838" max="13838" width="42.265625" style="1" customWidth="1"/>
    <col min="13839" max="13839" width="61.265625" style="1" customWidth="1"/>
    <col min="13840" max="14078" width="7.86328125" style="1"/>
    <col min="14079" max="14079" width="9.1328125" style="1" customWidth="1"/>
    <col min="14080" max="14080" width="54.3984375" style="1" customWidth="1"/>
    <col min="14081" max="14085" width="14.86328125" style="1" customWidth="1"/>
    <col min="14086" max="14086" width="31.265625" style="1" customWidth="1"/>
    <col min="14087" max="14087" width="16.265625" style="1" customWidth="1"/>
    <col min="14088" max="14092" width="9.1328125" style="1" customWidth="1"/>
    <col min="14093" max="14093" width="33.1328125" style="1" customWidth="1"/>
    <col min="14094" max="14094" width="42.265625" style="1" customWidth="1"/>
    <col min="14095" max="14095" width="61.265625" style="1" customWidth="1"/>
    <col min="14096" max="14334" width="7.86328125" style="1"/>
    <col min="14335" max="14335" width="9.1328125" style="1" customWidth="1"/>
    <col min="14336" max="14336" width="54.3984375" style="1" customWidth="1"/>
    <col min="14337" max="14341" width="14.86328125" style="1" customWidth="1"/>
    <col min="14342" max="14342" width="31.265625" style="1" customWidth="1"/>
    <col min="14343" max="14343" width="16.265625" style="1" customWidth="1"/>
    <col min="14344" max="14348" width="9.1328125" style="1" customWidth="1"/>
    <col min="14349" max="14349" width="33.1328125" style="1" customWidth="1"/>
    <col min="14350" max="14350" width="42.265625" style="1" customWidth="1"/>
    <col min="14351" max="14351" width="61.265625" style="1" customWidth="1"/>
    <col min="14352" max="14590" width="7.86328125" style="1"/>
    <col min="14591" max="14591" width="9.1328125" style="1" customWidth="1"/>
    <col min="14592" max="14592" width="54.3984375" style="1" customWidth="1"/>
    <col min="14593" max="14597" width="14.86328125" style="1" customWidth="1"/>
    <col min="14598" max="14598" width="31.265625" style="1" customWidth="1"/>
    <col min="14599" max="14599" width="16.265625" style="1" customWidth="1"/>
    <col min="14600" max="14604" width="9.1328125" style="1" customWidth="1"/>
    <col min="14605" max="14605" width="33.1328125" style="1" customWidth="1"/>
    <col min="14606" max="14606" width="42.265625" style="1" customWidth="1"/>
    <col min="14607" max="14607" width="61.265625" style="1" customWidth="1"/>
    <col min="14608" max="14846" width="7.86328125" style="1"/>
    <col min="14847" max="14847" width="9.1328125" style="1" customWidth="1"/>
    <col min="14848" max="14848" width="54.3984375" style="1" customWidth="1"/>
    <col min="14849" max="14853" width="14.86328125" style="1" customWidth="1"/>
    <col min="14854" max="14854" width="31.265625" style="1" customWidth="1"/>
    <col min="14855" max="14855" width="16.265625" style="1" customWidth="1"/>
    <col min="14856" max="14860" width="9.1328125" style="1" customWidth="1"/>
    <col min="14861" max="14861" width="33.1328125" style="1" customWidth="1"/>
    <col min="14862" max="14862" width="42.265625" style="1" customWidth="1"/>
    <col min="14863" max="14863" width="61.265625" style="1" customWidth="1"/>
    <col min="14864" max="15102" width="7.86328125" style="1"/>
    <col min="15103" max="15103" width="9.1328125" style="1" customWidth="1"/>
    <col min="15104" max="15104" width="54.3984375" style="1" customWidth="1"/>
    <col min="15105" max="15109" width="14.86328125" style="1" customWidth="1"/>
    <col min="15110" max="15110" width="31.265625" style="1" customWidth="1"/>
    <col min="15111" max="15111" width="16.265625" style="1" customWidth="1"/>
    <col min="15112" max="15116" width="9.1328125" style="1" customWidth="1"/>
    <col min="15117" max="15117" width="33.1328125" style="1" customWidth="1"/>
    <col min="15118" max="15118" width="42.265625" style="1" customWidth="1"/>
    <col min="15119" max="15119" width="61.265625" style="1" customWidth="1"/>
    <col min="15120" max="15358" width="7.86328125" style="1"/>
    <col min="15359" max="15359" width="9.1328125" style="1" customWidth="1"/>
    <col min="15360" max="15360" width="54.3984375" style="1" customWidth="1"/>
    <col min="15361" max="15365" width="14.86328125" style="1" customWidth="1"/>
    <col min="15366" max="15366" width="31.265625" style="1" customWidth="1"/>
    <col min="15367" max="15367" width="16.265625" style="1" customWidth="1"/>
    <col min="15368" max="15372" width="9.1328125" style="1" customWidth="1"/>
    <col min="15373" max="15373" width="33.1328125" style="1" customWidth="1"/>
    <col min="15374" max="15374" width="42.265625" style="1" customWidth="1"/>
    <col min="15375" max="15375" width="61.265625" style="1" customWidth="1"/>
    <col min="15376" max="15614" width="7.86328125" style="1"/>
    <col min="15615" max="15615" width="9.1328125" style="1" customWidth="1"/>
    <col min="15616" max="15616" width="54.3984375" style="1" customWidth="1"/>
    <col min="15617" max="15621" width="14.86328125" style="1" customWidth="1"/>
    <col min="15622" max="15622" width="31.265625" style="1" customWidth="1"/>
    <col min="15623" max="15623" width="16.265625" style="1" customWidth="1"/>
    <col min="15624" max="15628" width="9.1328125" style="1" customWidth="1"/>
    <col min="15629" max="15629" width="33.1328125" style="1" customWidth="1"/>
    <col min="15630" max="15630" width="42.265625" style="1" customWidth="1"/>
    <col min="15631" max="15631" width="61.265625" style="1" customWidth="1"/>
    <col min="15632" max="15870" width="7.86328125" style="1"/>
    <col min="15871" max="15871" width="9.1328125" style="1" customWidth="1"/>
    <col min="15872" max="15872" width="54.3984375" style="1" customWidth="1"/>
    <col min="15873" max="15877" width="14.86328125" style="1" customWidth="1"/>
    <col min="15878" max="15878" width="31.265625" style="1" customWidth="1"/>
    <col min="15879" max="15879" width="16.265625" style="1" customWidth="1"/>
    <col min="15880" max="15884" width="9.1328125" style="1" customWidth="1"/>
    <col min="15885" max="15885" width="33.1328125" style="1" customWidth="1"/>
    <col min="15886" max="15886" width="42.265625" style="1" customWidth="1"/>
    <col min="15887" max="15887" width="61.265625" style="1" customWidth="1"/>
    <col min="15888" max="16126" width="7.86328125" style="1"/>
    <col min="16127" max="16127" width="9.1328125" style="1" customWidth="1"/>
    <col min="16128" max="16128" width="54.3984375" style="1" customWidth="1"/>
    <col min="16129" max="16133" width="14.86328125" style="1" customWidth="1"/>
    <col min="16134" max="16134" width="31.265625" style="1" customWidth="1"/>
    <col min="16135" max="16135" width="16.265625" style="1" customWidth="1"/>
    <col min="16136" max="16140" width="9.1328125" style="1" customWidth="1"/>
    <col min="16141" max="16141" width="33.1328125" style="1" customWidth="1"/>
    <col min="16142" max="16142" width="42.265625" style="1" customWidth="1"/>
    <col min="16143" max="16143" width="61.265625" style="1" customWidth="1"/>
    <col min="16144"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4.25" customHeight="1" x14ac:dyDescent="0.45">
      <c r="A4" s="270" t="s">
        <v>775</v>
      </c>
      <c r="B4" s="270"/>
      <c r="C4" s="270"/>
      <c r="D4" s="270"/>
      <c r="E4" s="270"/>
      <c r="F4" s="270"/>
      <c r="G4" s="270"/>
      <c r="H4" s="270"/>
      <c r="I4" s="270"/>
      <c r="J4" s="270"/>
      <c r="K4" s="270"/>
      <c r="L4" s="270"/>
      <c r="M4" s="270"/>
      <c r="N4" s="270"/>
      <c r="O4" s="270"/>
    </row>
    <row r="5" spans="1:15"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78.75" customHeight="1" x14ac:dyDescent="0.45">
      <c r="A8" s="273"/>
      <c r="B8" s="265"/>
      <c r="C8" s="265"/>
      <c r="D8" s="22" t="s">
        <v>9</v>
      </c>
      <c r="E8" s="22" t="s">
        <v>10</v>
      </c>
      <c r="F8" s="22" t="s">
        <v>11</v>
      </c>
      <c r="G8" s="22" t="s">
        <v>12</v>
      </c>
      <c r="H8" s="265"/>
      <c r="I8" s="265"/>
      <c r="J8" s="22" t="s">
        <v>13</v>
      </c>
      <c r="K8" s="22" t="s">
        <v>14</v>
      </c>
      <c r="L8" s="22" t="s">
        <v>15</v>
      </c>
      <c r="M8" s="22" t="s">
        <v>16</v>
      </c>
      <c r="N8" s="22" t="str">
        <f>+'10.Lộc Hà'!N8</f>
        <v>Ứng trước của DN và XH hoá</v>
      </c>
      <c r="O8" s="265"/>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3.5" x14ac:dyDescent="0.45">
      <c r="A10" s="157" t="s">
        <v>18</v>
      </c>
      <c r="B10" s="158" t="s">
        <v>360</v>
      </c>
      <c r="C10" s="30">
        <f>SUM(C11)</f>
        <v>1.39</v>
      </c>
      <c r="D10" s="30">
        <f>SUM(D11)</f>
        <v>1.39</v>
      </c>
      <c r="E10" s="30"/>
      <c r="F10" s="30"/>
      <c r="G10" s="30"/>
      <c r="H10" s="31"/>
      <c r="I10" s="30">
        <f>SUM(J10:N10)</f>
        <v>9.5909999999999995E-2</v>
      </c>
      <c r="J10" s="30"/>
      <c r="K10" s="30"/>
      <c r="L10" s="30"/>
      <c r="M10" s="30"/>
      <c r="N10" s="30">
        <f>SUM(N11)</f>
        <v>9.5909999999999995E-2</v>
      </c>
      <c r="O10" s="157"/>
    </row>
    <row r="11" spans="1:15" s="39" customFormat="1" ht="55.5" x14ac:dyDescent="0.45">
      <c r="A11" s="159" t="s">
        <v>132</v>
      </c>
      <c r="B11" s="160" t="s">
        <v>361</v>
      </c>
      <c r="C11" s="36">
        <f t="shared" ref="C11:C57" si="0">SUM(D11:G11)</f>
        <v>1.39</v>
      </c>
      <c r="D11" s="36">
        <v>1.39</v>
      </c>
      <c r="E11" s="36"/>
      <c r="F11" s="36"/>
      <c r="G11" s="36"/>
      <c r="H11" s="161" t="s">
        <v>362</v>
      </c>
      <c r="I11" s="30">
        <f t="shared" ref="I11:I58" si="1">SUM(J11:N11)</f>
        <v>9.5909999999999995E-2</v>
      </c>
      <c r="J11" s="36"/>
      <c r="K11" s="36"/>
      <c r="L11" s="36"/>
      <c r="M11" s="36"/>
      <c r="N11" s="36">
        <v>9.5909999999999995E-2</v>
      </c>
      <c r="O11" s="161" t="s">
        <v>761</v>
      </c>
    </row>
    <row r="12" spans="1:15" s="33" customFormat="1" ht="13.5" x14ac:dyDescent="0.45">
      <c r="A12" s="157" t="s">
        <v>22</v>
      </c>
      <c r="B12" s="162" t="s">
        <v>27</v>
      </c>
      <c r="C12" s="30">
        <f>SUM(C13:C15)</f>
        <v>1.5500000000000003</v>
      </c>
      <c r="D12" s="30">
        <f>SUM(D13:D15)</f>
        <v>0.95000000000000007</v>
      </c>
      <c r="E12" s="30"/>
      <c r="F12" s="30"/>
      <c r="G12" s="30">
        <f>SUM(G13:G15)</f>
        <v>0.60000000000000009</v>
      </c>
      <c r="H12" s="31"/>
      <c r="I12" s="30">
        <f t="shared" si="1"/>
        <v>8.9399999999999993E-2</v>
      </c>
      <c r="J12" s="30"/>
      <c r="K12" s="30"/>
      <c r="L12" s="30"/>
      <c r="M12" s="30">
        <f>SUM(M13:M15)</f>
        <v>8.9399999999999993E-2</v>
      </c>
      <c r="N12" s="30"/>
      <c r="O12" s="157"/>
    </row>
    <row r="13" spans="1:15" s="39" customFormat="1" ht="41.65" x14ac:dyDescent="0.45">
      <c r="A13" s="161">
        <v>1</v>
      </c>
      <c r="B13" s="160" t="s">
        <v>363</v>
      </c>
      <c r="C13" s="36">
        <f t="shared" si="0"/>
        <v>0.8</v>
      </c>
      <c r="D13" s="36">
        <v>0.8</v>
      </c>
      <c r="E13" s="36"/>
      <c r="F13" s="36"/>
      <c r="G13" s="36"/>
      <c r="H13" s="161" t="s">
        <v>364</v>
      </c>
      <c r="I13" s="30">
        <f t="shared" si="1"/>
        <v>5.5199999999999999E-2</v>
      </c>
      <c r="J13" s="36"/>
      <c r="K13" s="36"/>
      <c r="L13" s="36"/>
      <c r="M13" s="36">
        <v>5.5199999999999999E-2</v>
      </c>
      <c r="N13" s="36"/>
      <c r="O13" s="161" t="s">
        <v>762</v>
      </c>
    </row>
    <row r="14" spans="1:15" s="39" customFormat="1" ht="55.5" x14ac:dyDescent="0.45">
      <c r="A14" s="161">
        <v>2</v>
      </c>
      <c r="B14" s="163" t="s">
        <v>365</v>
      </c>
      <c r="C14" s="36">
        <f t="shared" si="0"/>
        <v>0.4</v>
      </c>
      <c r="D14" s="36"/>
      <c r="E14" s="36"/>
      <c r="F14" s="36"/>
      <c r="G14" s="36">
        <v>0.4</v>
      </c>
      <c r="H14" s="164" t="s">
        <v>366</v>
      </c>
      <c r="I14" s="30">
        <f t="shared" si="1"/>
        <v>7.9500000000000005E-3</v>
      </c>
      <c r="J14" s="36"/>
      <c r="K14" s="36"/>
      <c r="L14" s="36"/>
      <c r="M14" s="36">
        <v>7.9500000000000005E-3</v>
      </c>
      <c r="N14" s="36"/>
      <c r="O14" s="161" t="s">
        <v>763</v>
      </c>
    </row>
    <row r="15" spans="1:15" s="39" customFormat="1" ht="27.75" x14ac:dyDescent="0.45">
      <c r="A15" s="161">
        <v>3</v>
      </c>
      <c r="B15" s="163" t="s">
        <v>367</v>
      </c>
      <c r="C15" s="36">
        <f t="shared" si="0"/>
        <v>0.35</v>
      </c>
      <c r="D15" s="36">
        <v>0.15</v>
      </c>
      <c r="E15" s="36"/>
      <c r="F15" s="36"/>
      <c r="G15" s="36">
        <v>0.2</v>
      </c>
      <c r="H15" s="164" t="s">
        <v>368</v>
      </c>
      <c r="I15" s="30">
        <f t="shared" si="1"/>
        <v>2.6249999999999999E-2</v>
      </c>
      <c r="J15" s="36"/>
      <c r="K15" s="36"/>
      <c r="L15" s="36"/>
      <c r="M15" s="36">
        <v>2.6249999999999999E-2</v>
      </c>
      <c r="N15" s="36"/>
      <c r="O15" s="161" t="s">
        <v>764</v>
      </c>
    </row>
    <row r="16" spans="1:15" s="33" customFormat="1" ht="13.5" x14ac:dyDescent="0.45">
      <c r="A16" s="165" t="s">
        <v>26</v>
      </c>
      <c r="B16" s="166" t="s">
        <v>578</v>
      </c>
      <c r="C16" s="30">
        <f>SUM(C17)</f>
        <v>0.06</v>
      </c>
      <c r="D16" s="30">
        <f t="shared" ref="D16:K16" si="2">SUM(D17)</f>
        <v>0</v>
      </c>
      <c r="E16" s="30">
        <f t="shared" si="2"/>
        <v>0</v>
      </c>
      <c r="F16" s="30">
        <f t="shared" si="2"/>
        <v>0</v>
      </c>
      <c r="G16" s="30">
        <f t="shared" si="2"/>
        <v>0.06</v>
      </c>
      <c r="H16" s="167"/>
      <c r="I16" s="30">
        <f t="shared" si="1"/>
        <v>2.367E-2</v>
      </c>
      <c r="J16" s="30"/>
      <c r="K16" s="30">
        <f t="shared" si="2"/>
        <v>2.367E-2</v>
      </c>
      <c r="L16" s="30"/>
      <c r="M16" s="30"/>
      <c r="N16" s="30"/>
      <c r="O16" s="165"/>
    </row>
    <row r="17" spans="1:15" s="39" customFormat="1" ht="27.75" x14ac:dyDescent="0.45">
      <c r="A17" s="161">
        <v>1</v>
      </c>
      <c r="B17" s="163" t="s">
        <v>579</v>
      </c>
      <c r="C17" s="36">
        <v>0.06</v>
      </c>
      <c r="D17" s="36"/>
      <c r="E17" s="36"/>
      <c r="F17" s="36"/>
      <c r="G17" s="36">
        <v>0.06</v>
      </c>
      <c r="H17" s="164" t="s">
        <v>580</v>
      </c>
      <c r="I17" s="30">
        <f t="shared" si="1"/>
        <v>2.367E-2</v>
      </c>
      <c r="J17" s="36"/>
      <c r="K17" s="36">
        <v>2.367E-2</v>
      </c>
      <c r="L17" s="36"/>
      <c r="M17" s="36"/>
      <c r="N17" s="36"/>
      <c r="O17" s="168" t="s">
        <v>765</v>
      </c>
    </row>
    <row r="18" spans="1:15" s="33" customFormat="1" ht="27" x14ac:dyDescent="0.45">
      <c r="A18" s="165" t="s">
        <v>35</v>
      </c>
      <c r="B18" s="162" t="s">
        <v>283</v>
      </c>
      <c r="C18" s="30">
        <f>SUM(C19)</f>
        <v>0.51</v>
      </c>
      <c r="D18" s="30"/>
      <c r="E18" s="30"/>
      <c r="F18" s="30"/>
      <c r="G18" s="30">
        <f>SUM(G19)</f>
        <v>0.51</v>
      </c>
      <c r="H18" s="31"/>
      <c r="I18" s="30">
        <f t="shared" si="1"/>
        <v>0</v>
      </c>
      <c r="J18" s="30"/>
      <c r="K18" s="30"/>
      <c r="L18" s="30"/>
      <c r="M18" s="30"/>
      <c r="N18" s="30"/>
      <c r="O18" s="165"/>
    </row>
    <row r="19" spans="1:15" s="39" customFormat="1" ht="41.65" x14ac:dyDescent="0.45">
      <c r="A19" s="161">
        <v>1</v>
      </c>
      <c r="B19" s="168" t="s">
        <v>369</v>
      </c>
      <c r="C19" s="36">
        <f t="shared" si="0"/>
        <v>0.51</v>
      </c>
      <c r="D19" s="36"/>
      <c r="E19" s="36"/>
      <c r="F19" s="36"/>
      <c r="G19" s="36">
        <v>0.51</v>
      </c>
      <c r="H19" s="161" t="s">
        <v>370</v>
      </c>
      <c r="I19" s="30">
        <f t="shared" si="1"/>
        <v>0</v>
      </c>
      <c r="J19" s="36"/>
      <c r="K19" s="36"/>
      <c r="L19" s="36"/>
      <c r="M19" s="36"/>
      <c r="N19" s="36"/>
      <c r="O19" s="161" t="s">
        <v>763</v>
      </c>
    </row>
    <row r="20" spans="1:15" s="33" customFormat="1" ht="13.5" x14ac:dyDescent="0.45">
      <c r="A20" s="165" t="s">
        <v>38</v>
      </c>
      <c r="B20" s="169" t="s">
        <v>327</v>
      </c>
      <c r="C20" s="30">
        <f>SUM(C21:C28)</f>
        <v>1.59</v>
      </c>
      <c r="D20" s="30">
        <f>SUM(D21:D28)</f>
        <v>1.55</v>
      </c>
      <c r="E20" s="30"/>
      <c r="F20" s="30"/>
      <c r="G20" s="30">
        <f>SUM(G21:G28)</f>
        <v>0.04</v>
      </c>
      <c r="H20" s="31"/>
      <c r="I20" s="30">
        <f t="shared" si="1"/>
        <v>1.4417699999999998</v>
      </c>
      <c r="J20" s="30"/>
      <c r="K20" s="30"/>
      <c r="L20" s="30"/>
      <c r="M20" s="30"/>
      <c r="N20" s="30">
        <f>SUM(N21:N28)</f>
        <v>1.4417699999999998</v>
      </c>
      <c r="O20" s="165"/>
    </row>
    <row r="21" spans="1:15" s="39" customFormat="1" ht="69.400000000000006" x14ac:dyDescent="0.45">
      <c r="A21" s="161">
        <v>1</v>
      </c>
      <c r="B21" s="170" t="s">
        <v>371</v>
      </c>
      <c r="C21" s="36">
        <f t="shared" si="0"/>
        <v>0.05</v>
      </c>
      <c r="D21" s="36">
        <v>0.04</v>
      </c>
      <c r="E21" s="36"/>
      <c r="F21" s="36"/>
      <c r="G21" s="36">
        <v>0.01</v>
      </c>
      <c r="H21" s="27" t="s">
        <v>372</v>
      </c>
      <c r="I21" s="30">
        <f t="shared" si="1"/>
        <v>0.3</v>
      </c>
      <c r="J21" s="36"/>
      <c r="K21" s="36"/>
      <c r="L21" s="36"/>
      <c r="M21" s="36"/>
      <c r="N21" s="36">
        <v>0.3</v>
      </c>
      <c r="O21" s="177" t="s">
        <v>766</v>
      </c>
    </row>
    <row r="22" spans="1:15" s="39" customFormat="1" ht="69.400000000000006" x14ac:dyDescent="0.45">
      <c r="A22" s="161">
        <v>2</v>
      </c>
      <c r="B22" s="170" t="s">
        <v>581</v>
      </c>
      <c r="C22" s="36">
        <f t="shared" si="0"/>
        <v>0.04</v>
      </c>
      <c r="D22" s="36">
        <v>0.03</v>
      </c>
      <c r="E22" s="36"/>
      <c r="F22" s="36"/>
      <c r="G22" s="36">
        <v>0.01</v>
      </c>
      <c r="H22" s="27" t="s">
        <v>373</v>
      </c>
      <c r="I22" s="30">
        <f t="shared" si="1"/>
        <v>0.2</v>
      </c>
      <c r="J22" s="36"/>
      <c r="K22" s="36"/>
      <c r="L22" s="36"/>
      <c r="M22" s="36"/>
      <c r="N22" s="36">
        <v>0.2</v>
      </c>
      <c r="O22" s="177" t="s">
        <v>767</v>
      </c>
    </row>
    <row r="23" spans="1:15" s="39" customFormat="1" ht="83.25" x14ac:dyDescent="0.45">
      <c r="A23" s="161">
        <v>3</v>
      </c>
      <c r="B23" s="170" t="s">
        <v>374</v>
      </c>
      <c r="C23" s="36">
        <f t="shared" si="0"/>
        <v>0.04</v>
      </c>
      <c r="D23" s="36">
        <v>0.03</v>
      </c>
      <c r="E23" s="36"/>
      <c r="F23" s="36"/>
      <c r="G23" s="36">
        <v>0.01</v>
      </c>
      <c r="H23" s="27" t="s">
        <v>375</v>
      </c>
      <c r="I23" s="30">
        <f t="shared" si="1"/>
        <v>0.2</v>
      </c>
      <c r="J23" s="36"/>
      <c r="K23" s="36"/>
      <c r="L23" s="36"/>
      <c r="M23" s="36"/>
      <c r="N23" s="36">
        <v>0.2</v>
      </c>
      <c r="O23" s="177" t="s">
        <v>767</v>
      </c>
    </row>
    <row r="24" spans="1:15" s="39" customFormat="1" ht="97.15" x14ac:dyDescent="0.45">
      <c r="A24" s="161">
        <v>4</v>
      </c>
      <c r="B24" s="171" t="s">
        <v>760</v>
      </c>
      <c r="C24" s="36">
        <f t="shared" si="0"/>
        <v>0.01</v>
      </c>
      <c r="D24" s="36">
        <v>0.01</v>
      </c>
      <c r="E24" s="36"/>
      <c r="F24" s="36"/>
      <c r="G24" s="36"/>
      <c r="H24" s="27" t="s">
        <v>376</v>
      </c>
      <c r="I24" s="30">
        <f t="shared" si="1"/>
        <v>0.05</v>
      </c>
      <c r="J24" s="36"/>
      <c r="K24" s="36"/>
      <c r="L24" s="36"/>
      <c r="M24" s="36"/>
      <c r="N24" s="36">
        <v>0.05</v>
      </c>
      <c r="O24" s="177" t="s">
        <v>766</v>
      </c>
    </row>
    <row r="25" spans="1:15" s="39" customFormat="1" ht="83.25" x14ac:dyDescent="0.45">
      <c r="A25" s="161">
        <v>5</v>
      </c>
      <c r="B25" s="170" t="s">
        <v>377</v>
      </c>
      <c r="C25" s="36">
        <f t="shared" si="0"/>
        <v>0.05</v>
      </c>
      <c r="D25" s="36">
        <v>0.05</v>
      </c>
      <c r="E25" s="36"/>
      <c r="F25" s="36"/>
      <c r="G25" s="36"/>
      <c r="H25" s="27" t="s">
        <v>378</v>
      </c>
      <c r="I25" s="30">
        <f t="shared" si="1"/>
        <v>0.2</v>
      </c>
      <c r="J25" s="36"/>
      <c r="K25" s="36"/>
      <c r="L25" s="36"/>
      <c r="M25" s="36"/>
      <c r="N25" s="36">
        <v>0.2</v>
      </c>
      <c r="O25" s="27" t="s">
        <v>379</v>
      </c>
    </row>
    <row r="26" spans="1:15" s="39" customFormat="1" ht="97.15" x14ac:dyDescent="0.45">
      <c r="A26" s="161">
        <v>6</v>
      </c>
      <c r="B26" s="170" t="s">
        <v>380</v>
      </c>
      <c r="C26" s="36">
        <f t="shared" si="0"/>
        <v>0.03</v>
      </c>
      <c r="D26" s="36">
        <v>0.03</v>
      </c>
      <c r="E26" s="36"/>
      <c r="F26" s="36"/>
      <c r="G26" s="36"/>
      <c r="H26" s="27" t="s">
        <v>381</v>
      </c>
      <c r="I26" s="30">
        <f t="shared" si="1"/>
        <v>0.2</v>
      </c>
      <c r="J26" s="36"/>
      <c r="K26" s="36"/>
      <c r="L26" s="36"/>
      <c r="M26" s="36"/>
      <c r="N26" s="36">
        <v>0.2</v>
      </c>
      <c r="O26" s="177" t="s">
        <v>768</v>
      </c>
    </row>
    <row r="27" spans="1:15" s="39" customFormat="1" ht="55.5" x14ac:dyDescent="0.45">
      <c r="A27" s="161">
        <v>7</v>
      </c>
      <c r="B27" s="170" t="s">
        <v>382</v>
      </c>
      <c r="C27" s="36">
        <f t="shared" si="0"/>
        <v>0.04</v>
      </c>
      <c r="D27" s="36">
        <v>0.03</v>
      </c>
      <c r="E27" s="36"/>
      <c r="F27" s="36"/>
      <c r="G27" s="36">
        <v>0.01</v>
      </c>
      <c r="H27" s="27" t="s">
        <v>383</v>
      </c>
      <c r="I27" s="30">
        <f t="shared" si="1"/>
        <v>0.2</v>
      </c>
      <c r="J27" s="36"/>
      <c r="K27" s="36"/>
      <c r="L27" s="36"/>
      <c r="M27" s="36"/>
      <c r="N27" s="36">
        <v>0.2</v>
      </c>
      <c r="O27" s="27" t="s">
        <v>769</v>
      </c>
    </row>
    <row r="28" spans="1:15" s="39" customFormat="1" ht="41.65" x14ac:dyDescent="0.45">
      <c r="A28" s="161">
        <v>8</v>
      </c>
      <c r="B28" s="129" t="s">
        <v>384</v>
      </c>
      <c r="C28" s="36">
        <f t="shared" si="0"/>
        <v>1.33</v>
      </c>
      <c r="D28" s="36">
        <v>1.33</v>
      </c>
      <c r="E28" s="36"/>
      <c r="F28" s="36"/>
      <c r="G28" s="36"/>
      <c r="H28" s="27" t="s">
        <v>385</v>
      </c>
      <c r="I28" s="30">
        <f t="shared" si="1"/>
        <v>9.1770000000000004E-2</v>
      </c>
      <c r="J28" s="36"/>
      <c r="K28" s="36"/>
      <c r="L28" s="36"/>
      <c r="M28" s="36"/>
      <c r="N28" s="36">
        <v>9.1770000000000004E-2</v>
      </c>
      <c r="O28" s="27" t="s">
        <v>770</v>
      </c>
    </row>
    <row r="29" spans="1:15" s="33" customFormat="1" ht="13.5" x14ac:dyDescent="0.45">
      <c r="A29" s="165" t="s">
        <v>47</v>
      </c>
      <c r="B29" s="162" t="s">
        <v>259</v>
      </c>
      <c r="C29" s="30">
        <f>SUM(C30)</f>
        <v>0.63</v>
      </c>
      <c r="D29" s="30"/>
      <c r="E29" s="30"/>
      <c r="F29" s="30"/>
      <c r="G29" s="30">
        <f>SUM(G30)</f>
        <v>0.63</v>
      </c>
      <c r="H29" s="31"/>
      <c r="I29" s="30">
        <f t="shared" si="1"/>
        <v>0.85024799999999989</v>
      </c>
      <c r="J29" s="30"/>
      <c r="K29" s="30"/>
      <c r="L29" s="30"/>
      <c r="M29" s="30">
        <f>SUM(M30)</f>
        <v>0.85024799999999989</v>
      </c>
      <c r="N29" s="30"/>
      <c r="O29" s="165"/>
    </row>
    <row r="30" spans="1:15" s="39" customFormat="1" ht="27.75" x14ac:dyDescent="0.45">
      <c r="A30" s="161">
        <v>1</v>
      </c>
      <c r="B30" s="129" t="s">
        <v>386</v>
      </c>
      <c r="C30" s="36">
        <f t="shared" si="0"/>
        <v>0.63</v>
      </c>
      <c r="D30" s="36"/>
      <c r="E30" s="36"/>
      <c r="F30" s="36"/>
      <c r="G30" s="36">
        <v>0.63</v>
      </c>
      <c r="H30" s="161" t="s">
        <v>387</v>
      </c>
      <c r="I30" s="30">
        <f t="shared" si="1"/>
        <v>0.85024799999999989</v>
      </c>
      <c r="J30" s="36"/>
      <c r="K30" s="36"/>
      <c r="L30" s="36"/>
      <c r="M30" s="36">
        <v>0.85024799999999989</v>
      </c>
      <c r="N30" s="36"/>
      <c r="O30" s="161" t="s">
        <v>638</v>
      </c>
    </row>
    <row r="31" spans="1:15" s="33" customFormat="1" ht="27" x14ac:dyDescent="0.45">
      <c r="A31" s="165" t="s">
        <v>76</v>
      </c>
      <c r="B31" s="162" t="s">
        <v>295</v>
      </c>
      <c r="C31" s="30">
        <f>SUM(C32)</f>
        <v>0.78</v>
      </c>
      <c r="D31" s="30">
        <f>SUM(D32)</f>
        <v>0.78</v>
      </c>
      <c r="E31" s="30"/>
      <c r="F31" s="30"/>
      <c r="G31" s="30"/>
      <c r="H31" s="31"/>
      <c r="I31" s="30">
        <f t="shared" si="1"/>
        <v>5.382E-2</v>
      </c>
      <c r="J31" s="30"/>
      <c r="K31" s="30"/>
      <c r="L31" s="30"/>
      <c r="M31" s="30">
        <f>SUM(M32)</f>
        <v>5.382E-2</v>
      </c>
      <c r="N31" s="30"/>
      <c r="O31" s="165"/>
    </row>
    <row r="32" spans="1:15" s="39" customFormat="1" ht="41.65" x14ac:dyDescent="0.45">
      <c r="A32" s="161">
        <v>1</v>
      </c>
      <c r="B32" s="168" t="s">
        <v>388</v>
      </c>
      <c r="C32" s="36">
        <f t="shared" si="0"/>
        <v>0.78</v>
      </c>
      <c r="D32" s="36">
        <v>0.78</v>
      </c>
      <c r="E32" s="36"/>
      <c r="F32" s="36"/>
      <c r="G32" s="36"/>
      <c r="H32" s="164" t="s">
        <v>389</v>
      </c>
      <c r="I32" s="30">
        <f t="shared" si="1"/>
        <v>5.382E-2</v>
      </c>
      <c r="J32" s="36"/>
      <c r="K32" s="36"/>
      <c r="L32" s="36"/>
      <c r="M32" s="36">
        <v>5.382E-2</v>
      </c>
      <c r="N32" s="36"/>
      <c r="O32" s="161" t="s">
        <v>390</v>
      </c>
    </row>
    <row r="33" spans="1:15" s="33" customFormat="1" ht="27" x14ac:dyDescent="0.45">
      <c r="A33" s="251" t="s">
        <v>83</v>
      </c>
      <c r="B33" s="162" t="s">
        <v>304</v>
      </c>
      <c r="C33" s="30">
        <f>SUM(C34)</f>
        <v>0.38</v>
      </c>
      <c r="D33" s="30">
        <f>SUM(D34)</f>
        <v>0.38</v>
      </c>
      <c r="E33" s="30"/>
      <c r="F33" s="30"/>
      <c r="G33" s="30"/>
      <c r="H33" s="31"/>
      <c r="I33" s="30">
        <f t="shared" si="1"/>
        <v>2.622E-2</v>
      </c>
      <c r="J33" s="30"/>
      <c r="K33" s="30"/>
      <c r="L33" s="30"/>
      <c r="M33" s="30">
        <f>SUM(M34)</f>
        <v>2.622E-2</v>
      </c>
      <c r="N33" s="30"/>
      <c r="O33" s="165"/>
    </row>
    <row r="34" spans="1:15" s="39" customFormat="1" ht="41.65" x14ac:dyDescent="0.45">
      <c r="A34" s="172">
        <v>1</v>
      </c>
      <c r="B34" s="168" t="s">
        <v>391</v>
      </c>
      <c r="C34" s="36">
        <f t="shared" si="0"/>
        <v>0.38</v>
      </c>
      <c r="D34" s="36">
        <v>0.38</v>
      </c>
      <c r="E34" s="36"/>
      <c r="F34" s="36"/>
      <c r="G34" s="36"/>
      <c r="H34" s="161" t="s">
        <v>392</v>
      </c>
      <c r="I34" s="30">
        <f t="shared" si="1"/>
        <v>2.622E-2</v>
      </c>
      <c r="J34" s="36"/>
      <c r="K34" s="36"/>
      <c r="L34" s="36"/>
      <c r="M34" s="36">
        <v>2.622E-2</v>
      </c>
      <c r="N34" s="36"/>
      <c r="O34" s="161" t="s">
        <v>393</v>
      </c>
    </row>
    <row r="35" spans="1:15" s="33" customFormat="1" ht="13.5" x14ac:dyDescent="0.45">
      <c r="A35" s="173" t="s">
        <v>87</v>
      </c>
      <c r="B35" s="162" t="s">
        <v>88</v>
      </c>
      <c r="C35" s="30">
        <f>SUM(C36:C38)</f>
        <v>1.26</v>
      </c>
      <c r="D35" s="30">
        <f>SUM(D36:D38)</f>
        <v>0.18</v>
      </c>
      <c r="E35" s="30"/>
      <c r="F35" s="30"/>
      <c r="G35" s="30">
        <f>SUM(G36:G38)</f>
        <v>1.08</v>
      </c>
      <c r="H35" s="31"/>
      <c r="I35" s="30">
        <f t="shared" si="1"/>
        <v>7.3635000000000006E-2</v>
      </c>
      <c r="J35" s="30"/>
      <c r="K35" s="30"/>
      <c r="L35" s="30"/>
      <c r="M35" s="30">
        <f>SUM(M36:M38)</f>
        <v>7.3635000000000006E-2</v>
      </c>
      <c r="N35" s="30"/>
      <c r="O35" s="173"/>
    </row>
    <row r="36" spans="1:15" s="39" customFormat="1" ht="27.75" x14ac:dyDescent="0.45">
      <c r="A36" s="161">
        <v>1</v>
      </c>
      <c r="B36" s="160" t="s">
        <v>394</v>
      </c>
      <c r="C36" s="36">
        <f t="shared" si="0"/>
        <v>0.08</v>
      </c>
      <c r="D36" s="36"/>
      <c r="E36" s="36"/>
      <c r="F36" s="36"/>
      <c r="G36" s="36">
        <v>0.08</v>
      </c>
      <c r="H36" s="164" t="s">
        <v>395</v>
      </c>
      <c r="I36" s="30">
        <f t="shared" si="1"/>
        <v>0</v>
      </c>
      <c r="J36" s="36"/>
      <c r="K36" s="36"/>
      <c r="L36" s="36"/>
      <c r="M36" s="36"/>
      <c r="N36" s="36"/>
      <c r="O36" s="174" t="s">
        <v>637</v>
      </c>
    </row>
    <row r="37" spans="1:15" s="39" customFormat="1" ht="41.65" x14ac:dyDescent="0.45">
      <c r="A37" s="161">
        <v>2</v>
      </c>
      <c r="B37" s="129" t="s">
        <v>582</v>
      </c>
      <c r="C37" s="36">
        <f t="shared" si="0"/>
        <v>0.41</v>
      </c>
      <c r="D37" s="36">
        <v>0.18</v>
      </c>
      <c r="E37" s="36"/>
      <c r="F37" s="36"/>
      <c r="G37" s="36">
        <v>0.22999999999999998</v>
      </c>
      <c r="H37" s="27" t="s">
        <v>396</v>
      </c>
      <c r="I37" s="30">
        <f t="shared" si="1"/>
        <v>1.242E-2</v>
      </c>
      <c r="J37" s="36"/>
      <c r="K37" s="36"/>
      <c r="L37" s="36"/>
      <c r="M37" s="36">
        <v>1.242E-2</v>
      </c>
      <c r="N37" s="36"/>
      <c r="O37" s="161" t="s">
        <v>771</v>
      </c>
    </row>
    <row r="38" spans="1:15" s="39" customFormat="1" ht="41.65" x14ac:dyDescent="0.45">
      <c r="A38" s="161">
        <v>3</v>
      </c>
      <c r="B38" s="129" t="s">
        <v>583</v>
      </c>
      <c r="C38" s="36">
        <f t="shared" si="0"/>
        <v>0.77</v>
      </c>
      <c r="D38" s="36"/>
      <c r="E38" s="36"/>
      <c r="F38" s="36"/>
      <c r="G38" s="36">
        <v>0.77</v>
      </c>
      <c r="H38" s="27" t="s">
        <v>397</v>
      </c>
      <c r="I38" s="30">
        <f t="shared" si="1"/>
        <v>6.1214999999999999E-2</v>
      </c>
      <c r="J38" s="36"/>
      <c r="K38" s="36"/>
      <c r="L38" s="36"/>
      <c r="M38" s="36">
        <v>6.1214999999999999E-2</v>
      </c>
      <c r="N38" s="36"/>
      <c r="O38" s="161" t="s">
        <v>772</v>
      </c>
    </row>
    <row r="39" spans="1:15" s="33" customFormat="1" ht="13.5" x14ac:dyDescent="0.45">
      <c r="A39" s="165" t="s">
        <v>303</v>
      </c>
      <c r="B39" s="123" t="s">
        <v>117</v>
      </c>
      <c r="C39" s="30">
        <f>SUM(C40:C55)</f>
        <v>18.46</v>
      </c>
      <c r="D39" s="30">
        <f>SUM(D40:D55)</f>
        <v>8.5500000000000007</v>
      </c>
      <c r="E39" s="30"/>
      <c r="F39" s="30"/>
      <c r="G39" s="30">
        <f>SUM(G40:G55)</f>
        <v>9.9100000000000019</v>
      </c>
      <c r="H39" s="31"/>
      <c r="I39" s="30">
        <f t="shared" si="1"/>
        <v>2.0468229999999998</v>
      </c>
      <c r="J39" s="30"/>
      <c r="K39" s="30"/>
      <c r="L39" s="30"/>
      <c r="M39" s="30">
        <f>SUM(M40:M55)</f>
        <v>2.0468229999999998</v>
      </c>
      <c r="N39" s="30"/>
      <c r="O39" s="165"/>
    </row>
    <row r="40" spans="1:15" s="39" customFormat="1" ht="55.5" x14ac:dyDescent="0.45">
      <c r="A40" s="161">
        <v>1</v>
      </c>
      <c r="B40" s="129" t="s">
        <v>398</v>
      </c>
      <c r="C40" s="36">
        <f t="shared" si="0"/>
        <v>0.30000000000000004</v>
      </c>
      <c r="D40" s="36"/>
      <c r="E40" s="36"/>
      <c r="F40" s="36"/>
      <c r="G40" s="36">
        <v>0.30000000000000004</v>
      </c>
      <c r="H40" s="161" t="s">
        <v>399</v>
      </c>
      <c r="I40" s="30">
        <f t="shared" si="1"/>
        <v>0</v>
      </c>
      <c r="J40" s="36"/>
      <c r="K40" s="36"/>
      <c r="L40" s="36"/>
      <c r="M40" s="36"/>
      <c r="N40" s="36"/>
      <c r="O40" s="161" t="s">
        <v>400</v>
      </c>
    </row>
    <row r="41" spans="1:15" s="39" customFormat="1" ht="41.65" x14ac:dyDescent="0.45">
      <c r="A41" s="161">
        <v>2</v>
      </c>
      <c r="B41" s="129" t="s">
        <v>117</v>
      </c>
      <c r="C41" s="36">
        <f t="shared" si="0"/>
        <v>0.41</v>
      </c>
      <c r="D41" s="36">
        <v>0.41</v>
      </c>
      <c r="E41" s="36"/>
      <c r="F41" s="36"/>
      <c r="G41" s="36">
        <v>0</v>
      </c>
      <c r="H41" s="161" t="s">
        <v>401</v>
      </c>
      <c r="I41" s="30">
        <f t="shared" si="1"/>
        <v>0</v>
      </c>
      <c r="J41" s="36"/>
      <c r="K41" s="36"/>
      <c r="L41" s="36"/>
      <c r="M41" s="36"/>
      <c r="N41" s="36"/>
      <c r="O41" s="161" t="s">
        <v>402</v>
      </c>
    </row>
    <row r="42" spans="1:15" s="39" customFormat="1" ht="83.25" x14ac:dyDescent="0.45">
      <c r="A42" s="161">
        <v>3</v>
      </c>
      <c r="B42" s="168" t="s">
        <v>403</v>
      </c>
      <c r="C42" s="36">
        <f t="shared" si="0"/>
        <v>1.08</v>
      </c>
      <c r="D42" s="36">
        <v>0.31</v>
      </c>
      <c r="E42" s="36"/>
      <c r="F42" s="36"/>
      <c r="G42" s="36">
        <v>0.77</v>
      </c>
      <c r="H42" s="161" t="s">
        <v>404</v>
      </c>
      <c r="I42" s="30">
        <f t="shared" si="1"/>
        <v>0.50567499999999999</v>
      </c>
      <c r="J42" s="36"/>
      <c r="K42" s="36"/>
      <c r="L42" s="36"/>
      <c r="M42" s="36">
        <v>0.50567499999999999</v>
      </c>
      <c r="N42" s="36"/>
      <c r="O42" s="161" t="s">
        <v>405</v>
      </c>
    </row>
    <row r="43" spans="1:15" s="39" customFormat="1" ht="41.65" x14ac:dyDescent="0.45">
      <c r="A43" s="161">
        <v>4</v>
      </c>
      <c r="B43" s="129" t="s">
        <v>117</v>
      </c>
      <c r="C43" s="36">
        <f t="shared" si="0"/>
        <v>1.56</v>
      </c>
      <c r="D43" s="36">
        <v>1.17</v>
      </c>
      <c r="E43" s="36"/>
      <c r="F43" s="36"/>
      <c r="G43" s="36">
        <v>0.39</v>
      </c>
      <c r="H43" s="164" t="s">
        <v>406</v>
      </c>
      <c r="I43" s="30">
        <f t="shared" si="1"/>
        <v>0.111735</v>
      </c>
      <c r="J43" s="36"/>
      <c r="K43" s="36"/>
      <c r="L43" s="36"/>
      <c r="M43" s="36">
        <v>0.111735</v>
      </c>
      <c r="N43" s="36"/>
      <c r="O43" s="175" t="s">
        <v>773</v>
      </c>
    </row>
    <row r="44" spans="1:15" s="39" customFormat="1" ht="55.5" x14ac:dyDescent="0.45">
      <c r="A44" s="161">
        <v>5</v>
      </c>
      <c r="B44" s="129" t="s">
        <v>117</v>
      </c>
      <c r="C44" s="36">
        <f t="shared" si="0"/>
        <v>0.77</v>
      </c>
      <c r="D44" s="36">
        <v>0.45</v>
      </c>
      <c r="E44" s="36"/>
      <c r="F44" s="36"/>
      <c r="G44" s="36">
        <v>0.32</v>
      </c>
      <c r="H44" s="161" t="s">
        <v>407</v>
      </c>
      <c r="I44" s="30">
        <f t="shared" si="1"/>
        <v>5.6489999999999999E-2</v>
      </c>
      <c r="J44" s="36"/>
      <c r="K44" s="36"/>
      <c r="L44" s="36"/>
      <c r="M44" s="36">
        <v>5.6489999999999999E-2</v>
      </c>
      <c r="N44" s="36"/>
      <c r="O44" s="161" t="s">
        <v>408</v>
      </c>
    </row>
    <row r="45" spans="1:15" s="39" customFormat="1" ht="41.65" x14ac:dyDescent="0.45">
      <c r="A45" s="161">
        <v>6</v>
      </c>
      <c r="B45" s="129" t="s">
        <v>117</v>
      </c>
      <c r="C45" s="36">
        <f t="shared" si="0"/>
        <v>1.06</v>
      </c>
      <c r="D45" s="36"/>
      <c r="E45" s="36"/>
      <c r="F45" s="36"/>
      <c r="G45" s="36">
        <v>1.06</v>
      </c>
      <c r="H45" s="164" t="s">
        <v>409</v>
      </c>
      <c r="I45" s="30">
        <f t="shared" si="1"/>
        <v>8.4269999999999998E-2</v>
      </c>
      <c r="J45" s="36"/>
      <c r="K45" s="36"/>
      <c r="L45" s="36"/>
      <c r="M45" s="36">
        <v>8.4269999999999998E-2</v>
      </c>
      <c r="N45" s="36"/>
      <c r="O45" s="161" t="s">
        <v>410</v>
      </c>
    </row>
    <row r="46" spans="1:15" s="39" customFormat="1" ht="41.65" x14ac:dyDescent="0.45">
      <c r="A46" s="161">
        <v>7</v>
      </c>
      <c r="B46" s="129" t="s">
        <v>117</v>
      </c>
      <c r="C46" s="36">
        <f t="shared" si="0"/>
        <v>1.7400000000000002</v>
      </c>
      <c r="D46" s="36">
        <v>0.54</v>
      </c>
      <c r="E46" s="36"/>
      <c r="F46" s="36"/>
      <c r="G46" s="36">
        <v>1.2000000000000002</v>
      </c>
      <c r="H46" s="27" t="s">
        <v>411</v>
      </c>
      <c r="I46" s="30">
        <f t="shared" si="1"/>
        <v>0.13266000000000003</v>
      </c>
      <c r="J46" s="36"/>
      <c r="K46" s="36"/>
      <c r="L46" s="36"/>
      <c r="M46" s="36">
        <v>0.13266000000000003</v>
      </c>
      <c r="N46" s="36"/>
      <c r="O46" s="161" t="s">
        <v>412</v>
      </c>
    </row>
    <row r="47" spans="1:15" s="39" customFormat="1" ht="41.65" x14ac:dyDescent="0.45">
      <c r="A47" s="161">
        <v>8</v>
      </c>
      <c r="B47" s="129" t="s">
        <v>117</v>
      </c>
      <c r="C47" s="36">
        <f t="shared" si="0"/>
        <v>1.8499999999999999</v>
      </c>
      <c r="D47" s="36">
        <v>1.38</v>
      </c>
      <c r="E47" s="36"/>
      <c r="F47" s="36"/>
      <c r="G47" s="36">
        <v>0.47</v>
      </c>
      <c r="H47" s="27" t="s">
        <v>413</v>
      </c>
      <c r="I47" s="30">
        <f t="shared" si="1"/>
        <v>9.5219999999999999E-2</v>
      </c>
      <c r="J47" s="36"/>
      <c r="K47" s="36"/>
      <c r="L47" s="36"/>
      <c r="M47" s="36">
        <v>9.5219999999999999E-2</v>
      </c>
      <c r="N47" s="36"/>
      <c r="O47" s="161" t="s">
        <v>414</v>
      </c>
    </row>
    <row r="48" spans="1:15" s="39" customFormat="1" ht="124.9" x14ac:dyDescent="0.45">
      <c r="A48" s="161">
        <v>9</v>
      </c>
      <c r="B48" s="129" t="s">
        <v>415</v>
      </c>
      <c r="C48" s="36">
        <f t="shared" si="0"/>
        <v>0.95000000000000007</v>
      </c>
      <c r="D48" s="36"/>
      <c r="E48" s="36"/>
      <c r="F48" s="36"/>
      <c r="G48" s="36">
        <v>0.95000000000000007</v>
      </c>
      <c r="H48" s="27" t="s">
        <v>416</v>
      </c>
      <c r="I48" s="30">
        <f t="shared" si="1"/>
        <v>3.3600000000000005E-2</v>
      </c>
      <c r="J48" s="36"/>
      <c r="K48" s="36"/>
      <c r="L48" s="36"/>
      <c r="M48" s="36">
        <v>3.3600000000000005E-2</v>
      </c>
      <c r="N48" s="36"/>
      <c r="O48" s="161" t="s">
        <v>417</v>
      </c>
    </row>
    <row r="49" spans="1:15" s="39" customFormat="1" ht="124.9" x14ac:dyDescent="0.45">
      <c r="A49" s="161">
        <v>10</v>
      </c>
      <c r="B49" s="129" t="s">
        <v>418</v>
      </c>
      <c r="C49" s="36">
        <f t="shared" si="0"/>
        <v>1.0499999999999998</v>
      </c>
      <c r="D49" s="36">
        <v>0.36</v>
      </c>
      <c r="E49" s="36"/>
      <c r="F49" s="36"/>
      <c r="G49" s="36">
        <v>0.69</v>
      </c>
      <c r="H49" s="161" t="s">
        <v>419</v>
      </c>
      <c r="I49" s="30">
        <f t="shared" si="1"/>
        <v>7.2539999999999993E-2</v>
      </c>
      <c r="J49" s="36"/>
      <c r="K49" s="36"/>
      <c r="L49" s="36"/>
      <c r="M49" s="36">
        <v>7.2539999999999993E-2</v>
      </c>
      <c r="N49" s="36"/>
      <c r="O49" s="174" t="s">
        <v>420</v>
      </c>
    </row>
    <row r="50" spans="1:15" s="39" customFormat="1" ht="83.25" x14ac:dyDescent="0.45">
      <c r="A50" s="161">
        <v>11</v>
      </c>
      <c r="B50" s="129" t="s">
        <v>117</v>
      </c>
      <c r="C50" s="36">
        <f t="shared" si="0"/>
        <v>1.52</v>
      </c>
      <c r="D50" s="36">
        <v>1.03</v>
      </c>
      <c r="E50" s="36"/>
      <c r="F50" s="36"/>
      <c r="G50" s="36">
        <v>0.49000000000000005</v>
      </c>
      <c r="H50" s="161" t="s">
        <v>421</v>
      </c>
      <c r="I50" s="30">
        <f t="shared" si="1"/>
        <v>8.0670000000000006E-2</v>
      </c>
      <c r="J50" s="36"/>
      <c r="K50" s="36"/>
      <c r="L50" s="36"/>
      <c r="M50" s="36">
        <v>8.0670000000000006E-2</v>
      </c>
      <c r="N50" s="36"/>
      <c r="O50" s="161" t="s">
        <v>422</v>
      </c>
    </row>
    <row r="51" spans="1:15" s="39" customFormat="1" ht="41.65" x14ac:dyDescent="0.45">
      <c r="A51" s="161">
        <v>12</v>
      </c>
      <c r="B51" s="129" t="s">
        <v>117</v>
      </c>
      <c r="C51" s="36">
        <f t="shared" si="0"/>
        <v>1.73</v>
      </c>
      <c r="D51" s="36"/>
      <c r="E51" s="36"/>
      <c r="F51" s="36"/>
      <c r="G51" s="36">
        <v>1.73</v>
      </c>
      <c r="H51" s="161" t="s">
        <v>423</v>
      </c>
      <c r="I51" s="30">
        <f t="shared" si="1"/>
        <v>0.55666799999999983</v>
      </c>
      <c r="J51" s="36"/>
      <c r="K51" s="36"/>
      <c r="L51" s="36"/>
      <c r="M51" s="36">
        <v>0.55666799999999983</v>
      </c>
      <c r="N51" s="36"/>
      <c r="O51" s="161" t="s">
        <v>424</v>
      </c>
    </row>
    <row r="52" spans="1:15" s="39" customFormat="1" ht="55.5" x14ac:dyDescent="0.45">
      <c r="A52" s="161">
        <v>13</v>
      </c>
      <c r="B52" s="129" t="s">
        <v>415</v>
      </c>
      <c r="C52" s="36">
        <f t="shared" si="0"/>
        <v>0.16000000000000003</v>
      </c>
      <c r="D52" s="36"/>
      <c r="E52" s="36"/>
      <c r="F52" s="36"/>
      <c r="G52" s="36">
        <v>0.16000000000000003</v>
      </c>
      <c r="H52" s="161" t="s">
        <v>425</v>
      </c>
      <c r="I52" s="30">
        <f t="shared" si="1"/>
        <v>2.8469999999999999E-2</v>
      </c>
      <c r="J52" s="36"/>
      <c r="K52" s="36"/>
      <c r="L52" s="36"/>
      <c r="M52" s="36">
        <v>2.8469999999999999E-2</v>
      </c>
      <c r="N52" s="36"/>
      <c r="O52" s="161" t="s">
        <v>426</v>
      </c>
    </row>
    <row r="53" spans="1:15" s="39" customFormat="1" ht="97.15" x14ac:dyDescent="0.45">
      <c r="A53" s="161">
        <v>14</v>
      </c>
      <c r="B53" s="129" t="s">
        <v>117</v>
      </c>
      <c r="C53" s="36">
        <f t="shared" si="0"/>
        <v>1.8900000000000001</v>
      </c>
      <c r="D53" s="36">
        <v>1.8900000000000001</v>
      </c>
      <c r="E53" s="36"/>
      <c r="F53" s="36"/>
      <c r="G53" s="36"/>
      <c r="H53" s="161" t="s">
        <v>427</v>
      </c>
      <c r="I53" s="30">
        <f t="shared" si="1"/>
        <v>0.13041</v>
      </c>
      <c r="J53" s="36"/>
      <c r="K53" s="36"/>
      <c r="L53" s="36"/>
      <c r="M53" s="36">
        <v>0.13041</v>
      </c>
      <c r="N53" s="36"/>
      <c r="O53" s="161" t="s">
        <v>428</v>
      </c>
    </row>
    <row r="54" spans="1:15" s="39" customFormat="1" ht="69.400000000000006" x14ac:dyDescent="0.45">
      <c r="A54" s="161">
        <v>15</v>
      </c>
      <c r="B54" s="129" t="s">
        <v>415</v>
      </c>
      <c r="C54" s="36">
        <f t="shared" si="0"/>
        <v>1.6700000000000002</v>
      </c>
      <c r="D54" s="36">
        <v>0.29000000000000004</v>
      </c>
      <c r="E54" s="36"/>
      <c r="F54" s="36"/>
      <c r="G54" s="36">
        <v>1.3800000000000001</v>
      </c>
      <c r="H54" s="27" t="s">
        <v>429</v>
      </c>
      <c r="I54" s="30">
        <f t="shared" si="1"/>
        <v>0.108735</v>
      </c>
      <c r="J54" s="36"/>
      <c r="K54" s="36"/>
      <c r="L54" s="36"/>
      <c r="M54" s="36">
        <v>0.108735</v>
      </c>
      <c r="N54" s="36"/>
      <c r="O54" s="27" t="s">
        <v>774</v>
      </c>
    </row>
    <row r="55" spans="1:15" s="39" customFormat="1" ht="55.5" x14ac:dyDescent="0.45">
      <c r="A55" s="161">
        <v>16</v>
      </c>
      <c r="B55" s="129" t="s">
        <v>117</v>
      </c>
      <c r="C55" s="36">
        <f t="shared" si="0"/>
        <v>0.72</v>
      </c>
      <c r="D55" s="36">
        <v>0.72</v>
      </c>
      <c r="E55" s="36"/>
      <c r="F55" s="36"/>
      <c r="G55" s="36"/>
      <c r="H55" s="161" t="s">
        <v>430</v>
      </c>
      <c r="I55" s="30">
        <f t="shared" si="1"/>
        <v>4.9680000000000002E-2</v>
      </c>
      <c r="J55" s="36"/>
      <c r="K55" s="36"/>
      <c r="L55" s="36"/>
      <c r="M55" s="36">
        <v>4.9680000000000002E-2</v>
      </c>
      <c r="N55" s="36"/>
      <c r="O55" s="161" t="s">
        <v>431</v>
      </c>
    </row>
    <row r="56" spans="1:15" s="33" customFormat="1" ht="13.5" x14ac:dyDescent="0.45">
      <c r="A56" s="165" t="s">
        <v>306</v>
      </c>
      <c r="B56" s="123" t="s">
        <v>432</v>
      </c>
      <c r="C56" s="30">
        <f>SUM(C57)</f>
        <v>0.2</v>
      </c>
      <c r="D56" s="30">
        <f>SUM(D57)</f>
        <v>0.2</v>
      </c>
      <c r="E56" s="30"/>
      <c r="F56" s="30"/>
      <c r="G56" s="30"/>
      <c r="H56" s="31"/>
      <c r="I56" s="30">
        <f t="shared" si="1"/>
        <v>1.38E-2</v>
      </c>
      <c r="J56" s="30"/>
      <c r="K56" s="30"/>
      <c r="L56" s="30"/>
      <c r="M56" s="30">
        <f>SUM(M57)</f>
        <v>1.38E-2</v>
      </c>
      <c r="N56" s="30"/>
      <c r="O56" s="176"/>
    </row>
    <row r="57" spans="1:15" s="39" customFormat="1" ht="41.65" x14ac:dyDescent="0.45">
      <c r="A57" s="161">
        <v>1</v>
      </c>
      <c r="B57" s="129" t="s">
        <v>432</v>
      </c>
      <c r="C57" s="36">
        <f t="shared" si="0"/>
        <v>0.2</v>
      </c>
      <c r="D57" s="36">
        <v>0.2</v>
      </c>
      <c r="E57" s="36"/>
      <c r="F57" s="36"/>
      <c r="G57" s="36"/>
      <c r="H57" s="27" t="s">
        <v>433</v>
      </c>
      <c r="I57" s="30">
        <f t="shared" si="1"/>
        <v>1.38E-2</v>
      </c>
      <c r="J57" s="36"/>
      <c r="K57" s="36"/>
      <c r="L57" s="36"/>
      <c r="M57" s="36">
        <v>1.38E-2</v>
      </c>
      <c r="N57" s="36"/>
      <c r="O57" s="27" t="s">
        <v>434</v>
      </c>
    </row>
    <row r="58" spans="1:15" s="33" customFormat="1" ht="13.5" x14ac:dyDescent="0.45">
      <c r="A58" s="157" t="s">
        <v>793</v>
      </c>
      <c r="B58" s="176" t="s">
        <v>794</v>
      </c>
      <c r="C58" s="30">
        <f>SUM(C10,C12,C16,C18,C20,C29,C31,C33,C35,C39,C56)</f>
        <v>26.81</v>
      </c>
      <c r="D58" s="30">
        <f>SUM(D10,D12,D16,D18,D20,D29,D31,D33,D35,D39,D56)</f>
        <v>13.98</v>
      </c>
      <c r="E58" s="30"/>
      <c r="F58" s="30"/>
      <c r="G58" s="30">
        <f>SUM(G10,G12,G16,G18,G20,G29,G31,G33,G35,G39,G56)</f>
        <v>12.830000000000002</v>
      </c>
      <c r="H58" s="31"/>
      <c r="I58" s="30">
        <f t="shared" si="1"/>
        <v>4.7152959999999995</v>
      </c>
      <c r="J58" s="30"/>
      <c r="K58" s="30">
        <f>SUM(K10,K12,K16,K18,K20,K29,K31,K33,K35,K39,K56)</f>
        <v>2.367E-2</v>
      </c>
      <c r="L58" s="30"/>
      <c r="M58" s="30">
        <f>SUM(M10,M12,M16,M18,M20,M29,M31,M33,M35,M39,M56)</f>
        <v>3.1539459999999995</v>
      </c>
      <c r="N58" s="30">
        <f>SUM(N10,N12,N16,N18,N20,N29,N31,N33,N35,N39,N56)</f>
        <v>1.5376799999999997</v>
      </c>
      <c r="O58" s="165"/>
    </row>
    <row r="59" spans="1:15" ht="12.75" x14ac:dyDescent="0.25">
      <c r="C59" s="23"/>
    </row>
    <row r="60" spans="1:15" x14ac:dyDescent="0.45">
      <c r="M60" s="266" t="s">
        <v>790</v>
      </c>
      <c r="N60" s="266"/>
      <c r="O60" s="266"/>
    </row>
  </sheetData>
  <mergeCells count="18">
    <mergeCell ref="D7:G7"/>
    <mergeCell ref="H7:H8"/>
    <mergeCell ref="I7:I8"/>
    <mergeCell ref="J7:N7"/>
    <mergeCell ref="M60:O60"/>
    <mergeCell ref="O7:O8"/>
    <mergeCell ref="A1:E1"/>
    <mergeCell ref="F1:O1"/>
    <mergeCell ref="A2:E2"/>
    <mergeCell ref="F2:O2"/>
    <mergeCell ref="A3:E3"/>
    <mergeCell ref="F3:O3"/>
    <mergeCell ref="A4:O4"/>
    <mergeCell ref="A5:O5"/>
    <mergeCell ref="A6:O6"/>
    <mergeCell ref="A7:A8"/>
    <mergeCell ref="B7:B8"/>
    <mergeCell ref="C7:C8"/>
  </mergeCells>
  <pageMargins left="0.4" right="0.20866141699999999" top="0.74803149606299202" bottom="0.74803149606299202" header="0.31496062992126" footer="0.31496062992126"/>
  <pageSetup paperSize="9" scale="90"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40" zoomScaleNormal="100" workbookViewId="0">
      <selection activeCell="I48" sqref="I48"/>
    </sheetView>
  </sheetViews>
  <sheetFormatPr defaultColWidth="7.86328125" defaultRowHeight="13.15" x14ac:dyDescent="0.45"/>
  <cols>
    <col min="1" max="1" width="4.59765625" style="1" bestFit="1" customWidth="1"/>
    <col min="2" max="2" width="30.265625" style="8" customWidth="1"/>
    <col min="3" max="3" width="9.86328125" style="1" customWidth="1"/>
    <col min="4" max="4" width="7.265625" style="9" bestFit="1" customWidth="1"/>
    <col min="5" max="5" width="6.1328125" style="9" bestFit="1" customWidth="1"/>
    <col min="6" max="6" width="4.86328125" style="9" bestFit="1" customWidth="1"/>
    <col min="7" max="7" width="8" style="9" bestFit="1" customWidth="1"/>
    <col min="8" max="8" width="13.265625" style="8" customWidth="1"/>
    <col min="9" max="9" width="9" style="7" customWidth="1"/>
    <col min="10" max="10" width="6.86328125" style="1" bestFit="1" customWidth="1"/>
    <col min="11" max="11" width="7.265625" style="1" bestFit="1" customWidth="1"/>
    <col min="12" max="12" width="6.86328125" style="1" bestFit="1" customWidth="1"/>
    <col min="13" max="13" width="7.265625" style="1" bestFit="1" customWidth="1"/>
    <col min="14" max="14" width="6.59765625" style="1" bestFit="1" customWidth="1"/>
    <col min="15" max="15" width="27.73046875" style="8" customWidth="1"/>
    <col min="16" max="254" width="7.86328125" style="1"/>
    <col min="255" max="255" width="9.1328125" style="1" customWidth="1"/>
    <col min="256" max="256" width="54.3984375" style="1" customWidth="1"/>
    <col min="257" max="261" width="14.86328125" style="1" customWidth="1"/>
    <col min="262" max="262" width="31.265625" style="1" customWidth="1"/>
    <col min="263" max="263" width="16.265625" style="1" customWidth="1"/>
    <col min="264" max="268" width="9.1328125" style="1" customWidth="1"/>
    <col min="269" max="269" width="33.1328125" style="1" customWidth="1"/>
    <col min="270" max="270" width="42.265625" style="1" customWidth="1"/>
    <col min="271" max="271" width="61.265625" style="1" customWidth="1"/>
    <col min="272" max="510" width="7.86328125" style="1"/>
    <col min="511" max="511" width="9.1328125" style="1" customWidth="1"/>
    <col min="512" max="512" width="54.3984375" style="1" customWidth="1"/>
    <col min="513" max="517" width="14.86328125" style="1" customWidth="1"/>
    <col min="518" max="518" width="31.265625" style="1" customWidth="1"/>
    <col min="519" max="519" width="16.265625" style="1" customWidth="1"/>
    <col min="520" max="524" width="9.1328125" style="1" customWidth="1"/>
    <col min="525" max="525" width="33.1328125" style="1" customWidth="1"/>
    <col min="526" max="526" width="42.265625" style="1" customWidth="1"/>
    <col min="527" max="527" width="61.265625" style="1" customWidth="1"/>
    <col min="528" max="766" width="7.86328125" style="1"/>
    <col min="767" max="767" width="9.1328125" style="1" customWidth="1"/>
    <col min="768" max="768" width="54.3984375" style="1" customWidth="1"/>
    <col min="769" max="773" width="14.86328125" style="1" customWidth="1"/>
    <col min="774" max="774" width="31.265625" style="1" customWidth="1"/>
    <col min="775" max="775" width="16.265625" style="1" customWidth="1"/>
    <col min="776" max="780" width="9.1328125" style="1" customWidth="1"/>
    <col min="781" max="781" width="33.1328125" style="1" customWidth="1"/>
    <col min="782" max="782" width="42.265625" style="1" customWidth="1"/>
    <col min="783" max="783" width="61.265625" style="1" customWidth="1"/>
    <col min="784" max="1022" width="7.86328125" style="1"/>
    <col min="1023" max="1023" width="9.1328125" style="1" customWidth="1"/>
    <col min="1024" max="1024" width="54.3984375" style="1" customWidth="1"/>
    <col min="1025" max="1029" width="14.86328125" style="1" customWidth="1"/>
    <col min="1030" max="1030" width="31.265625" style="1" customWidth="1"/>
    <col min="1031" max="1031" width="16.265625" style="1" customWidth="1"/>
    <col min="1032" max="1036" width="9.1328125" style="1" customWidth="1"/>
    <col min="1037" max="1037" width="33.1328125" style="1" customWidth="1"/>
    <col min="1038" max="1038" width="42.265625" style="1" customWidth="1"/>
    <col min="1039" max="1039" width="61.265625" style="1" customWidth="1"/>
    <col min="1040" max="1278" width="7.86328125" style="1"/>
    <col min="1279" max="1279" width="9.1328125" style="1" customWidth="1"/>
    <col min="1280" max="1280" width="54.3984375" style="1" customWidth="1"/>
    <col min="1281" max="1285" width="14.86328125" style="1" customWidth="1"/>
    <col min="1286" max="1286" width="31.265625" style="1" customWidth="1"/>
    <col min="1287" max="1287" width="16.265625" style="1" customWidth="1"/>
    <col min="1288" max="1292" width="9.1328125" style="1" customWidth="1"/>
    <col min="1293" max="1293" width="33.1328125" style="1" customWidth="1"/>
    <col min="1294" max="1294" width="42.265625" style="1" customWidth="1"/>
    <col min="1295" max="1295" width="61.265625" style="1" customWidth="1"/>
    <col min="1296" max="1534" width="7.86328125" style="1"/>
    <col min="1535" max="1535" width="9.1328125" style="1" customWidth="1"/>
    <col min="1536" max="1536" width="54.3984375" style="1" customWidth="1"/>
    <col min="1537" max="1541" width="14.86328125" style="1" customWidth="1"/>
    <col min="1542" max="1542" width="31.265625" style="1" customWidth="1"/>
    <col min="1543" max="1543" width="16.265625" style="1" customWidth="1"/>
    <col min="1544" max="1548" width="9.1328125" style="1" customWidth="1"/>
    <col min="1549" max="1549" width="33.1328125" style="1" customWidth="1"/>
    <col min="1550" max="1550" width="42.265625" style="1" customWidth="1"/>
    <col min="1551" max="1551" width="61.265625" style="1" customWidth="1"/>
    <col min="1552" max="1790" width="7.86328125" style="1"/>
    <col min="1791" max="1791" width="9.1328125" style="1" customWidth="1"/>
    <col min="1792" max="1792" width="54.3984375" style="1" customWidth="1"/>
    <col min="1793" max="1797" width="14.86328125" style="1" customWidth="1"/>
    <col min="1798" max="1798" width="31.265625" style="1" customWidth="1"/>
    <col min="1799" max="1799" width="16.265625" style="1" customWidth="1"/>
    <col min="1800" max="1804" width="9.1328125" style="1" customWidth="1"/>
    <col min="1805" max="1805" width="33.1328125" style="1" customWidth="1"/>
    <col min="1806" max="1806" width="42.265625" style="1" customWidth="1"/>
    <col min="1807" max="1807" width="61.265625" style="1" customWidth="1"/>
    <col min="1808" max="2046" width="7.86328125" style="1"/>
    <col min="2047" max="2047" width="9.1328125" style="1" customWidth="1"/>
    <col min="2048" max="2048" width="54.3984375" style="1" customWidth="1"/>
    <col min="2049" max="2053" width="14.86328125" style="1" customWidth="1"/>
    <col min="2054" max="2054" width="31.265625" style="1" customWidth="1"/>
    <col min="2055" max="2055" width="16.265625" style="1" customWidth="1"/>
    <col min="2056" max="2060" width="9.1328125" style="1" customWidth="1"/>
    <col min="2061" max="2061" width="33.1328125" style="1" customWidth="1"/>
    <col min="2062" max="2062" width="42.265625" style="1" customWidth="1"/>
    <col min="2063" max="2063" width="61.265625" style="1" customWidth="1"/>
    <col min="2064" max="2302" width="7.86328125" style="1"/>
    <col min="2303" max="2303" width="9.1328125" style="1" customWidth="1"/>
    <col min="2304" max="2304" width="54.3984375" style="1" customWidth="1"/>
    <col min="2305" max="2309" width="14.86328125" style="1" customWidth="1"/>
    <col min="2310" max="2310" width="31.265625" style="1" customWidth="1"/>
    <col min="2311" max="2311" width="16.265625" style="1" customWidth="1"/>
    <col min="2312" max="2316" width="9.1328125" style="1" customWidth="1"/>
    <col min="2317" max="2317" width="33.1328125" style="1" customWidth="1"/>
    <col min="2318" max="2318" width="42.265625" style="1" customWidth="1"/>
    <col min="2319" max="2319" width="61.265625" style="1" customWidth="1"/>
    <col min="2320" max="2558" width="7.86328125" style="1"/>
    <col min="2559" max="2559" width="9.1328125" style="1" customWidth="1"/>
    <col min="2560" max="2560" width="54.3984375" style="1" customWidth="1"/>
    <col min="2561" max="2565" width="14.86328125" style="1" customWidth="1"/>
    <col min="2566" max="2566" width="31.265625" style="1" customWidth="1"/>
    <col min="2567" max="2567" width="16.265625" style="1" customWidth="1"/>
    <col min="2568" max="2572" width="9.1328125" style="1" customWidth="1"/>
    <col min="2573" max="2573" width="33.1328125" style="1" customWidth="1"/>
    <col min="2574" max="2574" width="42.265625" style="1" customWidth="1"/>
    <col min="2575" max="2575" width="61.265625" style="1" customWidth="1"/>
    <col min="2576" max="2814" width="7.86328125" style="1"/>
    <col min="2815" max="2815" width="9.1328125" style="1" customWidth="1"/>
    <col min="2816" max="2816" width="54.3984375" style="1" customWidth="1"/>
    <col min="2817" max="2821" width="14.86328125" style="1" customWidth="1"/>
    <col min="2822" max="2822" width="31.265625" style="1" customWidth="1"/>
    <col min="2823" max="2823" width="16.265625" style="1" customWidth="1"/>
    <col min="2824" max="2828" width="9.1328125" style="1" customWidth="1"/>
    <col min="2829" max="2829" width="33.1328125" style="1" customWidth="1"/>
    <col min="2830" max="2830" width="42.265625" style="1" customWidth="1"/>
    <col min="2831" max="2831" width="61.265625" style="1" customWidth="1"/>
    <col min="2832" max="3070" width="7.86328125" style="1"/>
    <col min="3071" max="3071" width="9.1328125" style="1" customWidth="1"/>
    <col min="3072" max="3072" width="54.3984375" style="1" customWidth="1"/>
    <col min="3073" max="3077" width="14.86328125" style="1" customWidth="1"/>
    <col min="3078" max="3078" width="31.265625" style="1" customWidth="1"/>
    <col min="3079" max="3079" width="16.265625" style="1" customWidth="1"/>
    <col min="3080" max="3084" width="9.1328125" style="1" customWidth="1"/>
    <col min="3085" max="3085" width="33.1328125" style="1" customWidth="1"/>
    <col min="3086" max="3086" width="42.265625" style="1" customWidth="1"/>
    <col min="3087" max="3087" width="61.265625" style="1" customWidth="1"/>
    <col min="3088" max="3326" width="7.86328125" style="1"/>
    <col min="3327" max="3327" width="9.1328125" style="1" customWidth="1"/>
    <col min="3328" max="3328" width="54.3984375" style="1" customWidth="1"/>
    <col min="3329" max="3333" width="14.86328125" style="1" customWidth="1"/>
    <col min="3334" max="3334" width="31.265625" style="1" customWidth="1"/>
    <col min="3335" max="3335" width="16.265625" style="1" customWidth="1"/>
    <col min="3336" max="3340" width="9.1328125" style="1" customWidth="1"/>
    <col min="3341" max="3341" width="33.1328125" style="1" customWidth="1"/>
    <col min="3342" max="3342" width="42.265625" style="1" customWidth="1"/>
    <col min="3343" max="3343" width="61.265625" style="1" customWidth="1"/>
    <col min="3344" max="3582" width="7.86328125" style="1"/>
    <col min="3583" max="3583" width="9.1328125" style="1" customWidth="1"/>
    <col min="3584" max="3584" width="54.3984375" style="1" customWidth="1"/>
    <col min="3585" max="3589" width="14.86328125" style="1" customWidth="1"/>
    <col min="3590" max="3590" width="31.265625" style="1" customWidth="1"/>
    <col min="3591" max="3591" width="16.265625" style="1" customWidth="1"/>
    <col min="3592" max="3596" width="9.1328125" style="1" customWidth="1"/>
    <col min="3597" max="3597" width="33.1328125" style="1" customWidth="1"/>
    <col min="3598" max="3598" width="42.265625" style="1" customWidth="1"/>
    <col min="3599" max="3599" width="61.265625" style="1" customWidth="1"/>
    <col min="3600" max="3838" width="7.86328125" style="1"/>
    <col min="3839" max="3839" width="9.1328125" style="1" customWidth="1"/>
    <col min="3840" max="3840" width="54.3984375" style="1" customWidth="1"/>
    <col min="3841" max="3845" width="14.86328125" style="1" customWidth="1"/>
    <col min="3846" max="3846" width="31.265625" style="1" customWidth="1"/>
    <col min="3847" max="3847" width="16.265625" style="1" customWidth="1"/>
    <col min="3848" max="3852" width="9.1328125" style="1" customWidth="1"/>
    <col min="3853" max="3853" width="33.1328125" style="1" customWidth="1"/>
    <col min="3854" max="3854" width="42.265625" style="1" customWidth="1"/>
    <col min="3855" max="3855" width="61.265625" style="1" customWidth="1"/>
    <col min="3856" max="4094" width="7.86328125" style="1"/>
    <col min="4095" max="4095" width="9.1328125" style="1" customWidth="1"/>
    <col min="4096" max="4096" width="54.3984375" style="1" customWidth="1"/>
    <col min="4097" max="4101" width="14.86328125" style="1" customWidth="1"/>
    <col min="4102" max="4102" width="31.265625" style="1" customWidth="1"/>
    <col min="4103" max="4103" width="16.265625" style="1" customWidth="1"/>
    <col min="4104" max="4108" width="9.1328125" style="1" customWidth="1"/>
    <col min="4109" max="4109" width="33.1328125" style="1" customWidth="1"/>
    <col min="4110" max="4110" width="42.265625" style="1" customWidth="1"/>
    <col min="4111" max="4111" width="61.265625" style="1" customWidth="1"/>
    <col min="4112" max="4350" width="7.86328125" style="1"/>
    <col min="4351" max="4351" width="9.1328125" style="1" customWidth="1"/>
    <col min="4352" max="4352" width="54.3984375" style="1" customWidth="1"/>
    <col min="4353" max="4357" width="14.86328125" style="1" customWidth="1"/>
    <col min="4358" max="4358" width="31.265625" style="1" customWidth="1"/>
    <col min="4359" max="4359" width="16.265625" style="1" customWidth="1"/>
    <col min="4360" max="4364" width="9.1328125" style="1" customWidth="1"/>
    <col min="4365" max="4365" width="33.1328125" style="1" customWidth="1"/>
    <col min="4366" max="4366" width="42.265625" style="1" customWidth="1"/>
    <col min="4367" max="4367" width="61.265625" style="1" customWidth="1"/>
    <col min="4368" max="4606" width="7.86328125" style="1"/>
    <col min="4607" max="4607" width="9.1328125" style="1" customWidth="1"/>
    <col min="4608" max="4608" width="54.3984375" style="1" customWidth="1"/>
    <col min="4609" max="4613" width="14.86328125" style="1" customWidth="1"/>
    <col min="4614" max="4614" width="31.265625" style="1" customWidth="1"/>
    <col min="4615" max="4615" width="16.265625" style="1" customWidth="1"/>
    <col min="4616" max="4620" width="9.1328125" style="1" customWidth="1"/>
    <col min="4621" max="4621" width="33.1328125" style="1" customWidth="1"/>
    <col min="4622" max="4622" width="42.265625" style="1" customWidth="1"/>
    <col min="4623" max="4623" width="61.265625" style="1" customWidth="1"/>
    <col min="4624" max="4862" width="7.86328125" style="1"/>
    <col min="4863" max="4863" width="9.1328125" style="1" customWidth="1"/>
    <col min="4864" max="4864" width="54.3984375" style="1" customWidth="1"/>
    <col min="4865" max="4869" width="14.86328125" style="1" customWidth="1"/>
    <col min="4870" max="4870" width="31.265625" style="1" customWidth="1"/>
    <col min="4871" max="4871" width="16.265625" style="1" customWidth="1"/>
    <col min="4872" max="4876" width="9.1328125" style="1" customWidth="1"/>
    <col min="4877" max="4877" width="33.1328125" style="1" customWidth="1"/>
    <col min="4878" max="4878" width="42.265625" style="1" customWidth="1"/>
    <col min="4879" max="4879" width="61.265625" style="1" customWidth="1"/>
    <col min="4880" max="5118" width="7.86328125" style="1"/>
    <col min="5119" max="5119" width="9.1328125" style="1" customWidth="1"/>
    <col min="5120" max="5120" width="54.3984375" style="1" customWidth="1"/>
    <col min="5121" max="5125" width="14.86328125" style="1" customWidth="1"/>
    <col min="5126" max="5126" width="31.265625" style="1" customWidth="1"/>
    <col min="5127" max="5127" width="16.265625" style="1" customWidth="1"/>
    <col min="5128" max="5132" width="9.1328125" style="1" customWidth="1"/>
    <col min="5133" max="5133" width="33.1328125" style="1" customWidth="1"/>
    <col min="5134" max="5134" width="42.265625" style="1" customWidth="1"/>
    <col min="5135" max="5135" width="61.265625" style="1" customWidth="1"/>
    <col min="5136" max="5374" width="7.86328125" style="1"/>
    <col min="5375" max="5375" width="9.1328125" style="1" customWidth="1"/>
    <col min="5376" max="5376" width="54.3984375" style="1" customWidth="1"/>
    <col min="5377" max="5381" width="14.86328125" style="1" customWidth="1"/>
    <col min="5382" max="5382" width="31.265625" style="1" customWidth="1"/>
    <col min="5383" max="5383" width="16.265625" style="1" customWidth="1"/>
    <col min="5384" max="5388" width="9.1328125" style="1" customWidth="1"/>
    <col min="5389" max="5389" width="33.1328125" style="1" customWidth="1"/>
    <col min="5390" max="5390" width="42.265625" style="1" customWidth="1"/>
    <col min="5391" max="5391" width="61.265625" style="1" customWidth="1"/>
    <col min="5392" max="5630" width="7.86328125" style="1"/>
    <col min="5631" max="5631" width="9.1328125" style="1" customWidth="1"/>
    <col min="5632" max="5632" width="54.3984375" style="1" customWidth="1"/>
    <col min="5633" max="5637" width="14.86328125" style="1" customWidth="1"/>
    <col min="5638" max="5638" width="31.265625" style="1" customWidth="1"/>
    <col min="5639" max="5639" width="16.265625" style="1" customWidth="1"/>
    <col min="5640" max="5644" width="9.1328125" style="1" customWidth="1"/>
    <col min="5645" max="5645" width="33.1328125" style="1" customWidth="1"/>
    <col min="5646" max="5646" width="42.265625" style="1" customWidth="1"/>
    <col min="5647" max="5647" width="61.265625" style="1" customWidth="1"/>
    <col min="5648" max="5886" width="7.86328125" style="1"/>
    <col min="5887" max="5887" width="9.1328125" style="1" customWidth="1"/>
    <col min="5888" max="5888" width="54.3984375" style="1" customWidth="1"/>
    <col min="5889" max="5893" width="14.86328125" style="1" customWidth="1"/>
    <col min="5894" max="5894" width="31.265625" style="1" customWidth="1"/>
    <col min="5895" max="5895" width="16.265625" style="1" customWidth="1"/>
    <col min="5896" max="5900" width="9.1328125" style="1" customWidth="1"/>
    <col min="5901" max="5901" width="33.1328125" style="1" customWidth="1"/>
    <col min="5902" max="5902" width="42.265625" style="1" customWidth="1"/>
    <col min="5903" max="5903" width="61.265625" style="1" customWidth="1"/>
    <col min="5904" max="6142" width="7.86328125" style="1"/>
    <col min="6143" max="6143" width="9.1328125" style="1" customWidth="1"/>
    <col min="6144" max="6144" width="54.3984375" style="1" customWidth="1"/>
    <col min="6145" max="6149" width="14.86328125" style="1" customWidth="1"/>
    <col min="6150" max="6150" width="31.265625" style="1" customWidth="1"/>
    <col min="6151" max="6151" width="16.265625" style="1" customWidth="1"/>
    <col min="6152" max="6156" width="9.1328125" style="1" customWidth="1"/>
    <col min="6157" max="6157" width="33.1328125" style="1" customWidth="1"/>
    <col min="6158" max="6158" width="42.265625" style="1" customWidth="1"/>
    <col min="6159" max="6159" width="61.265625" style="1" customWidth="1"/>
    <col min="6160" max="6398" width="7.86328125" style="1"/>
    <col min="6399" max="6399" width="9.1328125" style="1" customWidth="1"/>
    <col min="6400" max="6400" width="54.3984375" style="1" customWidth="1"/>
    <col min="6401" max="6405" width="14.86328125" style="1" customWidth="1"/>
    <col min="6406" max="6406" width="31.265625" style="1" customWidth="1"/>
    <col min="6407" max="6407" width="16.265625" style="1" customWidth="1"/>
    <col min="6408" max="6412" width="9.1328125" style="1" customWidth="1"/>
    <col min="6413" max="6413" width="33.1328125" style="1" customWidth="1"/>
    <col min="6414" max="6414" width="42.265625" style="1" customWidth="1"/>
    <col min="6415" max="6415" width="61.265625" style="1" customWidth="1"/>
    <col min="6416" max="6654" width="7.86328125" style="1"/>
    <col min="6655" max="6655" width="9.1328125" style="1" customWidth="1"/>
    <col min="6656" max="6656" width="54.3984375" style="1" customWidth="1"/>
    <col min="6657" max="6661" width="14.86328125" style="1" customWidth="1"/>
    <col min="6662" max="6662" width="31.265625" style="1" customWidth="1"/>
    <col min="6663" max="6663" width="16.265625" style="1" customWidth="1"/>
    <col min="6664" max="6668" width="9.1328125" style="1" customWidth="1"/>
    <col min="6669" max="6669" width="33.1328125" style="1" customWidth="1"/>
    <col min="6670" max="6670" width="42.265625" style="1" customWidth="1"/>
    <col min="6671" max="6671" width="61.265625" style="1" customWidth="1"/>
    <col min="6672" max="6910" width="7.86328125" style="1"/>
    <col min="6911" max="6911" width="9.1328125" style="1" customWidth="1"/>
    <col min="6912" max="6912" width="54.3984375" style="1" customWidth="1"/>
    <col min="6913" max="6917" width="14.86328125" style="1" customWidth="1"/>
    <col min="6918" max="6918" width="31.265625" style="1" customWidth="1"/>
    <col min="6919" max="6919" width="16.265625" style="1" customWidth="1"/>
    <col min="6920" max="6924" width="9.1328125" style="1" customWidth="1"/>
    <col min="6925" max="6925" width="33.1328125" style="1" customWidth="1"/>
    <col min="6926" max="6926" width="42.265625" style="1" customWidth="1"/>
    <col min="6927" max="6927" width="61.265625" style="1" customWidth="1"/>
    <col min="6928" max="7166" width="7.86328125" style="1"/>
    <col min="7167" max="7167" width="9.1328125" style="1" customWidth="1"/>
    <col min="7168" max="7168" width="54.3984375" style="1" customWidth="1"/>
    <col min="7169" max="7173" width="14.86328125" style="1" customWidth="1"/>
    <col min="7174" max="7174" width="31.265625" style="1" customWidth="1"/>
    <col min="7175" max="7175" width="16.265625" style="1" customWidth="1"/>
    <col min="7176" max="7180" width="9.1328125" style="1" customWidth="1"/>
    <col min="7181" max="7181" width="33.1328125" style="1" customWidth="1"/>
    <col min="7182" max="7182" width="42.265625" style="1" customWidth="1"/>
    <col min="7183" max="7183" width="61.265625" style="1" customWidth="1"/>
    <col min="7184" max="7422" width="7.86328125" style="1"/>
    <col min="7423" max="7423" width="9.1328125" style="1" customWidth="1"/>
    <col min="7424" max="7424" width="54.3984375" style="1" customWidth="1"/>
    <col min="7425" max="7429" width="14.86328125" style="1" customWidth="1"/>
    <col min="7430" max="7430" width="31.265625" style="1" customWidth="1"/>
    <col min="7431" max="7431" width="16.265625" style="1" customWidth="1"/>
    <col min="7432" max="7436" width="9.1328125" style="1" customWidth="1"/>
    <col min="7437" max="7437" width="33.1328125" style="1" customWidth="1"/>
    <col min="7438" max="7438" width="42.265625" style="1" customWidth="1"/>
    <col min="7439" max="7439" width="61.265625" style="1" customWidth="1"/>
    <col min="7440" max="7678" width="7.86328125" style="1"/>
    <col min="7679" max="7679" width="9.1328125" style="1" customWidth="1"/>
    <col min="7680" max="7680" width="54.3984375" style="1" customWidth="1"/>
    <col min="7681" max="7685" width="14.86328125" style="1" customWidth="1"/>
    <col min="7686" max="7686" width="31.265625" style="1" customWidth="1"/>
    <col min="7687" max="7687" width="16.265625" style="1" customWidth="1"/>
    <col min="7688" max="7692" width="9.1328125" style="1" customWidth="1"/>
    <col min="7693" max="7693" width="33.1328125" style="1" customWidth="1"/>
    <col min="7694" max="7694" width="42.265625" style="1" customWidth="1"/>
    <col min="7695" max="7695" width="61.265625" style="1" customWidth="1"/>
    <col min="7696" max="7934" width="7.86328125" style="1"/>
    <col min="7935" max="7935" width="9.1328125" style="1" customWidth="1"/>
    <col min="7936" max="7936" width="54.3984375" style="1" customWidth="1"/>
    <col min="7937" max="7941" width="14.86328125" style="1" customWidth="1"/>
    <col min="7942" max="7942" width="31.265625" style="1" customWidth="1"/>
    <col min="7943" max="7943" width="16.265625" style="1" customWidth="1"/>
    <col min="7944" max="7948" width="9.1328125" style="1" customWidth="1"/>
    <col min="7949" max="7949" width="33.1328125" style="1" customWidth="1"/>
    <col min="7950" max="7950" width="42.265625" style="1" customWidth="1"/>
    <col min="7951" max="7951" width="61.265625" style="1" customWidth="1"/>
    <col min="7952" max="8190" width="7.86328125" style="1"/>
    <col min="8191" max="8191" width="9.1328125" style="1" customWidth="1"/>
    <col min="8192" max="8192" width="54.3984375" style="1" customWidth="1"/>
    <col min="8193" max="8197" width="14.86328125" style="1" customWidth="1"/>
    <col min="8198" max="8198" width="31.265625" style="1" customWidth="1"/>
    <col min="8199" max="8199" width="16.265625" style="1" customWidth="1"/>
    <col min="8200" max="8204" width="9.1328125" style="1" customWidth="1"/>
    <col min="8205" max="8205" width="33.1328125" style="1" customWidth="1"/>
    <col min="8206" max="8206" width="42.265625" style="1" customWidth="1"/>
    <col min="8207" max="8207" width="61.265625" style="1" customWidth="1"/>
    <col min="8208" max="8446" width="7.86328125" style="1"/>
    <col min="8447" max="8447" width="9.1328125" style="1" customWidth="1"/>
    <col min="8448" max="8448" width="54.3984375" style="1" customWidth="1"/>
    <col min="8449" max="8453" width="14.86328125" style="1" customWidth="1"/>
    <col min="8454" max="8454" width="31.265625" style="1" customWidth="1"/>
    <col min="8455" max="8455" width="16.265625" style="1" customWidth="1"/>
    <col min="8456" max="8460" width="9.1328125" style="1" customWidth="1"/>
    <col min="8461" max="8461" width="33.1328125" style="1" customWidth="1"/>
    <col min="8462" max="8462" width="42.265625" style="1" customWidth="1"/>
    <col min="8463" max="8463" width="61.265625" style="1" customWidth="1"/>
    <col min="8464" max="8702" width="7.86328125" style="1"/>
    <col min="8703" max="8703" width="9.1328125" style="1" customWidth="1"/>
    <col min="8704" max="8704" width="54.3984375" style="1" customWidth="1"/>
    <col min="8705" max="8709" width="14.86328125" style="1" customWidth="1"/>
    <col min="8710" max="8710" width="31.265625" style="1" customWidth="1"/>
    <col min="8711" max="8711" width="16.265625" style="1" customWidth="1"/>
    <col min="8712" max="8716" width="9.1328125" style="1" customWidth="1"/>
    <col min="8717" max="8717" width="33.1328125" style="1" customWidth="1"/>
    <col min="8718" max="8718" width="42.265625" style="1" customWidth="1"/>
    <col min="8719" max="8719" width="61.265625" style="1" customWidth="1"/>
    <col min="8720" max="8958" width="7.86328125" style="1"/>
    <col min="8959" max="8959" width="9.1328125" style="1" customWidth="1"/>
    <col min="8960" max="8960" width="54.3984375" style="1" customWidth="1"/>
    <col min="8961" max="8965" width="14.86328125" style="1" customWidth="1"/>
    <col min="8966" max="8966" width="31.265625" style="1" customWidth="1"/>
    <col min="8967" max="8967" width="16.265625" style="1" customWidth="1"/>
    <col min="8968" max="8972" width="9.1328125" style="1" customWidth="1"/>
    <col min="8973" max="8973" width="33.1328125" style="1" customWidth="1"/>
    <col min="8974" max="8974" width="42.265625" style="1" customWidth="1"/>
    <col min="8975" max="8975" width="61.265625" style="1" customWidth="1"/>
    <col min="8976" max="9214" width="7.86328125" style="1"/>
    <col min="9215" max="9215" width="9.1328125" style="1" customWidth="1"/>
    <col min="9216" max="9216" width="54.3984375" style="1" customWidth="1"/>
    <col min="9217" max="9221" width="14.86328125" style="1" customWidth="1"/>
    <col min="9222" max="9222" width="31.265625" style="1" customWidth="1"/>
    <col min="9223" max="9223" width="16.265625" style="1" customWidth="1"/>
    <col min="9224" max="9228" width="9.1328125" style="1" customWidth="1"/>
    <col min="9229" max="9229" width="33.1328125" style="1" customWidth="1"/>
    <col min="9230" max="9230" width="42.265625" style="1" customWidth="1"/>
    <col min="9231" max="9231" width="61.265625" style="1" customWidth="1"/>
    <col min="9232" max="9470" width="7.86328125" style="1"/>
    <col min="9471" max="9471" width="9.1328125" style="1" customWidth="1"/>
    <col min="9472" max="9472" width="54.3984375" style="1" customWidth="1"/>
    <col min="9473" max="9477" width="14.86328125" style="1" customWidth="1"/>
    <col min="9478" max="9478" width="31.265625" style="1" customWidth="1"/>
    <col min="9479" max="9479" width="16.265625" style="1" customWidth="1"/>
    <col min="9480" max="9484" width="9.1328125" style="1" customWidth="1"/>
    <col min="9485" max="9485" width="33.1328125" style="1" customWidth="1"/>
    <col min="9486" max="9486" width="42.265625" style="1" customWidth="1"/>
    <col min="9487" max="9487" width="61.265625" style="1" customWidth="1"/>
    <col min="9488" max="9726" width="7.86328125" style="1"/>
    <col min="9727" max="9727" width="9.1328125" style="1" customWidth="1"/>
    <col min="9728" max="9728" width="54.3984375" style="1" customWidth="1"/>
    <col min="9729" max="9733" width="14.86328125" style="1" customWidth="1"/>
    <col min="9734" max="9734" width="31.265625" style="1" customWidth="1"/>
    <col min="9735" max="9735" width="16.265625" style="1" customWidth="1"/>
    <col min="9736" max="9740" width="9.1328125" style="1" customWidth="1"/>
    <col min="9741" max="9741" width="33.1328125" style="1" customWidth="1"/>
    <col min="9742" max="9742" width="42.265625" style="1" customWidth="1"/>
    <col min="9743" max="9743" width="61.265625" style="1" customWidth="1"/>
    <col min="9744" max="9982" width="7.86328125" style="1"/>
    <col min="9983" max="9983" width="9.1328125" style="1" customWidth="1"/>
    <col min="9984" max="9984" width="54.3984375" style="1" customWidth="1"/>
    <col min="9985" max="9989" width="14.86328125" style="1" customWidth="1"/>
    <col min="9990" max="9990" width="31.265625" style="1" customWidth="1"/>
    <col min="9991" max="9991" width="16.265625" style="1" customWidth="1"/>
    <col min="9992" max="9996" width="9.1328125" style="1" customWidth="1"/>
    <col min="9997" max="9997" width="33.1328125" style="1" customWidth="1"/>
    <col min="9998" max="9998" width="42.265625" style="1" customWidth="1"/>
    <col min="9999" max="9999" width="61.265625" style="1" customWidth="1"/>
    <col min="10000" max="10238" width="7.86328125" style="1"/>
    <col min="10239" max="10239" width="9.1328125" style="1" customWidth="1"/>
    <col min="10240" max="10240" width="54.3984375" style="1" customWidth="1"/>
    <col min="10241" max="10245" width="14.86328125" style="1" customWidth="1"/>
    <col min="10246" max="10246" width="31.265625" style="1" customWidth="1"/>
    <col min="10247" max="10247" width="16.265625" style="1" customWidth="1"/>
    <col min="10248" max="10252" width="9.1328125" style="1" customWidth="1"/>
    <col min="10253" max="10253" width="33.1328125" style="1" customWidth="1"/>
    <col min="10254" max="10254" width="42.265625" style="1" customWidth="1"/>
    <col min="10255" max="10255" width="61.265625" style="1" customWidth="1"/>
    <col min="10256" max="10494" width="7.86328125" style="1"/>
    <col min="10495" max="10495" width="9.1328125" style="1" customWidth="1"/>
    <col min="10496" max="10496" width="54.3984375" style="1" customWidth="1"/>
    <col min="10497" max="10501" width="14.86328125" style="1" customWidth="1"/>
    <col min="10502" max="10502" width="31.265625" style="1" customWidth="1"/>
    <col min="10503" max="10503" width="16.265625" style="1" customWidth="1"/>
    <col min="10504" max="10508" width="9.1328125" style="1" customWidth="1"/>
    <col min="10509" max="10509" width="33.1328125" style="1" customWidth="1"/>
    <col min="10510" max="10510" width="42.265625" style="1" customWidth="1"/>
    <col min="10511" max="10511" width="61.265625" style="1" customWidth="1"/>
    <col min="10512" max="10750" width="7.86328125" style="1"/>
    <col min="10751" max="10751" width="9.1328125" style="1" customWidth="1"/>
    <col min="10752" max="10752" width="54.3984375" style="1" customWidth="1"/>
    <col min="10753" max="10757" width="14.86328125" style="1" customWidth="1"/>
    <col min="10758" max="10758" width="31.265625" style="1" customWidth="1"/>
    <col min="10759" max="10759" width="16.265625" style="1" customWidth="1"/>
    <col min="10760" max="10764" width="9.1328125" style="1" customWidth="1"/>
    <col min="10765" max="10765" width="33.1328125" style="1" customWidth="1"/>
    <col min="10766" max="10766" width="42.265625" style="1" customWidth="1"/>
    <col min="10767" max="10767" width="61.265625" style="1" customWidth="1"/>
    <col min="10768" max="11006" width="7.86328125" style="1"/>
    <col min="11007" max="11007" width="9.1328125" style="1" customWidth="1"/>
    <col min="11008" max="11008" width="54.3984375" style="1" customWidth="1"/>
    <col min="11009" max="11013" width="14.86328125" style="1" customWidth="1"/>
    <col min="11014" max="11014" width="31.265625" style="1" customWidth="1"/>
    <col min="11015" max="11015" width="16.265625" style="1" customWidth="1"/>
    <col min="11016" max="11020" width="9.1328125" style="1" customWidth="1"/>
    <col min="11021" max="11021" width="33.1328125" style="1" customWidth="1"/>
    <col min="11022" max="11022" width="42.265625" style="1" customWidth="1"/>
    <col min="11023" max="11023" width="61.265625" style="1" customWidth="1"/>
    <col min="11024" max="11262" width="7.86328125" style="1"/>
    <col min="11263" max="11263" width="9.1328125" style="1" customWidth="1"/>
    <col min="11264" max="11264" width="54.3984375" style="1" customWidth="1"/>
    <col min="11265" max="11269" width="14.86328125" style="1" customWidth="1"/>
    <col min="11270" max="11270" width="31.265625" style="1" customWidth="1"/>
    <col min="11271" max="11271" width="16.265625" style="1" customWidth="1"/>
    <col min="11272" max="11276" width="9.1328125" style="1" customWidth="1"/>
    <col min="11277" max="11277" width="33.1328125" style="1" customWidth="1"/>
    <col min="11278" max="11278" width="42.265625" style="1" customWidth="1"/>
    <col min="11279" max="11279" width="61.265625" style="1" customWidth="1"/>
    <col min="11280" max="11518" width="7.86328125" style="1"/>
    <col min="11519" max="11519" width="9.1328125" style="1" customWidth="1"/>
    <col min="11520" max="11520" width="54.3984375" style="1" customWidth="1"/>
    <col min="11521" max="11525" width="14.86328125" style="1" customWidth="1"/>
    <col min="11526" max="11526" width="31.265625" style="1" customWidth="1"/>
    <col min="11527" max="11527" width="16.265625" style="1" customWidth="1"/>
    <col min="11528" max="11532" width="9.1328125" style="1" customWidth="1"/>
    <col min="11533" max="11533" width="33.1328125" style="1" customWidth="1"/>
    <col min="11534" max="11534" width="42.265625" style="1" customWidth="1"/>
    <col min="11535" max="11535" width="61.265625" style="1" customWidth="1"/>
    <col min="11536" max="11774" width="7.86328125" style="1"/>
    <col min="11775" max="11775" width="9.1328125" style="1" customWidth="1"/>
    <col min="11776" max="11776" width="54.3984375" style="1" customWidth="1"/>
    <col min="11777" max="11781" width="14.86328125" style="1" customWidth="1"/>
    <col min="11782" max="11782" width="31.265625" style="1" customWidth="1"/>
    <col min="11783" max="11783" width="16.265625" style="1" customWidth="1"/>
    <col min="11784" max="11788" width="9.1328125" style="1" customWidth="1"/>
    <col min="11789" max="11789" width="33.1328125" style="1" customWidth="1"/>
    <col min="11790" max="11790" width="42.265625" style="1" customWidth="1"/>
    <col min="11791" max="11791" width="61.265625" style="1" customWidth="1"/>
    <col min="11792" max="12030" width="7.86328125" style="1"/>
    <col min="12031" max="12031" width="9.1328125" style="1" customWidth="1"/>
    <col min="12032" max="12032" width="54.3984375" style="1" customWidth="1"/>
    <col min="12033" max="12037" width="14.86328125" style="1" customWidth="1"/>
    <col min="12038" max="12038" width="31.265625" style="1" customWidth="1"/>
    <col min="12039" max="12039" width="16.265625" style="1" customWidth="1"/>
    <col min="12040" max="12044" width="9.1328125" style="1" customWidth="1"/>
    <col min="12045" max="12045" width="33.1328125" style="1" customWidth="1"/>
    <col min="12046" max="12046" width="42.265625" style="1" customWidth="1"/>
    <col min="12047" max="12047" width="61.265625" style="1" customWidth="1"/>
    <col min="12048" max="12286" width="7.86328125" style="1"/>
    <col min="12287" max="12287" width="9.1328125" style="1" customWidth="1"/>
    <col min="12288" max="12288" width="54.3984375" style="1" customWidth="1"/>
    <col min="12289" max="12293" width="14.86328125" style="1" customWidth="1"/>
    <col min="12294" max="12294" width="31.265625" style="1" customWidth="1"/>
    <col min="12295" max="12295" width="16.265625" style="1" customWidth="1"/>
    <col min="12296" max="12300" width="9.1328125" style="1" customWidth="1"/>
    <col min="12301" max="12301" width="33.1328125" style="1" customWidth="1"/>
    <col min="12302" max="12302" width="42.265625" style="1" customWidth="1"/>
    <col min="12303" max="12303" width="61.265625" style="1" customWidth="1"/>
    <col min="12304" max="12542" width="7.86328125" style="1"/>
    <col min="12543" max="12543" width="9.1328125" style="1" customWidth="1"/>
    <col min="12544" max="12544" width="54.3984375" style="1" customWidth="1"/>
    <col min="12545" max="12549" width="14.86328125" style="1" customWidth="1"/>
    <col min="12550" max="12550" width="31.265625" style="1" customWidth="1"/>
    <col min="12551" max="12551" width="16.265625" style="1" customWidth="1"/>
    <col min="12552" max="12556" width="9.1328125" style="1" customWidth="1"/>
    <col min="12557" max="12557" width="33.1328125" style="1" customWidth="1"/>
    <col min="12558" max="12558" width="42.265625" style="1" customWidth="1"/>
    <col min="12559" max="12559" width="61.265625" style="1" customWidth="1"/>
    <col min="12560" max="12798" width="7.86328125" style="1"/>
    <col min="12799" max="12799" width="9.1328125" style="1" customWidth="1"/>
    <col min="12800" max="12800" width="54.3984375" style="1" customWidth="1"/>
    <col min="12801" max="12805" width="14.86328125" style="1" customWidth="1"/>
    <col min="12806" max="12806" width="31.265625" style="1" customWidth="1"/>
    <col min="12807" max="12807" width="16.265625" style="1" customWidth="1"/>
    <col min="12808" max="12812" width="9.1328125" style="1" customWidth="1"/>
    <col min="12813" max="12813" width="33.1328125" style="1" customWidth="1"/>
    <col min="12814" max="12814" width="42.265625" style="1" customWidth="1"/>
    <col min="12815" max="12815" width="61.265625" style="1" customWidth="1"/>
    <col min="12816" max="13054" width="7.86328125" style="1"/>
    <col min="13055" max="13055" width="9.1328125" style="1" customWidth="1"/>
    <col min="13056" max="13056" width="54.3984375" style="1" customWidth="1"/>
    <col min="13057" max="13061" width="14.86328125" style="1" customWidth="1"/>
    <col min="13062" max="13062" width="31.265625" style="1" customWidth="1"/>
    <col min="13063" max="13063" width="16.265625" style="1" customWidth="1"/>
    <col min="13064" max="13068" width="9.1328125" style="1" customWidth="1"/>
    <col min="13069" max="13069" width="33.1328125" style="1" customWidth="1"/>
    <col min="13070" max="13070" width="42.265625" style="1" customWidth="1"/>
    <col min="13071" max="13071" width="61.265625" style="1" customWidth="1"/>
    <col min="13072" max="13310" width="7.86328125" style="1"/>
    <col min="13311" max="13311" width="9.1328125" style="1" customWidth="1"/>
    <col min="13312" max="13312" width="54.3984375" style="1" customWidth="1"/>
    <col min="13313" max="13317" width="14.86328125" style="1" customWidth="1"/>
    <col min="13318" max="13318" width="31.265625" style="1" customWidth="1"/>
    <col min="13319" max="13319" width="16.265625" style="1" customWidth="1"/>
    <col min="13320" max="13324" width="9.1328125" style="1" customWidth="1"/>
    <col min="13325" max="13325" width="33.1328125" style="1" customWidth="1"/>
    <col min="13326" max="13326" width="42.265625" style="1" customWidth="1"/>
    <col min="13327" max="13327" width="61.265625" style="1" customWidth="1"/>
    <col min="13328" max="13566" width="7.86328125" style="1"/>
    <col min="13567" max="13567" width="9.1328125" style="1" customWidth="1"/>
    <col min="13568" max="13568" width="54.3984375" style="1" customWidth="1"/>
    <col min="13569" max="13573" width="14.86328125" style="1" customWidth="1"/>
    <col min="13574" max="13574" width="31.265625" style="1" customWidth="1"/>
    <col min="13575" max="13575" width="16.265625" style="1" customWidth="1"/>
    <col min="13576" max="13580" width="9.1328125" style="1" customWidth="1"/>
    <col min="13581" max="13581" width="33.1328125" style="1" customWidth="1"/>
    <col min="13582" max="13582" width="42.265625" style="1" customWidth="1"/>
    <col min="13583" max="13583" width="61.265625" style="1" customWidth="1"/>
    <col min="13584" max="13822" width="7.86328125" style="1"/>
    <col min="13823" max="13823" width="9.1328125" style="1" customWidth="1"/>
    <col min="13824" max="13824" width="54.3984375" style="1" customWidth="1"/>
    <col min="13825" max="13829" width="14.86328125" style="1" customWidth="1"/>
    <col min="13830" max="13830" width="31.265625" style="1" customWidth="1"/>
    <col min="13831" max="13831" width="16.265625" style="1" customWidth="1"/>
    <col min="13832" max="13836" width="9.1328125" style="1" customWidth="1"/>
    <col min="13837" max="13837" width="33.1328125" style="1" customWidth="1"/>
    <col min="13838" max="13838" width="42.265625" style="1" customWidth="1"/>
    <col min="13839" max="13839" width="61.265625" style="1" customWidth="1"/>
    <col min="13840" max="14078" width="7.86328125" style="1"/>
    <col min="14079" max="14079" width="9.1328125" style="1" customWidth="1"/>
    <col min="14080" max="14080" width="54.3984375" style="1" customWidth="1"/>
    <col min="14081" max="14085" width="14.86328125" style="1" customWidth="1"/>
    <col min="14086" max="14086" width="31.265625" style="1" customWidth="1"/>
    <col min="14087" max="14087" width="16.265625" style="1" customWidth="1"/>
    <col min="14088" max="14092" width="9.1328125" style="1" customWidth="1"/>
    <col min="14093" max="14093" width="33.1328125" style="1" customWidth="1"/>
    <col min="14094" max="14094" width="42.265625" style="1" customWidth="1"/>
    <col min="14095" max="14095" width="61.265625" style="1" customWidth="1"/>
    <col min="14096" max="14334" width="7.86328125" style="1"/>
    <col min="14335" max="14335" width="9.1328125" style="1" customWidth="1"/>
    <col min="14336" max="14336" width="54.3984375" style="1" customWidth="1"/>
    <col min="14337" max="14341" width="14.86328125" style="1" customWidth="1"/>
    <col min="14342" max="14342" width="31.265625" style="1" customWidth="1"/>
    <col min="14343" max="14343" width="16.265625" style="1" customWidth="1"/>
    <col min="14344" max="14348" width="9.1328125" style="1" customWidth="1"/>
    <col min="14349" max="14349" width="33.1328125" style="1" customWidth="1"/>
    <col min="14350" max="14350" width="42.265625" style="1" customWidth="1"/>
    <col min="14351" max="14351" width="61.265625" style="1" customWidth="1"/>
    <col min="14352" max="14590" width="7.86328125" style="1"/>
    <col min="14591" max="14591" width="9.1328125" style="1" customWidth="1"/>
    <col min="14592" max="14592" width="54.3984375" style="1" customWidth="1"/>
    <col min="14593" max="14597" width="14.86328125" style="1" customWidth="1"/>
    <col min="14598" max="14598" width="31.265625" style="1" customWidth="1"/>
    <col min="14599" max="14599" width="16.265625" style="1" customWidth="1"/>
    <col min="14600" max="14604" width="9.1328125" style="1" customWidth="1"/>
    <col min="14605" max="14605" width="33.1328125" style="1" customWidth="1"/>
    <col min="14606" max="14606" width="42.265625" style="1" customWidth="1"/>
    <col min="14607" max="14607" width="61.265625" style="1" customWidth="1"/>
    <col min="14608" max="14846" width="7.86328125" style="1"/>
    <col min="14847" max="14847" width="9.1328125" style="1" customWidth="1"/>
    <col min="14848" max="14848" width="54.3984375" style="1" customWidth="1"/>
    <col min="14849" max="14853" width="14.86328125" style="1" customWidth="1"/>
    <col min="14854" max="14854" width="31.265625" style="1" customWidth="1"/>
    <col min="14855" max="14855" width="16.265625" style="1" customWidth="1"/>
    <col min="14856" max="14860" width="9.1328125" style="1" customWidth="1"/>
    <col min="14861" max="14861" width="33.1328125" style="1" customWidth="1"/>
    <col min="14862" max="14862" width="42.265625" style="1" customWidth="1"/>
    <col min="14863" max="14863" width="61.265625" style="1" customWidth="1"/>
    <col min="14864" max="15102" width="7.86328125" style="1"/>
    <col min="15103" max="15103" width="9.1328125" style="1" customWidth="1"/>
    <col min="15104" max="15104" width="54.3984375" style="1" customWidth="1"/>
    <col min="15105" max="15109" width="14.86328125" style="1" customWidth="1"/>
    <col min="15110" max="15110" width="31.265625" style="1" customWidth="1"/>
    <col min="15111" max="15111" width="16.265625" style="1" customWidth="1"/>
    <col min="15112" max="15116" width="9.1328125" style="1" customWidth="1"/>
    <col min="15117" max="15117" width="33.1328125" style="1" customWidth="1"/>
    <col min="15118" max="15118" width="42.265625" style="1" customWidth="1"/>
    <col min="15119" max="15119" width="61.265625" style="1" customWidth="1"/>
    <col min="15120" max="15358" width="7.86328125" style="1"/>
    <col min="15359" max="15359" width="9.1328125" style="1" customWidth="1"/>
    <col min="15360" max="15360" width="54.3984375" style="1" customWidth="1"/>
    <col min="15361" max="15365" width="14.86328125" style="1" customWidth="1"/>
    <col min="15366" max="15366" width="31.265625" style="1" customWidth="1"/>
    <col min="15367" max="15367" width="16.265625" style="1" customWidth="1"/>
    <col min="15368" max="15372" width="9.1328125" style="1" customWidth="1"/>
    <col min="15373" max="15373" width="33.1328125" style="1" customWidth="1"/>
    <col min="15374" max="15374" width="42.265625" style="1" customWidth="1"/>
    <col min="15375" max="15375" width="61.265625" style="1" customWidth="1"/>
    <col min="15376" max="15614" width="7.86328125" style="1"/>
    <col min="15615" max="15615" width="9.1328125" style="1" customWidth="1"/>
    <col min="15616" max="15616" width="54.3984375" style="1" customWidth="1"/>
    <col min="15617" max="15621" width="14.86328125" style="1" customWidth="1"/>
    <col min="15622" max="15622" width="31.265625" style="1" customWidth="1"/>
    <col min="15623" max="15623" width="16.265625" style="1" customWidth="1"/>
    <col min="15624" max="15628" width="9.1328125" style="1" customWidth="1"/>
    <col min="15629" max="15629" width="33.1328125" style="1" customWidth="1"/>
    <col min="15630" max="15630" width="42.265625" style="1" customWidth="1"/>
    <col min="15631" max="15631" width="61.265625" style="1" customWidth="1"/>
    <col min="15632" max="15870" width="7.86328125" style="1"/>
    <col min="15871" max="15871" width="9.1328125" style="1" customWidth="1"/>
    <col min="15872" max="15872" width="54.3984375" style="1" customWidth="1"/>
    <col min="15873" max="15877" width="14.86328125" style="1" customWidth="1"/>
    <col min="15878" max="15878" width="31.265625" style="1" customWidth="1"/>
    <col min="15879" max="15879" width="16.265625" style="1" customWidth="1"/>
    <col min="15880" max="15884" width="9.1328125" style="1" customWidth="1"/>
    <col min="15885" max="15885" width="33.1328125" style="1" customWidth="1"/>
    <col min="15886" max="15886" width="42.265625" style="1" customWidth="1"/>
    <col min="15887" max="15887" width="61.265625" style="1" customWidth="1"/>
    <col min="15888" max="16126" width="7.86328125" style="1"/>
    <col min="16127" max="16127" width="9.1328125" style="1" customWidth="1"/>
    <col min="16128" max="16128" width="54.3984375" style="1" customWidth="1"/>
    <col min="16129" max="16133" width="14.86328125" style="1" customWidth="1"/>
    <col min="16134" max="16134" width="31.265625" style="1" customWidth="1"/>
    <col min="16135" max="16135" width="16.265625" style="1" customWidth="1"/>
    <col min="16136" max="16140" width="9.1328125" style="1" customWidth="1"/>
    <col min="16141" max="16141" width="33.1328125" style="1" customWidth="1"/>
    <col min="16142" max="16142" width="42.265625" style="1" customWidth="1"/>
    <col min="16143" max="16143" width="61.265625" style="1" customWidth="1"/>
    <col min="16144"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3.5" x14ac:dyDescent="0.45">
      <c r="A4" s="270" t="s">
        <v>776</v>
      </c>
      <c r="B4" s="270"/>
      <c r="C4" s="270"/>
      <c r="D4" s="270"/>
      <c r="E4" s="270"/>
      <c r="F4" s="270"/>
      <c r="G4" s="270"/>
      <c r="H4" s="270"/>
      <c r="I4" s="270"/>
      <c r="J4" s="270"/>
      <c r="K4" s="270"/>
      <c r="L4" s="270"/>
      <c r="M4" s="270"/>
      <c r="N4" s="270"/>
      <c r="O4" s="270"/>
    </row>
    <row r="5" spans="1:15"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78.75" customHeight="1" x14ac:dyDescent="0.45">
      <c r="A8" s="273"/>
      <c r="B8" s="265"/>
      <c r="C8" s="265"/>
      <c r="D8" s="10" t="s">
        <v>9</v>
      </c>
      <c r="E8" s="10" t="s">
        <v>10</v>
      </c>
      <c r="F8" s="10" t="s">
        <v>11</v>
      </c>
      <c r="G8" s="10" t="s">
        <v>12</v>
      </c>
      <c r="H8" s="265"/>
      <c r="I8" s="265"/>
      <c r="J8" s="10" t="s">
        <v>13</v>
      </c>
      <c r="K8" s="10" t="s">
        <v>14</v>
      </c>
      <c r="L8" s="10" t="s">
        <v>15</v>
      </c>
      <c r="M8" s="10" t="s">
        <v>16</v>
      </c>
      <c r="N8" s="10" t="str">
        <f>+'11.T Hà'!N8</f>
        <v>Ứng trước của DN và XH hoá</v>
      </c>
      <c r="O8" s="265"/>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3.5" x14ac:dyDescent="0.45">
      <c r="A10" s="122" t="s">
        <v>18</v>
      </c>
      <c r="B10" s="185" t="s">
        <v>261</v>
      </c>
      <c r="C10" s="30">
        <f>SUM(C11:C12)</f>
        <v>75.2</v>
      </c>
      <c r="D10" s="30">
        <f t="shared" ref="D10:K10" si="0">SUM(D11:D12)</f>
        <v>70</v>
      </c>
      <c r="E10" s="30"/>
      <c r="F10" s="30"/>
      <c r="G10" s="30">
        <f t="shared" si="0"/>
        <v>5.2</v>
      </c>
      <c r="H10" s="31"/>
      <c r="I10" s="30">
        <f t="shared" si="0"/>
        <v>14.5</v>
      </c>
      <c r="J10" s="30"/>
      <c r="K10" s="30">
        <f t="shared" si="0"/>
        <v>14.5</v>
      </c>
      <c r="L10" s="30"/>
      <c r="M10" s="30"/>
      <c r="N10" s="30"/>
      <c r="O10" s="122"/>
    </row>
    <row r="11" spans="1:15" s="39" customFormat="1" ht="41.65" x14ac:dyDescent="0.45">
      <c r="A11" s="120">
        <v>1</v>
      </c>
      <c r="B11" s="182" t="s">
        <v>262</v>
      </c>
      <c r="C11" s="36">
        <f t="shared" ref="C11:C47" si="1">SUM(D11:G11)</f>
        <v>72.7</v>
      </c>
      <c r="D11" s="36">
        <v>70</v>
      </c>
      <c r="E11" s="36"/>
      <c r="F11" s="36"/>
      <c r="G11" s="36">
        <v>2.7</v>
      </c>
      <c r="H11" s="134" t="s">
        <v>263</v>
      </c>
      <c r="I11" s="36">
        <v>14.3</v>
      </c>
      <c r="J11" s="36"/>
      <c r="K11" s="36">
        <v>14.3</v>
      </c>
      <c r="L11" s="36"/>
      <c r="M11" s="36"/>
      <c r="N11" s="36"/>
      <c r="O11" s="120" t="s">
        <v>777</v>
      </c>
    </row>
    <row r="12" spans="1:15" s="39" customFormat="1" ht="41.65" x14ac:dyDescent="0.45">
      <c r="A12" s="120">
        <v>2</v>
      </c>
      <c r="B12" s="182" t="s">
        <v>792</v>
      </c>
      <c r="C12" s="36">
        <f t="shared" si="1"/>
        <v>2.5</v>
      </c>
      <c r="D12" s="36"/>
      <c r="E12" s="36"/>
      <c r="F12" s="36"/>
      <c r="G12" s="36">
        <v>2.5</v>
      </c>
      <c r="H12" s="134" t="s">
        <v>264</v>
      </c>
      <c r="I12" s="36">
        <v>0.2</v>
      </c>
      <c r="J12" s="36"/>
      <c r="K12" s="36">
        <v>0.2</v>
      </c>
      <c r="L12" s="36"/>
      <c r="M12" s="36"/>
      <c r="N12" s="36"/>
      <c r="O12" s="120" t="s">
        <v>777</v>
      </c>
    </row>
    <row r="13" spans="1:15" s="33" customFormat="1" ht="13.5" x14ac:dyDescent="0.45">
      <c r="A13" s="122" t="s">
        <v>22</v>
      </c>
      <c r="B13" s="185" t="s">
        <v>218</v>
      </c>
      <c r="C13" s="30">
        <f>SUM(C14:C16)</f>
        <v>4.46</v>
      </c>
      <c r="D13" s="30"/>
      <c r="E13" s="30"/>
      <c r="F13" s="30"/>
      <c r="G13" s="30">
        <f>SUM(G14:G16)</f>
        <v>3.52</v>
      </c>
      <c r="H13" s="31"/>
      <c r="I13" s="30">
        <f>SUM(I14:I16)</f>
        <v>1.71</v>
      </c>
      <c r="J13" s="30"/>
      <c r="K13" s="30"/>
      <c r="L13" s="30"/>
      <c r="M13" s="30"/>
      <c r="N13" s="30">
        <f>SUM(N14:N16)</f>
        <v>1.71</v>
      </c>
      <c r="O13" s="122"/>
    </row>
    <row r="14" spans="1:15" s="39" customFormat="1" ht="111" x14ac:dyDescent="0.45">
      <c r="A14" s="120">
        <v>1</v>
      </c>
      <c r="B14" s="186" t="s">
        <v>265</v>
      </c>
      <c r="C14" s="36">
        <f t="shared" si="1"/>
        <v>3.5</v>
      </c>
      <c r="D14" s="36"/>
      <c r="E14" s="36"/>
      <c r="F14" s="36"/>
      <c r="G14" s="36">
        <v>3.5</v>
      </c>
      <c r="H14" s="187" t="s">
        <v>266</v>
      </c>
      <c r="I14" s="36">
        <v>0.36</v>
      </c>
      <c r="J14" s="36"/>
      <c r="K14" s="36"/>
      <c r="L14" s="36"/>
      <c r="M14" s="36"/>
      <c r="N14" s="36">
        <v>0.36</v>
      </c>
      <c r="O14" s="188" t="s">
        <v>639</v>
      </c>
    </row>
    <row r="15" spans="1:15" s="39" customFormat="1" ht="55.5" x14ac:dyDescent="0.45">
      <c r="A15" s="120">
        <v>2</v>
      </c>
      <c r="B15" s="186" t="s">
        <v>267</v>
      </c>
      <c r="C15" s="36">
        <f t="shared" si="1"/>
        <v>0.02</v>
      </c>
      <c r="D15" s="36"/>
      <c r="E15" s="36"/>
      <c r="F15" s="36"/>
      <c r="G15" s="36">
        <v>0.02</v>
      </c>
      <c r="H15" s="187" t="s">
        <v>268</v>
      </c>
      <c r="I15" s="36"/>
      <c r="J15" s="36"/>
      <c r="K15" s="36"/>
      <c r="L15" s="36"/>
      <c r="M15" s="36"/>
      <c r="N15" s="36"/>
      <c r="O15" s="120" t="s">
        <v>777</v>
      </c>
    </row>
    <row r="16" spans="1:15" s="39" customFormat="1" ht="55.5" x14ac:dyDescent="0.45">
      <c r="A16" s="120">
        <v>3</v>
      </c>
      <c r="B16" s="182" t="s">
        <v>312</v>
      </c>
      <c r="C16" s="36">
        <f>SUM(D16:G16)</f>
        <v>0.94</v>
      </c>
      <c r="D16" s="36">
        <v>0.94</v>
      </c>
      <c r="E16" s="36"/>
      <c r="F16" s="36"/>
      <c r="G16" s="36"/>
      <c r="H16" s="120" t="s">
        <v>313</v>
      </c>
      <c r="I16" s="36">
        <v>1.35</v>
      </c>
      <c r="J16" s="36"/>
      <c r="K16" s="36"/>
      <c r="L16" s="36"/>
      <c r="M16" s="36"/>
      <c r="N16" s="36">
        <v>1.35</v>
      </c>
      <c r="O16" s="120" t="s">
        <v>777</v>
      </c>
    </row>
    <row r="17" spans="1:15" s="33" customFormat="1" ht="13.5" x14ac:dyDescent="0.45">
      <c r="A17" s="122" t="s">
        <v>26</v>
      </c>
      <c r="B17" s="185" t="s">
        <v>27</v>
      </c>
      <c r="C17" s="30">
        <f>SUM(C18:C21)</f>
        <v>6.32</v>
      </c>
      <c r="D17" s="30">
        <f t="shared" ref="D17:K17" si="2">SUM(D18:D21)</f>
        <v>0.2</v>
      </c>
      <c r="E17" s="30">
        <f t="shared" si="2"/>
        <v>5.1199999999999992</v>
      </c>
      <c r="F17" s="30"/>
      <c r="G17" s="30">
        <f t="shared" si="2"/>
        <v>1</v>
      </c>
      <c r="H17" s="31"/>
      <c r="I17" s="30">
        <f t="shared" si="2"/>
        <v>0.79</v>
      </c>
      <c r="J17" s="30"/>
      <c r="K17" s="30">
        <f t="shared" si="2"/>
        <v>0.79</v>
      </c>
      <c r="L17" s="30"/>
      <c r="M17" s="30"/>
      <c r="N17" s="30"/>
      <c r="O17" s="122"/>
    </row>
    <row r="18" spans="1:15" s="39" customFormat="1" ht="27.75" x14ac:dyDescent="0.45">
      <c r="A18" s="120">
        <v>1</v>
      </c>
      <c r="B18" s="168" t="s">
        <v>269</v>
      </c>
      <c r="C18" s="36">
        <f t="shared" si="1"/>
        <v>0.5</v>
      </c>
      <c r="D18" s="36"/>
      <c r="E18" s="36"/>
      <c r="F18" s="36"/>
      <c r="G18" s="36">
        <v>0.5</v>
      </c>
      <c r="H18" s="120" t="s">
        <v>270</v>
      </c>
      <c r="I18" s="36">
        <v>0.12</v>
      </c>
      <c r="J18" s="36"/>
      <c r="K18" s="36">
        <v>0.12</v>
      </c>
      <c r="L18" s="36"/>
      <c r="M18" s="36"/>
      <c r="N18" s="36"/>
      <c r="O18" s="188" t="s">
        <v>271</v>
      </c>
    </row>
    <row r="19" spans="1:15" s="39" customFormat="1" ht="55.5" x14ac:dyDescent="0.45">
      <c r="A19" s="120">
        <v>2</v>
      </c>
      <c r="B19" s="182" t="s">
        <v>272</v>
      </c>
      <c r="C19" s="36">
        <f t="shared" si="1"/>
        <v>0.4</v>
      </c>
      <c r="D19" s="36"/>
      <c r="E19" s="36">
        <v>0.1</v>
      </c>
      <c r="F19" s="36"/>
      <c r="G19" s="36">
        <v>0.3</v>
      </c>
      <c r="H19" s="120" t="s">
        <v>273</v>
      </c>
      <c r="I19" s="36">
        <v>7.0000000000000007E-2</v>
      </c>
      <c r="J19" s="36"/>
      <c r="K19" s="36">
        <v>7.0000000000000007E-2</v>
      </c>
      <c r="L19" s="36"/>
      <c r="M19" s="36"/>
      <c r="N19" s="36"/>
      <c r="O19" s="120" t="s">
        <v>777</v>
      </c>
    </row>
    <row r="20" spans="1:15" s="39" customFormat="1" ht="27.75" x14ac:dyDescent="0.45">
      <c r="A20" s="120">
        <v>3</v>
      </c>
      <c r="B20" s="182" t="s">
        <v>274</v>
      </c>
      <c r="C20" s="36">
        <f t="shared" si="1"/>
        <v>5.0199999999999996</v>
      </c>
      <c r="D20" s="36"/>
      <c r="E20" s="36">
        <v>5.0199999999999996</v>
      </c>
      <c r="F20" s="36"/>
      <c r="G20" s="36"/>
      <c r="H20" s="120" t="s">
        <v>640</v>
      </c>
      <c r="I20" s="36">
        <v>0.3</v>
      </c>
      <c r="J20" s="36"/>
      <c r="K20" s="36">
        <v>0.3</v>
      </c>
      <c r="L20" s="36"/>
      <c r="M20" s="36"/>
      <c r="N20" s="36"/>
      <c r="O20" s="188" t="s">
        <v>275</v>
      </c>
    </row>
    <row r="21" spans="1:15" s="39" customFormat="1" ht="55.5" x14ac:dyDescent="0.45">
      <c r="A21" s="120">
        <v>4</v>
      </c>
      <c r="B21" s="182" t="s">
        <v>276</v>
      </c>
      <c r="C21" s="36">
        <f t="shared" si="1"/>
        <v>0.4</v>
      </c>
      <c r="D21" s="36">
        <v>0.2</v>
      </c>
      <c r="E21" s="36"/>
      <c r="F21" s="36"/>
      <c r="G21" s="36">
        <v>0.2</v>
      </c>
      <c r="H21" s="120" t="s">
        <v>277</v>
      </c>
      <c r="I21" s="36">
        <v>0.3</v>
      </c>
      <c r="J21" s="36"/>
      <c r="K21" s="36">
        <v>0.3</v>
      </c>
      <c r="L21" s="36"/>
      <c r="M21" s="36"/>
      <c r="N21" s="36"/>
      <c r="O21" s="120" t="s">
        <v>777</v>
      </c>
    </row>
    <row r="22" spans="1:15" s="33" customFormat="1" ht="13.5" x14ac:dyDescent="0.45">
      <c r="A22" s="122" t="s">
        <v>35</v>
      </c>
      <c r="B22" s="185" t="s">
        <v>36</v>
      </c>
      <c r="C22" s="30">
        <f>SUM(C23:C25)</f>
        <v>0.90000000000000013</v>
      </c>
      <c r="D22" s="30">
        <f t="shared" ref="D22:K22" si="3">SUM(D23:D25)</f>
        <v>0.5</v>
      </c>
      <c r="E22" s="30">
        <f t="shared" si="3"/>
        <v>0</v>
      </c>
      <c r="F22" s="30">
        <f t="shared" si="3"/>
        <v>0</v>
      </c>
      <c r="G22" s="30">
        <f t="shared" si="3"/>
        <v>0.4</v>
      </c>
      <c r="H22" s="31"/>
      <c r="I22" s="30">
        <f t="shared" si="3"/>
        <v>0.78999999999999992</v>
      </c>
      <c r="J22" s="30"/>
      <c r="K22" s="30">
        <f t="shared" si="3"/>
        <v>0.78999999999999992</v>
      </c>
      <c r="L22" s="30"/>
      <c r="M22" s="30"/>
      <c r="N22" s="30"/>
      <c r="O22" s="122"/>
    </row>
    <row r="23" spans="1:15" s="39" customFormat="1" ht="41.65" x14ac:dyDescent="0.45">
      <c r="A23" s="120">
        <v>1</v>
      </c>
      <c r="B23" s="182" t="s">
        <v>278</v>
      </c>
      <c r="C23" s="36">
        <f t="shared" si="1"/>
        <v>0.3</v>
      </c>
      <c r="D23" s="36">
        <v>0.15</v>
      </c>
      <c r="E23" s="36"/>
      <c r="F23" s="36"/>
      <c r="G23" s="36">
        <v>0.15</v>
      </c>
      <c r="H23" s="120" t="s">
        <v>277</v>
      </c>
      <c r="I23" s="36">
        <v>0.23</v>
      </c>
      <c r="J23" s="36"/>
      <c r="K23" s="36">
        <v>0.23</v>
      </c>
      <c r="L23" s="36"/>
      <c r="M23" s="36"/>
      <c r="N23" s="36"/>
      <c r="O23" s="120" t="s">
        <v>777</v>
      </c>
    </row>
    <row r="24" spans="1:15" s="39" customFormat="1" ht="41.65" x14ac:dyDescent="0.45">
      <c r="A24" s="120">
        <v>2</v>
      </c>
      <c r="B24" s="182" t="s">
        <v>279</v>
      </c>
      <c r="C24" s="36">
        <f t="shared" si="1"/>
        <v>0.30000000000000004</v>
      </c>
      <c r="D24" s="36">
        <v>0.2</v>
      </c>
      <c r="E24" s="36"/>
      <c r="F24" s="36"/>
      <c r="G24" s="36">
        <v>0.1</v>
      </c>
      <c r="H24" s="120" t="s">
        <v>280</v>
      </c>
      <c r="I24" s="36">
        <v>0.35</v>
      </c>
      <c r="J24" s="36"/>
      <c r="K24" s="36">
        <v>0.35</v>
      </c>
      <c r="L24" s="36"/>
      <c r="M24" s="36"/>
      <c r="N24" s="36"/>
      <c r="O24" s="120" t="s">
        <v>777</v>
      </c>
    </row>
    <row r="25" spans="1:15" s="39" customFormat="1" ht="41.65" x14ac:dyDescent="0.45">
      <c r="A25" s="120">
        <v>3</v>
      </c>
      <c r="B25" s="182" t="s">
        <v>281</v>
      </c>
      <c r="C25" s="36">
        <f t="shared" si="1"/>
        <v>0.3</v>
      </c>
      <c r="D25" s="36">
        <v>0.15</v>
      </c>
      <c r="E25" s="36"/>
      <c r="F25" s="36"/>
      <c r="G25" s="36">
        <v>0.15</v>
      </c>
      <c r="H25" s="120" t="s">
        <v>282</v>
      </c>
      <c r="I25" s="36">
        <v>0.21</v>
      </c>
      <c r="J25" s="36"/>
      <c r="K25" s="36">
        <v>0.21</v>
      </c>
      <c r="L25" s="36"/>
      <c r="M25" s="36"/>
      <c r="N25" s="36"/>
      <c r="O25" s="120" t="s">
        <v>777</v>
      </c>
    </row>
    <row r="26" spans="1:15" s="33" customFormat="1" ht="27" x14ac:dyDescent="0.45">
      <c r="A26" s="122" t="s">
        <v>38</v>
      </c>
      <c r="B26" s="185" t="s">
        <v>283</v>
      </c>
      <c r="C26" s="30">
        <f>SUM(C27)</f>
        <v>1.1000000000000001</v>
      </c>
      <c r="D26" s="30">
        <f>SUM(D27)</f>
        <v>1.1000000000000001</v>
      </c>
      <c r="E26" s="30"/>
      <c r="F26" s="30"/>
      <c r="G26" s="30"/>
      <c r="H26" s="31"/>
      <c r="I26" s="30">
        <f>SUM(I27)</f>
        <v>1.57</v>
      </c>
      <c r="J26" s="30"/>
      <c r="K26" s="30"/>
      <c r="L26" s="30"/>
      <c r="M26" s="30">
        <f>SUM(M27)</f>
        <v>1.57</v>
      </c>
      <c r="N26" s="30"/>
      <c r="O26" s="122"/>
    </row>
    <row r="27" spans="1:15" s="39" customFormat="1" ht="41.65" x14ac:dyDescent="0.45">
      <c r="A27" s="120">
        <v>1</v>
      </c>
      <c r="B27" s="182" t="s">
        <v>284</v>
      </c>
      <c r="C27" s="36">
        <f t="shared" si="1"/>
        <v>1.1000000000000001</v>
      </c>
      <c r="D27" s="36">
        <v>1.1000000000000001</v>
      </c>
      <c r="E27" s="36"/>
      <c r="F27" s="36"/>
      <c r="G27" s="36"/>
      <c r="H27" s="120" t="s">
        <v>285</v>
      </c>
      <c r="I27" s="36">
        <v>1.57</v>
      </c>
      <c r="J27" s="36"/>
      <c r="K27" s="36"/>
      <c r="L27" s="36"/>
      <c r="M27" s="36">
        <v>1.57</v>
      </c>
      <c r="N27" s="36"/>
      <c r="O27" s="120" t="s">
        <v>777</v>
      </c>
    </row>
    <row r="28" spans="1:15" s="33" customFormat="1" ht="13.5" x14ac:dyDescent="0.45">
      <c r="A28" s="122" t="s">
        <v>47</v>
      </c>
      <c r="B28" s="185" t="s">
        <v>69</v>
      </c>
      <c r="C28" s="30">
        <f>SUM(C29:C31)</f>
        <v>0.35000000000000003</v>
      </c>
      <c r="D28" s="30">
        <f>SUM(D29:D31)</f>
        <v>0.12000000000000001</v>
      </c>
      <c r="E28" s="30"/>
      <c r="F28" s="30"/>
      <c r="G28" s="30">
        <f>SUM(G29:G31)</f>
        <v>0.23</v>
      </c>
      <c r="H28" s="31"/>
      <c r="I28" s="30">
        <f>SUM(I29:I31)</f>
        <v>0.67999999999999994</v>
      </c>
      <c r="J28" s="30"/>
      <c r="K28" s="30"/>
      <c r="L28" s="30"/>
      <c r="M28" s="30"/>
      <c r="N28" s="30">
        <f>SUM(N29:N31)</f>
        <v>0.67999999999999994</v>
      </c>
      <c r="O28" s="122"/>
    </row>
    <row r="29" spans="1:15" s="39" customFormat="1" ht="83.25" x14ac:dyDescent="0.45">
      <c r="A29" s="120">
        <v>1</v>
      </c>
      <c r="B29" s="182" t="s">
        <v>286</v>
      </c>
      <c r="C29" s="36">
        <f>SUM(D29:G29)</f>
        <v>9.0000000000000011E-2</v>
      </c>
      <c r="D29" s="36">
        <v>7.0000000000000007E-2</v>
      </c>
      <c r="E29" s="36"/>
      <c r="F29" s="36"/>
      <c r="G29" s="36">
        <v>0.02</v>
      </c>
      <c r="H29" s="120" t="s">
        <v>287</v>
      </c>
      <c r="I29" s="36">
        <v>0.32</v>
      </c>
      <c r="J29" s="36"/>
      <c r="K29" s="36"/>
      <c r="L29" s="36"/>
      <c r="M29" s="36"/>
      <c r="N29" s="36">
        <v>0.32</v>
      </c>
      <c r="O29" s="188" t="s">
        <v>288</v>
      </c>
    </row>
    <row r="30" spans="1:15" s="39" customFormat="1" ht="41.65" x14ac:dyDescent="0.45">
      <c r="A30" s="120">
        <v>2</v>
      </c>
      <c r="B30" s="182" t="s">
        <v>289</v>
      </c>
      <c r="C30" s="36">
        <f>SUM(D30:G30)</f>
        <v>0.2</v>
      </c>
      <c r="D30" s="36"/>
      <c r="E30" s="36"/>
      <c r="F30" s="36"/>
      <c r="G30" s="36">
        <v>0.2</v>
      </c>
      <c r="H30" s="120" t="s">
        <v>268</v>
      </c>
      <c r="I30" s="36">
        <v>0.06</v>
      </c>
      <c r="J30" s="36"/>
      <c r="K30" s="36"/>
      <c r="L30" s="36"/>
      <c r="M30" s="36"/>
      <c r="N30" s="36">
        <v>0.06</v>
      </c>
      <c r="O30" s="120" t="s">
        <v>777</v>
      </c>
    </row>
    <row r="31" spans="1:15" s="39" customFormat="1" ht="69.400000000000006" x14ac:dyDescent="0.45">
      <c r="A31" s="27">
        <v>3</v>
      </c>
      <c r="B31" s="189" t="s">
        <v>290</v>
      </c>
      <c r="C31" s="36">
        <f>SUM(D31:G31)</f>
        <v>6.0000000000000005E-2</v>
      </c>
      <c r="D31" s="36">
        <v>0.05</v>
      </c>
      <c r="E31" s="30"/>
      <c r="F31" s="30"/>
      <c r="G31" s="36">
        <v>0.01</v>
      </c>
      <c r="H31" s="37" t="s">
        <v>291</v>
      </c>
      <c r="I31" s="36">
        <v>0.3</v>
      </c>
      <c r="J31" s="30"/>
      <c r="K31" s="30"/>
      <c r="L31" s="36"/>
      <c r="M31" s="30"/>
      <c r="N31" s="36">
        <v>0.3</v>
      </c>
      <c r="O31" s="27" t="s">
        <v>292</v>
      </c>
    </row>
    <row r="32" spans="1:15" s="33" customFormat="1" ht="13.5" x14ac:dyDescent="0.45">
      <c r="A32" s="122" t="s">
        <v>76</v>
      </c>
      <c r="B32" s="162" t="s">
        <v>259</v>
      </c>
      <c r="C32" s="30">
        <f>SUM(C33)</f>
        <v>0.24</v>
      </c>
      <c r="D32" s="30"/>
      <c r="E32" s="30"/>
      <c r="F32" s="30"/>
      <c r="G32" s="30">
        <f>SUM(G33)</f>
        <v>0.24</v>
      </c>
      <c r="H32" s="31"/>
      <c r="I32" s="30"/>
      <c r="J32" s="30"/>
      <c r="K32" s="30"/>
      <c r="L32" s="30"/>
      <c r="M32" s="30"/>
      <c r="N32" s="30"/>
      <c r="O32" s="122"/>
    </row>
    <row r="33" spans="1:15" s="39" customFormat="1" ht="41.65" x14ac:dyDescent="0.45">
      <c r="A33" s="120">
        <v>1</v>
      </c>
      <c r="B33" s="168" t="s">
        <v>293</v>
      </c>
      <c r="C33" s="36">
        <f t="shared" si="1"/>
        <v>0.24</v>
      </c>
      <c r="D33" s="36"/>
      <c r="E33" s="36"/>
      <c r="F33" s="36"/>
      <c r="G33" s="36">
        <v>0.24</v>
      </c>
      <c r="H33" s="120" t="s">
        <v>294</v>
      </c>
      <c r="I33" s="36">
        <f>SUM(J33:N33)</f>
        <v>0</v>
      </c>
      <c r="J33" s="36"/>
      <c r="K33" s="36"/>
      <c r="L33" s="36"/>
      <c r="M33" s="36"/>
      <c r="N33" s="36"/>
      <c r="O33" s="120" t="s">
        <v>777</v>
      </c>
    </row>
    <row r="34" spans="1:15" s="33" customFormat="1" ht="27" x14ac:dyDescent="0.45">
      <c r="A34" s="122" t="s">
        <v>83</v>
      </c>
      <c r="B34" s="185" t="s">
        <v>295</v>
      </c>
      <c r="C34" s="30">
        <f>SUM(C35)</f>
        <v>1.91</v>
      </c>
      <c r="D34" s="30">
        <f>SUM(D35)</f>
        <v>1.91</v>
      </c>
      <c r="E34" s="30"/>
      <c r="F34" s="30"/>
      <c r="G34" s="30"/>
      <c r="H34" s="31"/>
      <c r="I34" s="30">
        <f>SUM(I35)</f>
        <v>3.85</v>
      </c>
      <c r="J34" s="30"/>
      <c r="K34" s="30"/>
      <c r="L34" s="30"/>
      <c r="M34" s="30">
        <f>SUM(M35)</f>
        <v>3.85</v>
      </c>
      <c r="N34" s="30"/>
      <c r="O34" s="122"/>
    </row>
    <row r="35" spans="1:15" s="39" customFormat="1" ht="41.65" x14ac:dyDescent="0.45">
      <c r="A35" s="120">
        <v>1</v>
      </c>
      <c r="B35" s="182" t="s">
        <v>296</v>
      </c>
      <c r="C35" s="36">
        <f t="shared" si="1"/>
        <v>1.91</v>
      </c>
      <c r="D35" s="36">
        <v>1.91</v>
      </c>
      <c r="E35" s="36"/>
      <c r="F35" s="36"/>
      <c r="G35" s="36"/>
      <c r="H35" s="120" t="s">
        <v>297</v>
      </c>
      <c r="I35" s="36">
        <v>3.85</v>
      </c>
      <c r="J35" s="36"/>
      <c r="K35" s="36"/>
      <c r="L35" s="36"/>
      <c r="M35" s="36">
        <v>3.85</v>
      </c>
      <c r="N35" s="36"/>
      <c r="O35" s="188" t="s">
        <v>298</v>
      </c>
    </row>
    <row r="36" spans="1:15" s="33" customFormat="1" ht="13.5" x14ac:dyDescent="0.45">
      <c r="A36" s="122" t="s">
        <v>87</v>
      </c>
      <c r="B36" s="185" t="s">
        <v>88</v>
      </c>
      <c r="C36" s="30">
        <f>SUM(C37:C40)</f>
        <v>0.69</v>
      </c>
      <c r="D36" s="30">
        <f>SUM(D37:D40)</f>
        <v>0.29000000000000004</v>
      </c>
      <c r="E36" s="30"/>
      <c r="F36" s="30"/>
      <c r="G36" s="30">
        <f>SUM(G37:G40)</f>
        <v>0.4</v>
      </c>
      <c r="H36" s="31"/>
      <c r="I36" s="30">
        <f>SUM(I37:I40)</f>
        <v>0.54</v>
      </c>
      <c r="J36" s="30"/>
      <c r="K36" s="30"/>
      <c r="L36" s="30"/>
      <c r="M36" s="30">
        <f>SUM(M37:M40)</f>
        <v>0.54</v>
      </c>
      <c r="N36" s="30"/>
      <c r="O36" s="122"/>
    </row>
    <row r="37" spans="1:15" s="39" customFormat="1" ht="41.65" x14ac:dyDescent="0.45">
      <c r="A37" s="120">
        <v>1</v>
      </c>
      <c r="B37" s="182" t="s">
        <v>299</v>
      </c>
      <c r="C37" s="36">
        <f t="shared" si="1"/>
        <v>0.2</v>
      </c>
      <c r="D37" s="36"/>
      <c r="E37" s="36"/>
      <c r="F37" s="36"/>
      <c r="G37" s="36">
        <v>0.2</v>
      </c>
      <c r="H37" s="134" t="s">
        <v>297</v>
      </c>
      <c r="I37" s="36"/>
      <c r="J37" s="36"/>
      <c r="K37" s="36"/>
      <c r="L37" s="36"/>
      <c r="M37" s="36"/>
      <c r="N37" s="36"/>
      <c r="O37" s="120" t="s">
        <v>777</v>
      </c>
    </row>
    <row r="38" spans="1:15" s="39" customFormat="1" ht="41.65" x14ac:dyDescent="0.45">
      <c r="A38" s="120">
        <v>2</v>
      </c>
      <c r="B38" s="182" t="s">
        <v>300</v>
      </c>
      <c r="C38" s="36">
        <f t="shared" si="1"/>
        <v>0.2</v>
      </c>
      <c r="D38" s="36"/>
      <c r="E38" s="36"/>
      <c r="F38" s="36"/>
      <c r="G38" s="36">
        <v>0.2</v>
      </c>
      <c r="H38" s="134" t="s">
        <v>297</v>
      </c>
      <c r="I38" s="36"/>
      <c r="J38" s="36"/>
      <c r="K38" s="36"/>
      <c r="L38" s="36"/>
      <c r="M38" s="36"/>
      <c r="N38" s="36"/>
      <c r="O38" s="120" t="s">
        <v>777</v>
      </c>
    </row>
    <row r="39" spans="1:15" s="39" customFormat="1" ht="41.65" x14ac:dyDescent="0.45">
      <c r="A39" s="120">
        <v>3</v>
      </c>
      <c r="B39" s="182" t="s">
        <v>301</v>
      </c>
      <c r="C39" s="36">
        <f t="shared" si="1"/>
        <v>0.09</v>
      </c>
      <c r="D39" s="36">
        <v>0.09</v>
      </c>
      <c r="E39" s="36"/>
      <c r="F39" s="36"/>
      <c r="G39" s="36"/>
      <c r="H39" s="120" t="s">
        <v>297</v>
      </c>
      <c r="I39" s="36">
        <v>0.23</v>
      </c>
      <c r="J39" s="36"/>
      <c r="K39" s="36"/>
      <c r="L39" s="36"/>
      <c r="M39" s="36">
        <v>0.23</v>
      </c>
      <c r="N39" s="36"/>
      <c r="O39" s="120" t="s">
        <v>777</v>
      </c>
    </row>
    <row r="40" spans="1:15" s="39" customFormat="1" ht="41.65" x14ac:dyDescent="0.45">
      <c r="A40" s="120">
        <v>4</v>
      </c>
      <c r="B40" s="182" t="s">
        <v>302</v>
      </c>
      <c r="C40" s="36">
        <f t="shared" si="1"/>
        <v>0.2</v>
      </c>
      <c r="D40" s="36">
        <v>0.2</v>
      </c>
      <c r="E40" s="36"/>
      <c r="F40" s="36"/>
      <c r="G40" s="36"/>
      <c r="H40" s="120" t="s">
        <v>294</v>
      </c>
      <c r="I40" s="36">
        <v>0.31</v>
      </c>
      <c r="J40" s="36"/>
      <c r="K40" s="36"/>
      <c r="L40" s="36"/>
      <c r="M40" s="36">
        <v>0.31</v>
      </c>
      <c r="N40" s="36"/>
      <c r="O40" s="120" t="s">
        <v>777</v>
      </c>
    </row>
    <row r="41" spans="1:15" s="33" customFormat="1" ht="13.5" x14ac:dyDescent="0.45">
      <c r="A41" s="122" t="s">
        <v>303</v>
      </c>
      <c r="B41" s="185" t="s">
        <v>304</v>
      </c>
      <c r="C41" s="30">
        <f>SUM(C42)</f>
        <v>6.4</v>
      </c>
      <c r="D41" s="30">
        <f>SUM(D42)</f>
        <v>6.4</v>
      </c>
      <c r="E41" s="30"/>
      <c r="F41" s="30"/>
      <c r="G41" s="30"/>
      <c r="H41" s="31"/>
      <c r="I41" s="30">
        <f>SUM(I42)</f>
        <v>12.93</v>
      </c>
      <c r="J41" s="30"/>
      <c r="K41" s="30"/>
      <c r="L41" s="30"/>
      <c r="M41" s="30">
        <f>SUM(M42)</f>
        <v>12.93</v>
      </c>
      <c r="N41" s="30"/>
      <c r="O41" s="122"/>
    </row>
    <row r="42" spans="1:15" s="39" customFormat="1" ht="41.65" x14ac:dyDescent="0.45">
      <c r="A42" s="120">
        <v>1</v>
      </c>
      <c r="B42" s="182" t="s">
        <v>305</v>
      </c>
      <c r="C42" s="36">
        <f t="shared" si="1"/>
        <v>6.4</v>
      </c>
      <c r="D42" s="36">
        <v>6.4</v>
      </c>
      <c r="E42" s="36"/>
      <c r="F42" s="36"/>
      <c r="G42" s="36"/>
      <c r="H42" s="120" t="s">
        <v>297</v>
      </c>
      <c r="I42" s="36">
        <v>12.93</v>
      </c>
      <c r="J42" s="36"/>
      <c r="K42" s="36"/>
      <c r="L42" s="36"/>
      <c r="M42" s="36">
        <v>12.93</v>
      </c>
      <c r="N42" s="36"/>
      <c r="O42" s="120" t="s">
        <v>777</v>
      </c>
    </row>
    <row r="43" spans="1:15" s="33" customFormat="1" ht="13.5" x14ac:dyDescent="0.45">
      <c r="A43" s="122" t="s">
        <v>306</v>
      </c>
      <c r="B43" s="185" t="s">
        <v>39</v>
      </c>
      <c r="C43" s="30">
        <f>+C44+C45</f>
        <v>13.98</v>
      </c>
      <c r="D43" s="30">
        <f>+D45</f>
        <v>6.98</v>
      </c>
      <c r="E43" s="30"/>
      <c r="F43" s="30"/>
      <c r="G43" s="30">
        <f>SUM(G44)</f>
        <v>7</v>
      </c>
      <c r="H43" s="31"/>
      <c r="I43" s="30">
        <f>+K43+N43</f>
        <v>3.9000000000000004</v>
      </c>
      <c r="J43" s="30"/>
      <c r="K43" s="30">
        <f>SUM(K44)</f>
        <v>2.97</v>
      </c>
      <c r="L43" s="30"/>
      <c r="M43" s="30"/>
      <c r="N43" s="30">
        <f>+N45</f>
        <v>0.93</v>
      </c>
      <c r="O43" s="122"/>
    </row>
    <row r="44" spans="1:15" s="39" customFormat="1" ht="27.75" x14ac:dyDescent="0.45">
      <c r="A44" s="120">
        <v>1</v>
      </c>
      <c r="B44" s="168" t="s">
        <v>307</v>
      </c>
      <c r="C44" s="36">
        <f t="shared" si="1"/>
        <v>7</v>
      </c>
      <c r="D44" s="36"/>
      <c r="E44" s="36"/>
      <c r="F44" s="36"/>
      <c r="G44" s="36">
        <v>7</v>
      </c>
      <c r="H44" s="120" t="s">
        <v>264</v>
      </c>
      <c r="I44" s="36">
        <v>2.97</v>
      </c>
      <c r="J44" s="36"/>
      <c r="K44" s="36">
        <v>2.97</v>
      </c>
      <c r="L44" s="36"/>
      <c r="M44" s="36"/>
      <c r="N44" s="36"/>
      <c r="O44" s="188" t="s">
        <v>308</v>
      </c>
    </row>
    <row r="45" spans="1:15" s="39" customFormat="1" ht="52.5" x14ac:dyDescent="0.45">
      <c r="A45" s="257">
        <v>2</v>
      </c>
      <c r="B45" s="262" t="s">
        <v>805</v>
      </c>
      <c r="C45" s="261">
        <f>SUM(D45:G45)</f>
        <v>6.98</v>
      </c>
      <c r="D45" s="261">
        <v>6.98</v>
      </c>
      <c r="E45" s="258"/>
      <c r="F45" s="258"/>
      <c r="G45" s="258"/>
      <c r="H45" s="259" t="s">
        <v>263</v>
      </c>
      <c r="I45" s="261">
        <f>SUM(J45:N45)</f>
        <v>0.93</v>
      </c>
      <c r="J45" s="257"/>
      <c r="K45" s="257"/>
      <c r="L45" s="257"/>
      <c r="M45" s="257"/>
      <c r="N45" s="258">
        <v>0.93</v>
      </c>
      <c r="O45" s="260" t="s">
        <v>803</v>
      </c>
    </row>
    <row r="46" spans="1:15" s="33" customFormat="1" ht="13.5" x14ac:dyDescent="0.45">
      <c r="A46" s="122" t="s">
        <v>309</v>
      </c>
      <c r="B46" s="169" t="s">
        <v>48</v>
      </c>
      <c r="C46" s="30">
        <f>SUM(C47)</f>
        <v>0.5</v>
      </c>
      <c r="D46" s="30">
        <f>SUM(D47)</f>
        <v>0.5</v>
      </c>
      <c r="E46" s="30"/>
      <c r="F46" s="30"/>
      <c r="G46" s="30"/>
      <c r="H46" s="31"/>
      <c r="I46" s="30">
        <f>SUM(I47)</f>
        <v>1.01</v>
      </c>
      <c r="J46" s="30"/>
      <c r="K46" s="30"/>
      <c r="L46" s="30"/>
      <c r="M46" s="30">
        <f>SUM(M47)</f>
        <v>1.01</v>
      </c>
      <c r="N46" s="30"/>
      <c r="O46" s="190"/>
    </row>
    <row r="47" spans="1:15" s="39" customFormat="1" ht="41.65" x14ac:dyDescent="0.45">
      <c r="A47" s="120">
        <v>1</v>
      </c>
      <c r="B47" s="168" t="s">
        <v>310</v>
      </c>
      <c r="C47" s="36">
        <f t="shared" si="1"/>
        <v>0.5</v>
      </c>
      <c r="D47" s="36">
        <v>0.5</v>
      </c>
      <c r="E47" s="36"/>
      <c r="F47" s="36"/>
      <c r="G47" s="36"/>
      <c r="H47" s="120" t="s">
        <v>311</v>
      </c>
      <c r="I47" s="36">
        <v>1.01</v>
      </c>
      <c r="J47" s="36"/>
      <c r="K47" s="36"/>
      <c r="L47" s="36"/>
      <c r="M47" s="36">
        <v>1.01</v>
      </c>
      <c r="N47" s="36"/>
      <c r="O47" s="188" t="s">
        <v>778</v>
      </c>
    </row>
    <row r="48" spans="1:15" s="33" customFormat="1" ht="30.75" customHeight="1" x14ac:dyDescent="0.45">
      <c r="A48" s="122">
        <f>+A47+A45+A42+A40+A35+A33+A31+A27+A25+A21+A16+A12</f>
        <v>26</v>
      </c>
      <c r="B48" s="122" t="s">
        <v>804</v>
      </c>
      <c r="C48" s="30">
        <f>SUM(C10,C13,C17,C22,C26,C28,C32,C34,C36,C41,C43,C46)</f>
        <v>112.04999999999998</v>
      </c>
      <c r="D48" s="30">
        <f>SUM(D10,D13,D17,D22,D26,D28,D32,D34,D36,D41,D43,D46)</f>
        <v>88.000000000000014</v>
      </c>
      <c r="E48" s="30">
        <f>SUM(E10,E13,E17,E22,E26,E28,E32,E34,E36,E41,E43,E46)</f>
        <v>5.1199999999999992</v>
      </c>
      <c r="F48" s="30"/>
      <c r="G48" s="30">
        <f>SUM(G10,G13,G17,G22,G26,G28,G32,G34,G36,G41,G43,G46)</f>
        <v>17.990000000000002</v>
      </c>
      <c r="H48" s="31"/>
      <c r="I48" s="30">
        <f>SUM(I10,I13,I17,I22,I26,I28,I32,I34,I36,I41,I43,I46)</f>
        <v>42.269999999999996</v>
      </c>
      <c r="J48" s="30"/>
      <c r="K48" s="30">
        <f>SUM(K10,K13,K17,K22,K26,K28,K32,K34,K36,K41,K43,K46)</f>
        <v>19.049999999999997</v>
      </c>
      <c r="L48" s="30"/>
      <c r="M48" s="30">
        <f>SUM(M10,M13,M17,M22,M26,M28,M32,M34,M36,M41,M43,M46)</f>
        <v>19.900000000000002</v>
      </c>
      <c r="N48" s="30">
        <f>SUM(N10,N13,N17,N22,N26,N28,N32,N34,N36,N41,N43,N46)</f>
        <v>3.32</v>
      </c>
      <c r="O48" s="122"/>
    </row>
    <row r="49" spans="3:15" ht="12.75" x14ac:dyDescent="0.25">
      <c r="C49" s="23"/>
      <c r="I49" s="24"/>
    </row>
    <row r="50" spans="3:15" x14ac:dyDescent="0.45">
      <c r="M50" s="266" t="s">
        <v>790</v>
      </c>
      <c r="N50" s="266"/>
      <c r="O50" s="266"/>
    </row>
  </sheetData>
  <mergeCells count="18">
    <mergeCell ref="D7:G7"/>
    <mergeCell ref="H7:H8"/>
    <mergeCell ref="I7:I8"/>
    <mergeCell ref="J7:N7"/>
    <mergeCell ref="M50:O50"/>
    <mergeCell ref="O7:O8"/>
    <mergeCell ref="A1:E1"/>
    <mergeCell ref="F1:O1"/>
    <mergeCell ref="A2:E2"/>
    <mergeCell ref="F2:O2"/>
    <mergeCell ref="A3:E3"/>
    <mergeCell ref="F3:O3"/>
    <mergeCell ref="A4:O4"/>
    <mergeCell ref="A5:O5"/>
    <mergeCell ref="A6:O6"/>
    <mergeCell ref="A7:A8"/>
    <mergeCell ref="B7:B8"/>
    <mergeCell ref="C7:C8"/>
  </mergeCells>
  <pageMargins left="0.45866141700000002" right="0.20866141699999999" top="0.74803149606299202" bottom="0.74803149606299202" header="0.31496062992126" footer="0.31496062992126"/>
  <pageSetup paperSize="9" scale="9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14" zoomScale="130" zoomScaleNormal="130" workbookViewId="0">
      <selection activeCell="B17" sqref="B17"/>
    </sheetView>
  </sheetViews>
  <sheetFormatPr defaultColWidth="7.86328125" defaultRowHeight="13.15" x14ac:dyDescent="0.45"/>
  <cols>
    <col min="1" max="1" width="3.86328125" style="1" customWidth="1"/>
    <col min="2" max="2" width="29.86328125" style="8" customWidth="1"/>
    <col min="3" max="3" width="10.265625" style="1" customWidth="1"/>
    <col min="4" max="4" width="5.59765625" style="9" bestFit="1" customWidth="1"/>
    <col min="5" max="5" width="5.1328125" style="9" bestFit="1" customWidth="1"/>
    <col min="6" max="6" width="4.86328125" style="9" bestFit="1" customWidth="1"/>
    <col min="7" max="7" width="6.59765625" style="9" customWidth="1"/>
    <col min="8" max="8" width="21.3984375" style="8" customWidth="1"/>
    <col min="9" max="9" width="8.73046875" style="7" customWidth="1"/>
    <col min="10" max="10" width="6.1328125" style="1" customWidth="1"/>
    <col min="11" max="11" width="6.59765625" style="1" customWidth="1"/>
    <col min="12" max="12" width="7" style="1" bestFit="1" customWidth="1"/>
    <col min="13" max="13" width="6.59765625" style="1" customWidth="1"/>
    <col min="14" max="14" width="8" style="1" customWidth="1"/>
    <col min="15" max="15" width="27.265625" style="8" customWidth="1"/>
    <col min="16" max="253" width="7.86328125" style="1"/>
    <col min="254" max="254" width="9.1328125" style="1" customWidth="1"/>
    <col min="255" max="255" width="54.3984375" style="1" customWidth="1"/>
    <col min="256" max="260" width="14.86328125" style="1" customWidth="1"/>
    <col min="261" max="261" width="31.265625" style="1" customWidth="1"/>
    <col min="262" max="262" width="16.265625" style="1" customWidth="1"/>
    <col min="263" max="267" width="9.1328125" style="1" customWidth="1"/>
    <col min="268" max="268" width="33.1328125" style="1" customWidth="1"/>
    <col min="269" max="269" width="42.265625" style="1" customWidth="1"/>
    <col min="270" max="270" width="61.265625" style="1" customWidth="1"/>
    <col min="271" max="509" width="7.86328125" style="1"/>
    <col min="510" max="510" width="9.1328125" style="1" customWidth="1"/>
    <col min="511" max="511" width="54.3984375" style="1" customWidth="1"/>
    <col min="512" max="516" width="14.86328125" style="1" customWidth="1"/>
    <col min="517" max="517" width="31.265625" style="1" customWidth="1"/>
    <col min="518" max="518" width="16.265625" style="1" customWidth="1"/>
    <col min="519" max="523" width="9.1328125" style="1" customWidth="1"/>
    <col min="524" max="524" width="33.1328125" style="1" customWidth="1"/>
    <col min="525" max="525" width="42.265625" style="1" customWidth="1"/>
    <col min="526" max="526" width="61.265625" style="1" customWidth="1"/>
    <col min="527" max="765" width="7.86328125" style="1"/>
    <col min="766" max="766" width="9.1328125" style="1" customWidth="1"/>
    <col min="767" max="767" width="54.3984375" style="1" customWidth="1"/>
    <col min="768" max="772" width="14.86328125" style="1" customWidth="1"/>
    <col min="773" max="773" width="31.265625" style="1" customWidth="1"/>
    <col min="774" max="774" width="16.265625" style="1" customWidth="1"/>
    <col min="775" max="779" width="9.1328125" style="1" customWidth="1"/>
    <col min="780" max="780" width="33.1328125" style="1" customWidth="1"/>
    <col min="781" max="781" width="42.265625" style="1" customWidth="1"/>
    <col min="782" max="782" width="61.265625" style="1" customWidth="1"/>
    <col min="783" max="1021" width="7.86328125" style="1"/>
    <col min="1022" max="1022" width="9.1328125" style="1" customWidth="1"/>
    <col min="1023" max="1023" width="54.3984375" style="1" customWidth="1"/>
    <col min="1024" max="1028" width="14.86328125" style="1" customWidth="1"/>
    <col min="1029" max="1029" width="31.265625" style="1" customWidth="1"/>
    <col min="1030" max="1030" width="16.265625" style="1" customWidth="1"/>
    <col min="1031" max="1035" width="9.1328125" style="1" customWidth="1"/>
    <col min="1036" max="1036" width="33.1328125" style="1" customWidth="1"/>
    <col min="1037" max="1037" width="42.265625" style="1" customWidth="1"/>
    <col min="1038" max="1038" width="61.265625" style="1" customWidth="1"/>
    <col min="1039" max="1277" width="7.86328125" style="1"/>
    <col min="1278" max="1278" width="9.1328125" style="1" customWidth="1"/>
    <col min="1279" max="1279" width="54.3984375" style="1" customWidth="1"/>
    <col min="1280" max="1284" width="14.86328125" style="1" customWidth="1"/>
    <col min="1285" max="1285" width="31.265625" style="1" customWidth="1"/>
    <col min="1286" max="1286" width="16.265625" style="1" customWidth="1"/>
    <col min="1287" max="1291" width="9.1328125" style="1" customWidth="1"/>
    <col min="1292" max="1292" width="33.1328125" style="1" customWidth="1"/>
    <col min="1293" max="1293" width="42.265625" style="1" customWidth="1"/>
    <col min="1294" max="1294" width="61.265625" style="1" customWidth="1"/>
    <col min="1295" max="1533" width="7.86328125" style="1"/>
    <col min="1534" max="1534" width="9.1328125" style="1" customWidth="1"/>
    <col min="1535" max="1535" width="54.3984375" style="1" customWidth="1"/>
    <col min="1536" max="1540" width="14.86328125" style="1" customWidth="1"/>
    <col min="1541" max="1541" width="31.265625" style="1" customWidth="1"/>
    <col min="1542" max="1542" width="16.265625" style="1" customWidth="1"/>
    <col min="1543" max="1547" width="9.1328125" style="1" customWidth="1"/>
    <col min="1548" max="1548" width="33.1328125" style="1" customWidth="1"/>
    <col min="1549" max="1549" width="42.265625" style="1" customWidth="1"/>
    <col min="1550" max="1550" width="61.265625" style="1" customWidth="1"/>
    <col min="1551" max="1789" width="7.86328125" style="1"/>
    <col min="1790" max="1790" width="9.1328125" style="1" customWidth="1"/>
    <col min="1791" max="1791" width="54.3984375" style="1" customWidth="1"/>
    <col min="1792" max="1796" width="14.86328125" style="1" customWidth="1"/>
    <col min="1797" max="1797" width="31.265625" style="1" customWidth="1"/>
    <col min="1798" max="1798" width="16.265625" style="1" customWidth="1"/>
    <col min="1799" max="1803" width="9.1328125" style="1" customWidth="1"/>
    <col min="1804" max="1804" width="33.1328125" style="1" customWidth="1"/>
    <col min="1805" max="1805" width="42.265625" style="1" customWidth="1"/>
    <col min="1806" max="1806" width="61.265625" style="1" customWidth="1"/>
    <col min="1807" max="2045" width="7.86328125" style="1"/>
    <col min="2046" max="2046" width="9.1328125" style="1" customWidth="1"/>
    <col min="2047" max="2047" width="54.3984375" style="1" customWidth="1"/>
    <col min="2048" max="2052" width="14.86328125" style="1" customWidth="1"/>
    <col min="2053" max="2053" width="31.265625" style="1" customWidth="1"/>
    <col min="2054" max="2054" width="16.265625" style="1" customWidth="1"/>
    <col min="2055" max="2059" width="9.1328125" style="1" customWidth="1"/>
    <col min="2060" max="2060" width="33.1328125" style="1" customWidth="1"/>
    <col min="2061" max="2061" width="42.265625" style="1" customWidth="1"/>
    <col min="2062" max="2062" width="61.265625" style="1" customWidth="1"/>
    <col min="2063" max="2301" width="7.86328125" style="1"/>
    <col min="2302" max="2302" width="9.1328125" style="1" customWidth="1"/>
    <col min="2303" max="2303" width="54.3984375" style="1" customWidth="1"/>
    <col min="2304" max="2308" width="14.86328125" style="1" customWidth="1"/>
    <col min="2309" max="2309" width="31.265625" style="1" customWidth="1"/>
    <col min="2310" max="2310" width="16.265625" style="1" customWidth="1"/>
    <col min="2311" max="2315" width="9.1328125" style="1" customWidth="1"/>
    <col min="2316" max="2316" width="33.1328125" style="1" customWidth="1"/>
    <col min="2317" max="2317" width="42.265625" style="1" customWidth="1"/>
    <col min="2318" max="2318" width="61.265625" style="1" customWidth="1"/>
    <col min="2319" max="2557" width="7.86328125" style="1"/>
    <col min="2558" max="2558" width="9.1328125" style="1" customWidth="1"/>
    <col min="2559" max="2559" width="54.3984375" style="1" customWidth="1"/>
    <col min="2560" max="2564" width="14.86328125" style="1" customWidth="1"/>
    <col min="2565" max="2565" width="31.265625" style="1" customWidth="1"/>
    <col min="2566" max="2566" width="16.265625" style="1" customWidth="1"/>
    <col min="2567" max="2571" width="9.1328125" style="1" customWidth="1"/>
    <col min="2572" max="2572" width="33.1328125" style="1" customWidth="1"/>
    <col min="2573" max="2573" width="42.265625" style="1" customWidth="1"/>
    <col min="2574" max="2574" width="61.265625" style="1" customWidth="1"/>
    <col min="2575" max="2813" width="7.86328125" style="1"/>
    <col min="2814" max="2814" width="9.1328125" style="1" customWidth="1"/>
    <col min="2815" max="2815" width="54.3984375" style="1" customWidth="1"/>
    <col min="2816" max="2820" width="14.86328125" style="1" customWidth="1"/>
    <col min="2821" max="2821" width="31.265625" style="1" customWidth="1"/>
    <col min="2822" max="2822" width="16.265625" style="1" customWidth="1"/>
    <col min="2823" max="2827" width="9.1328125" style="1" customWidth="1"/>
    <col min="2828" max="2828" width="33.1328125" style="1" customWidth="1"/>
    <col min="2829" max="2829" width="42.265625" style="1" customWidth="1"/>
    <col min="2830" max="2830" width="61.265625" style="1" customWidth="1"/>
    <col min="2831" max="3069" width="7.86328125" style="1"/>
    <col min="3070" max="3070" width="9.1328125" style="1" customWidth="1"/>
    <col min="3071" max="3071" width="54.3984375" style="1" customWidth="1"/>
    <col min="3072" max="3076" width="14.86328125" style="1" customWidth="1"/>
    <col min="3077" max="3077" width="31.265625" style="1" customWidth="1"/>
    <col min="3078" max="3078" width="16.265625" style="1" customWidth="1"/>
    <col min="3079" max="3083" width="9.1328125" style="1" customWidth="1"/>
    <col min="3084" max="3084" width="33.1328125" style="1" customWidth="1"/>
    <col min="3085" max="3085" width="42.265625" style="1" customWidth="1"/>
    <col min="3086" max="3086" width="61.265625" style="1" customWidth="1"/>
    <col min="3087" max="3325" width="7.86328125" style="1"/>
    <col min="3326" max="3326" width="9.1328125" style="1" customWidth="1"/>
    <col min="3327" max="3327" width="54.3984375" style="1" customWidth="1"/>
    <col min="3328" max="3332" width="14.86328125" style="1" customWidth="1"/>
    <col min="3333" max="3333" width="31.265625" style="1" customWidth="1"/>
    <col min="3334" max="3334" width="16.265625" style="1" customWidth="1"/>
    <col min="3335" max="3339" width="9.1328125" style="1" customWidth="1"/>
    <col min="3340" max="3340" width="33.1328125" style="1" customWidth="1"/>
    <col min="3341" max="3341" width="42.265625" style="1" customWidth="1"/>
    <col min="3342" max="3342" width="61.265625" style="1" customWidth="1"/>
    <col min="3343" max="3581" width="7.86328125" style="1"/>
    <col min="3582" max="3582" width="9.1328125" style="1" customWidth="1"/>
    <col min="3583" max="3583" width="54.3984375" style="1" customWidth="1"/>
    <col min="3584" max="3588" width="14.86328125" style="1" customWidth="1"/>
    <col min="3589" max="3589" width="31.265625" style="1" customWidth="1"/>
    <col min="3590" max="3590" width="16.265625" style="1" customWidth="1"/>
    <col min="3591" max="3595" width="9.1328125" style="1" customWidth="1"/>
    <col min="3596" max="3596" width="33.1328125" style="1" customWidth="1"/>
    <col min="3597" max="3597" width="42.265625" style="1" customWidth="1"/>
    <col min="3598" max="3598" width="61.265625" style="1" customWidth="1"/>
    <col min="3599" max="3837" width="7.86328125" style="1"/>
    <col min="3838" max="3838" width="9.1328125" style="1" customWidth="1"/>
    <col min="3839" max="3839" width="54.3984375" style="1" customWidth="1"/>
    <col min="3840" max="3844" width="14.86328125" style="1" customWidth="1"/>
    <col min="3845" max="3845" width="31.265625" style="1" customWidth="1"/>
    <col min="3846" max="3846" width="16.265625" style="1" customWidth="1"/>
    <col min="3847" max="3851" width="9.1328125" style="1" customWidth="1"/>
    <col min="3852" max="3852" width="33.1328125" style="1" customWidth="1"/>
    <col min="3853" max="3853" width="42.265625" style="1" customWidth="1"/>
    <col min="3854" max="3854" width="61.265625" style="1" customWidth="1"/>
    <col min="3855" max="4093" width="7.86328125" style="1"/>
    <col min="4094" max="4094" width="9.1328125" style="1" customWidth="1"/>
    <col min="4095" max="4095" width="54.3984375" style="1" customWidth="1"/>
    <col min="4096" max="4100" width="14.86328125" style="1" customWidth="1"/>
    <col min="4101" max="4101" width="31.265625" style="1" customWidth="1"/>
    <col min="4102" max="4102" width="16.265625" style="1" customWidth="1"/>
    <col min="4103" max="4107" width="9.1328125" style="1" customWidth="1"/>
    <col min="4108" max="4108" width="33.1328125" style="1" customWidth="1"/>
    <col min="4109" max="4109" width="42.265625" style="1" customWidth="1"/>
    <col min="4110" max="4110" width="61.265625" style="1" customWidth="1"/>
    <col min="4111" max="4349" width="7.86328125" style="1"/>
    <col min="4350" max="4350" width="9.1328125" style="1" customWidth="1"/>
    <col min="4351" max="4351" width="54.3984375" style="1" customWidth="1"/>
    <col min="4352" max="4356" width="14.86328125" style="1" customWidth="1"/>
    <col min="4357" max="4357" width="31.265625" style="1" customWidth="1"/>
    <col min="4358" max="4358" width="16.265625" style="1" customWidth="1"/>
    <col min="4359" max="4363" width="9.1328125" style="1" customWidth="1"/>
    <col min="4364" max="4364" width="33.1328125" style="1" customWidth="1"/>
    <col min="4365" max="4365" width="42.265625" style="1" customWidth="1"/>
    <col min="4366" max="4366" width="61.265625" style="1" customWidth="1"/>
    <col min="4367" max="4605" width="7.86328125" style="1"/>
    <col min="4606" max="4606" width="9.1328125" style="1" customWidth="1"/>
    <col min="4607" max="4607" width="54.3984375" style="1" customWidth="1"/>
    <col min="4608" max="4612" width="14.86328125" style="1" customWidth="1"/>
    <col min="4613" max="4613" width="31.265625" style="1" customWidth="1"/>
    <col min="4614" max="4614" width="16.265625" style="1" customWidth="1"/>
    <col min="4615" max="4619" width="9.1328125" style="1" customWidth="1"/>
    <col min="4620" max="4620" width="33.1328125" style="1" customWidth="1"/>
    <col min="4621" max="4621" width="42.265625" style="1" customWidth="1"/>
    <col min="4622" max="4622" width="61.265625" style="1" customWidth="1"/>
    <col min="4623" max="4861" width="7.86328125" style="1"/>
    <col min="4862" max="4862" width="9.1328125" style="1" customWidth="1"/>
    <col min="4863" max="4863" width="54.3984375" style="1" customWidth="1"/>
    <col min="4864" max="4868" width="14.86328125" style="1" customWidth="1"/>
    <col min="4869" max="4869" width="31.265625" style="1" customWidth="1"/>
    <col min="4870" max="4870" width="16.265625" style="1" customWidth="1"/>
    <col min="4871" max="4875" width="9.1328125" style="1" customWidth="1"/>
    <col min="4876" max="4876" width="33.1328125" style="1" customWidth="1"/>
    <col min="4877" max="4877" width="42.265625" style="1" customWidth="1"/>
    <col min="4878" max="4878" width="61.265625" style="1" customWidth="1"/>
    <col min="4879" max="5117" width="7.86328125" style="1"/>
    <col min="5118" max="5118" width="9.1328125" style="1" customWidth="1"/>
    <col min="5119" max="5119" width="54.3984375" style="1" customWidth="1"/>
    <col min="5120" max="5124" width="14.86328125" style="1" customWidth="1"/>
    <col min="5125" max="5125" width="31.265625" style="1" customWidth="1"/>
    <col min="5126" max="5126" width="16.265625" style="1" customWidth="1"/>
    <col min="5127" max="5131" width="9.1328125" style="1" customWidth="1"/>
    <col min="5132" max="5132" width="33.1328125" style="1" customWidth="1"/>
    <col min="5133" max="5133" width="42.265625" style="1" customWidth="1"/>
    <col min="5134" max="5134" width="61.265625" style="1" customWidth="1"/>
    <col min="5135" max="5373" width="7.86328125" style="1"/>
    <col min="5374" max="5374" width="9.1328125" style="1" customWidth="1"/>
    <col min="5375" max="5375" width="54.3984375" style="1" customWidth="1"/>
    <col min="5376" max="5380" width="14.86328125" style="1" customWidth="1"/>
    <col min="5381" max="5381" width="31.265625" style="1" customWidth="1"/>
    <col min="5382" max="5382" width="16.265625" style="1" customWidth="1"/>
    <col min="5383" max="5387" width="9.1328125" style="1" customWidth="1"/>
    <col min="5388" max="5388" width="33.1328125" style="1" customWidth="1"/>
    <col min="5389" max="5389" width="42.265625" style="1" customWidth="1"/>
    <col min="5390" max="5390" width="61.265625" style="1" customWidth="1"/>
    <col min="5391" max="5629" width="7.86328125" style="1"/>
    <col min="5630" max="5630" width="9.1328125" style="1" customWidth="1"/>
    <col min="5631" max="5631" width="54.3984375" style="1" customWidth="1"/>
    <col min="5632" max="5636" width="14.86328125" style="1" customWidth="1"/>
    <col min="5637" max="5637" width="31.265625" style="1" customWidth="1"/>
    <col min="5638" max="5638" width="16.265625" style="1" customWidth="1"/>
    <col min="5639" max="5643" width="9.1328125" style="1" customWidth="1"/>
    <col min="5644" max="5644" width="33.1328125" style="1" customWidth="1"/>
    <col min="5645" max="5645" width="42.265625" style="1" customWidth="1"/>
    <col min="5646" max="5646" width="61.265625" style="1" customWidth="1"/>
    <col min="5647" max="5885" width="7.86328125" style="1"/>
    <col min="5886" max="5886" width="9.1328125" style="1" customWidth="1"/>
    <col min="5887" max="5887" width="54.3984375" style="1" customWidth="1"/>
    <col min="5888" max="5892" width="14.86328125" style="1" customWidth="1"/>
    <col min="5893" max="5893" width="31.265625" style="1" customWidth="1"/>
    <col min="5894" max="5894" width="16.265625" style="1" customWidth="1"/>
    <col min="5895" max="5899" width="9.1328125" style="1" customWidth="1"/>
    <col min="5900" max="5900" width="33.1328125" style="1" customWidth="1"/>
    <col min="5901" max="5901" width="42.265625" style="1" customWidth="1"/>
    <col min="5902" max="5902" width="61.265625" style="1" customWidth="1"/>
    <col min="5903" max="6141" width="7.86328125" style="1"/>
    <col min="6142" max="6142" width="9.1328125" style="1" customWidth="1"/>
    <col min="6143" max="6143" width="54.3984375" style="1" customWidth="1"/>
    <col min="6144" max="6148" width="14.86328125" style="1" customWidth="1"/>
    <col min="6149" max="6149" width="31.265625" style="1" customWidth="1"/>
    <col min="6150" max="6150" width="16.265625" style="1" customWidth="1"/>
    <col min="6151" max="6155" width="9.1328125" style="1" customWidth="1"/>
    <col min="6156" max="6156" width="33.1328125" style="1" customWidth="1"/>
    <col min="6157" max="6157" width="42.265625" style="1" customWidth="1"/>
    <col min="6158" max="6158" width="61.265625" style="1" customWidth="1"/>
    <col min="6159" max="6397" width="7.86328125" style="1"/>
    <col min="6398" max="6398" width="9.1328125" style="1" customWidth="1"/>
    <col min="6399" max="6399" width="54.3984375" style="1" customWidth="1"/>
    <col min="6400" max="6404" width="14.86328125" style="1" customWidth="1"/>
    <col min="6405" max="6405" width="31.265625" style="1" customWidth="1"/>
    <col min="6406" max="6406" width="16.265625" style="1" customWidth="1"/>
    <col min="6407" max="6411" width="9.1328125" style="1" customWidth="1"/>
    <col min="6412" max="6412" width="33.1328125" style="1" customWidth="1"/>
    <col min="6413" max="6413" width="42.265625" style="1" customWidth="1"/>
    <col min="6414" max="6414" width="61.265625" style="1" customWidth="1"/>
    <col min="6415" max="6653" width="7.86328125" style="1"/>
    <col min="6654" max="6654" width="9.1328125" style="1" customWidth="1"/>
    <col min="6655" max="6655" width="54.3984375" style="1" customWidth="1"/>
    <col min="6656" max="6660" width="14.86328125" style="1" customWidth="1"/>
    <col min="6661" max="6661" width="31.265625" style="1" customWidth="1"/>
    <col min="6662" max="6662" width="16.265625" style="1" customWidth="1"/>
    <col min="6663" max="6667" width="9.1328125" style="1" customWidth="1"/>
    <col min="6668" max="6668" width="33.1328125" style="1" customWidth="1"/>
    <col min="6669" max="6669" width="42.265625" style="1" customWidth="1"/>
    <col min="6670" max="6670" width="61.265625" style="1" customWidth="1"/>
    <col min="6671" max="6909" width="7.86328125" style="1"/>
    <col min="6910" max="6910" width="9.1328125" style="1" customWidth="1"/>
    <col min="6911" max="6911" width="54.3984375" style="1" customWidth="1"/>
    <col min="6912" max="6916" width="14.86328125" style="1" customWidth="1"/>
    <col min="6917" max="6917" width="31.265625" style="1" customWidth="1"/>
    <col min="6918" max="6918" width="16.265625" style="1" customWidth="1"/>
    <col min="6919" max="6923" width="9.1328125" style="1" customWidth="1"/>
    <col min="6924" max="6924" width="33.1328125" style="1" customWidth="1"/>
    <col min="6925" max="6925" width="42.265625" style="1" customWidth="1"/>
    <col min="6926" max="6926" width="61.265625" style="1" customWidth="1"/>
    <col min="6927" max="7165" width="7.86328125" style="1"/>
    <col min="7166" max="7166" width="9.1328125" style="1" customWidth="1"/>
    <col min="7167" max="7167" width="54.3984375" style="1" customWidth="1"/>
    <col min="7168" max="7172" width="14.86328125" style="1" customWidth="1"/>
    <col min="7173" max="7173" width="31.265625" style="1" customWidth="1"/>
    <col min="7174" max="7174" width="16.265625" style="1" customWidth="1"/>
    <col min="7175" max="7179" width="9.1328125" style="1" customWidth="1"/>
    <col min="7180" max="7180" width="33.1328125" style="1" customWidth="1"/>
    <col min="7181" max="7181" width="42.265625" style="1" customWidth="1"/>
    <col min="7182" max="7182" width="61.265625" style="1" customWidth="1"/>
    <col min="7183" max="7421" width="7.86328125" style="1"/>
    <col min="7422" max="7422" width="9.1328125" style="1" customWidth="1"/>
    <col min="7423" max="7423" width="54.3984375" style="1" customWidth="1"/>
    <col min="7424" max="7428" width="14.86328125" style="1" customWidth="1"/>
    <col min="7429" max="7429" width="31.265625" style="1" customWidth="1"/>
    <col min="7430" max="7430" width="16.265625" style="1" customWidth="1"/>
    <col min="7431" max="7435" width="9.1328125" style="1" customWidth="1"/>
    <col min="7436" max="7436" width="33.1328125" style="1" customWidth="1"/>
    <col min="7437" max="7437" width="42.265625" style="1" customWidth="1"/>
    <col min="7438" max="7438" width="61.265625" style="1" customWidth="1"/>
    <col min="7439" max="7677" width="7.86328125" style="1"/>
    <col min="7678" max="7678" width="9.1328125" style="1" customWidth="1"/>
    <col min="7679" max="7679" width="54.3984375" style="1" customWidth="1"/>
    <col min="7680" max="7684" width="14.86328125" style="1" customWidth="1"/>
    <col min="7685" max="7685" width="31.265625" style="1" customWidth="1"/>
    <col min="7686" max="7686" width="16.265625" style="1" customWidth="1"/>
    <col min="7687" max="7691" width="9.1328125" style="1" customWidth="1"/>
    <col min="7692" max="7692" width="33.1328125" style="1" customWidth="1"/>
    <col min="7693" max="7693" width="42.265625" style="1" customWidth="1"/>
    <col min="7694" max="7694" width="61.265625" style="1" customWidth="1"/>
    <col min="7695" max="7933" width="7.86328125" style="1"/>
    <col min="7934" max="7934" width="9.1328125" style="1" customWidth="1"/>
    <col min="7935" max="7935" width="54.3984375" style="1" customWidth="1"/>
    <col min="7936" max="7940" width="14.86328125" style="1" customWidth="1"/>
    <col min="7941" max="7941" width="31.265625" style="1" customWidth="1"/>
    <col min="7942" max="7942" width="16.265625" style="1" customWidth="1"/>
    <col min="7943" max="7947" width="9.1328125" style="1" customWidth="1"/>
    <col min="7948" max="7948" width="33.1328125" style="1" customWidth="1"/>
    <col min="7949" max="7949" width="42.265625" style="1" customWidth="1"/>
    <col min="7950" max="7950" width="61.265625" style="1" customWidth="1"/>
    <col min="7951" max="8189" width="7.86328125" style="1"/>
    <col min="8190" max="8190" width="9.1328125" style="1" customWidth="1"/>
    <col min="8191" max="8191" width="54.3984375" style="1" customWidth="1"/>
    <col min="8192" max="8196" width="14.86328125" style="1" customWidth="1"/>
    <col min="8197" max="8197" width="31.265625" style="1" customWidth="1"/>
    <col min="8198" max="8198" width="16.265625" style="1" customWidth="1"/>
    <col min="8199" max="8203" width="9.1328125" style="1" customWidth="1"/>
    <col min="8204" max="8204" width="33.1328125" style="1" customWidth="1"/>
    <col min="8205" max="8205" width="42.265625" style="1" customWidth="1"/>
    <col min="8206" max="8206" width="61.265625" style="1" customWidth="1"/>
    <col min="8207" max="8445" width="7.86328125" style="1"/>
    <col min="8446" max="8446" width="9.1328125" style="1" customWidth="1"/>
    <col min="8447" max="8447" width="54.3984375" style="1" customWidth="1"/>
    <col min="8448" max="8452" width="14.86328125" style="1" customWidth="1"/>
    <col min="8453" max="8453" width="31.265625" style="1" customWidth="1"/>
    <col min="8454" max="8454" width="16.265625" style="1" customWidth="1"/>
    <col min="8455" max="8459" width="9.1328125" style="1" customWidth="1"/>
    <col min="8460" max="8460" width="33.1328125" style="1" customWidth="1"/>
    <col min="8461" max="8461" width="42.265625" style="1" customWidth="1"/>
    <col min="8462" max="8462" width="61.265625" style="1" customWidth="1"/>
    <col min="8463" max="8701" width="7.86328125" style="1"/>
    <col min="8702" max="8702" width="9.1328125" style="1" customWidth="1"/>
    <col min="8703" max="8703" width="54.3984375" style="1" customWidth="1"/>
    <col min="8704" max="8708" width="14.86328125" style="1" customWidth="1"/>
    <col min="8709" max="8709" width="31.265625" style="1" customWidth="1"/>
    <col min="8710" max="8710" width="16.265625" style="1" customWidth="1"/>
    <col min="8711" max="8715" width="9.1328125" style="1" customWidth="1"/>
    <col min="8716" max="8716" width="33.1328125" style="1" customWidth="1"/>
    <col min="8717" max="8717" width="42.265625" style="1" customWidth="1"/>
    <col min="8718" max="8718" width="61.265625" style="1" customWidth="1"/>
    <col min="8719" max="8957" width="7.86328125" style="1"/>
    <col min="8958" max="8958" width="9.1328125" style="1" customWidth="1"/>
    <col min="8959" max="8959" width="54.3984375" style="1" customWidth="1"/>
    <col min="8960" max="8964" width="14.86328125" style="1" customWidth="1"/>
    <col min="8965" max="8965" width="31.265625" style="1" customWidth="1"/>
    <col min="8966" max="8966" width="16.265625" style="1" customWidth="1"/>
    <col min="8967" max="8971" width="9.1328125" style="1" customWidth="1"/>
    <col min="8972" max="8972" width="33.1328125" style="1" customWidth="1"/>
    <col min="8973" max="8973" width="42.265625" style="1" customWidth="1"/>
    <col min="8974" max="8974" width="61.265625" style="1" customWidth="1"/>
    <col min="8975" max="9213" width="7.86328125" style="1"/>
    <col min="9214" max="9214" width="9.1328125" style="1" customWidth="1"/>
    <col min="9215" max="9215" width="54.3984375" style="1" customWidth="1"/>
    <col min="9216" max="9220" width="14.86328125" style="1" customWidth="1"/>
    <col min="9221" max="9221" width="31.265625" style="1" customWidth="1"/>
    <col min="9222" max="9222" width="16.265625" style="1" customWidth="1"/>
    <col min="9223" max="9227" width="9.1328125" style="1" customWidth="1"/>
    <col min="9228" max="9228" width="33.1328125" style="1" customWidth="1"/>
    <col min="9229" max="9229" width="42.265625" style="1" customWidth="1"/>
    <col min="9230" max="9230" width="61.265625" style="1" customWidth="1"/>
    <col min="9231" max="9469" width="7.86328125" style="1"/>
    <col min="9470" max="9470" width="9.1328125" style="1" customWidth="1"/>
    <col min="9471" max="9471" width="54.3984375" style="1" customWidth="1"/>
    <col min="9472" max="9476" width="14.86328125" style="1" customWidth="1"/>
    <col min="9477" max="9477" width="31.265625" style="1" customWidth="1"/>
    <col min="9478" max="9478" width="16.265625" style="1" customWidth="1"/>
    <col min="9479" max="9483" width="9.1328125" style="1" customWidth="1"/>
    <col min="9484" max="9484" width="33.1328125" style="1" customWidth="1"/>
    <col min="9485" max="9485" width="42.265625" style="1" customWidth="1"/>
    <col min="9486" max="9486" width="61.265625" style="1" customWidth="1"/>
    <col min="9487" max="9725" width="7.86328125" style="1"/>
    <col min="9726" max="9726" width="9.1328125" style="1" customWidth="1"/>
    <col min="9727" max="9727" width="54.3984375" style="1" customWidth="1"/>
    <col min="9728" max="9732" width="14.86328125" style="1" customWidth="1"/>
    <col min="9733" max="9733" width="31.265625" style="1" customWidth="1"/>
    <col min="9734" max="9734" width="16.265625" style="1" customWidth="1"/>
    <col min="9735" max="9739" width="9.1328125" style="1" customWidth="1"/>
    <col min="9740" max="9740" width="33.1328125" style="1" customWidth="1"/>
    <col min="9741" max="9741" width="42.265625" style="1" customWidth="1"/>
    <col min="9742" max="9742" width="61.265625" style="1" customWidth="1"/>
    <col min="9743" max="9981" width="7.86328125" style="1"/>
    <col min="9982" max="9982" width="9.1328125" style="1" customWidth="1"/>
    <col min="9983" max="9983" width="54.3984375" style="1" customWidth="1"/>
    <col min="9984" max="9988" width="14.86328125" style="1" customWidth="1"/>
    <col min="9989" max="9989" width="31.265625" style="1" customWidth="1"/>
    <col min="9990" max="9990" width="16.265625" style="1" customWidth="1"/>
    <col min="9991" max="9995" width="9.1328125" style="1" customWidth="1"/>
    <col min="9996" max="9996" width="33.1328125" style="1" customWidth="1"/>
    <col min="9997" max="9997" width="42.265625" style="1" customWidth="1"/>
    <col min="9998" max="9998" width="61.265625" style="1" customWidth="1"/>
    <col min="9999" max="10237" width="7.86328125" style="1"/>
    <col min="10238" max="10238" width="9.1328125" style="1" customWidth="1"/>
    <col min="10239" max="10239" width="54.3984375" style="1" customWidth="1"/>
    <col min="10240" max="10244" width="14.86328125" style="1" customWidth="1"/>
    <col min="10245" max="10245" width="31.265625" style="1" customWidth="1"/>
    <col min="10246" max="10246" width="16.265625" style="1" customWidth="1"/>
    <col min="10247" max="10251" width="9.1328125" style="1" customWidth="1"/>
    <col min="10252" max="10252" width="33.1328125" style="1" customWidth="1"/>
    <col min="10253" max="10253" width="42.265625" style="1" customWidth="1"/>
    <col min="10254" max="10254" width="61.265625" style="1" customWidth="1"/>
    <col min="10255" max="10493" width="7.86328125" style="1"/>
    <col min="10494" max="10494" width="9.1328125" style="1" customWidth="1"/>
    <col min="10495" max="10495" width="54.3984375" style="1" customWidth="1"/>
    <col min="10496" max="10500" width="14.86328125" style="1" customWidth="1"/>
    <col min="10501" max="10501" width="31.265625" style="1" customWidth="1"/>
    <col min="10502" max="10502" width="16.265625" style="1" customWidth="1"/>
    <col min="10503" max="10507" width="9.1328125" style="1" customWidth="1"/>
    <col min="10508" max="10508" width="33.1328125" style="1" customWidth="1"/>
    <col min="10509" max="10509" width="42.265625" style="1" customWidth="1"/>
    <col min="10510" max="10510" width="61.265625" style="1" customWidth="1"/>
    <col min="10511" max="10749" width="7.86328125" style="1"/>
    <col min="10750" max="10750" width="9.1328125" style="1" customWidth="1"/>
    <col min="10751" max="10751" width="54.3984375" style="1" customWidth="1"/>
    <col min="10752" max="10756" width="14.86328125" style="1" customWidth="1"/>
    <col min="10757" max="10757" width="31.265625" style="1" customWidth="1"/>
    <col min="10758" max="10758" width="16.265625" style="1" customWidth="1"/>
    <col min="10759" max="10763" width="9.1328125" style="1" customWidth="1"/>
    <col min="10764" max="10764" width="33.1328125" style="1" customWidth="1"/>
    <col min="10765" max="10765" width="42.265625" style="1" customWidth="1"/>
    <col min="10766" max="10766" width="61.265625" style="1" customWidth="1"/>
    <col min="10767" max="11005" width="7.86328125" style="1"/>
    <col min="11006" max="11006" width="9.1328125" style="1" customWidth="1"/>
    <col min="11007" max="11007" width="54.3984375" style="1" customWidth="1"/>
    <col min="11008" max="11012" width="14.86328125" style="1" customWidth="1"/>
    <col min="11013" max="11013" width="31.265625" style="1" customWidth="1"/>
    <col min="11014" max="11014" width="16.265625" style="1" customWidth="1"/>
    <col min="11015" max="11019" width="9.1328125" style="1" customWidth="1"/>
    <col min="11020" max="11020" width="33.1328125" style="1" customWidth="1"/>
    <col min="11021" max="11021" width="42.265625" style="1" customWidth="1"/>
    <col min="11022" max="11022" width="61.265625" style="1" customWidth="1"/>
    <col min="11023" max="11261" width="7.86328125" style="1"/>
    <col min="11262" max="11262" width="9.1328125" style="1" customWidth="1"/>
    <col min="11263" max="11263" width="54.3984375" style="1" customWidth="1"/>
    <col min="11264" max="11268" width="14.86328125" style="1" customWidth="1"/>
    <col min="11269" max="11269" width="31.265625" style="1" customWidth="1"/>
    <col min="11270" max="11270" width="16.265625" style="1" customWidth="1"/>
    <col min="11271" max="11275" width="9.1328125" style="1" customWidth="1"/>
    <col min="11276" max="11276" width="33.1328125" style="1" customWidth="1"/>
    <col min="11277" max="11277" width="42.265625" style="1" customWidth="1"/>
    <col min="11278" max="11278" width="61.265625" style="1" customWidth="1"/>
    <col min="11279" max="11517" width="7.86328125" style="1"/>
    <col min="11518" max="11518" width="9.1328125" style="1" customWidth="1"/>
    <col min="11519" max="11519" width="54.3984375" style="1" customWidth="1"/>
    <col min="11520" max="11524" width="14.86328125" style="1" customWidth="1"/>
    <col min="11525" max="11525" width="31.265625" style="1" customWidth="1"/>
    <col min="11526" max="11526" width="16.265625" style="1" customWidth="1"/>
    <col min="11527" max="11531" width="9.1328125" style="1" customWidth="1"/>
    <col min="11532" max="11532" width="33.1328125" style="1" customWidth="1"/>
    <col min="11533" max="11533" width="42.265625" style="1" customWidth="1"/>
    <col min="11534" max="11534" width="61.265625" style="1" customWidth="1"/>
    <col min="11535" max="11773" width="7.86328125" style="1"/>
    <col min="11774" max="11774" width="9.1328125" style="1" customWidth="1"/>
    <col min="11775" max="11775" width="54.3984375" style="1" customWidth="1"/>
    <col min="11776" max="11780" width="14.86328125" style="1" customWidth="1"/>
    <col min="11781" max="11781" width="31.265625" style="1" customWidth="1"/>
    <col min="11782" max="11782" width="16.265625" style="1" customWidth="1"/>
    <col min="11783" max="11787" width="9.1328125" style="1" customWidth="1"/>
    <col min="11788" max="11788" width="33.1328125" style="1" customWidth="1"/>
    <col min="11789" max="11789" width="42.265625" style="1" customWidth="1"/>
    <col min="11790" max="11790" width="61.265625" style="1" customWidth="1"/>
    <col min="11791" max="12029" width="7.86328125" style="1"/>
    <col min="12030" max="12030" width="9.1328125" style="1" customWidth="1"/>
    <col min="12031" max="12031" width="54.3984375" style="1" customWidth="1"/>
    <col min="12032" max="12036" width="14.86328125" style="1" customWidth="1"/>
    <col min="12037" max="12037" width="31.265625" style="1" customWidth="1"/>
    <col min="12038" max="12038" width="16.265625" style="1" customWidth="1"/>
    <col min="12039" max="12043" width="9.1328125" style="1" customWidth="1"/>
    <col min="12044" max="12044" width="33.1328125" style="1" customWidth="1"/>
    <col min="12045" max="12045" width="42.265625" style="1" customWidth="1"/>
    <col min="12046" max="12046" width="61.265625" style="1" customWidth="1"/>
    <col min="12047" max="12285" width="7.86328125" style="1"/>
    <col min="12286" max="12286" width="9.1328125" style="1" customWidth="1"/>
    <col min="12287" max="12287" width="54.3984375" style="1" customWidth="1"/>
    <col min="12288" max="12292" width="14.86328125" style="1" customWidth="1"/>
    <col min="12293" max="12293" width="31.265625" style="1" customWidth="1"/>
    <col min="12294" max="12294" width="16.265625" style="1" customWidth="1"/>
    <col min="12295" max="12299" width="9.1328125" style="1" customWidth="1"/>
    <col min="12300" max="12300" width="33.1328125" style="1" customWidth="1"/>
    <col min="12301" max="12301" width="42.265625" style="1" customWidth="1"/>
    <col min="12302" max="12302" width="61.265625" style="1" customWidth="1"/>
    <col min="12303" max="12541" width="7.86328125" style="1"/>
    <col min="12542" max="12542" width="9.1328125" style="1" customWidth="1"/>
    <col min="12543" max="12543" width="54.3984375" style="1" customWidth="1"/>
    <col min="12544" max="12548" width="14.86328125" style="1" customWidth="1"/>
    <col min="12549" max="12549" width="31.265625" style="1" customWidth="1"/>
    <col min="12550" max="12550" width="16.265625" style="1" customWidth="1"/>
    <col min="12551" max="12555" width="9.1328125" style="1" customWidth="1"/>
    <col min="12556" max="12556" width="33.1328125" style="1" customWidth="1"/>
    <col min="12557" max="12557" width="42.265625" style="1" customWidth="1"/>
    <col min="12558" max="12558" width="61.265625" style="1" customWidth="1"/>
    <col min="12559" max="12797" width="7.86328125" style="1"/>
    <col min="12798" max="12798" width="9.1328125" style="1" customWidth="1"/>
    <col min="12799" max="12799" width="54.3984375" style="1" customWidth="1"/>
    <col min="12800" max="12804" width="14.86328125" style="1" customWidth="1"/>
    <col min="12805" max="12805" width="31.265625" style="1" customWidth="1"/>
    <col min="12806" max="12806" width="16.265625" style="1" customWidth="1"/>
    <col min="12807" max="12811" width="9.1328125" style="1" customWidth="1"/>
    <col min="12812" max="12812" width="33.1328125" style="1" customWidth="1"/>
    <col min="12813" max="12813" width="42.265625" style="1" customWidth="1"/>
    <col min="12814" max="12814" width="61.265625" style="1" customWidth="1"/>
    <col min="12815" max="13053" width="7.86328125" style="1"/>
    <col min="13054" max="13054" width="9.1328125" style="1" customWidth="1"/>
    <col min="13055" max="13055" width="54.3984375" style="1" customWidth="1"/>
    <col min="13056" max="13060" width="14.86328125" style="1" customWidth="1"/>
    <col min="13061" max="13061" width="31.265625" style="1" customWidth="1"/>
    <col min="13062" max="13062" width="16.265625" style="1" customWidth="1"/>
    <col min="13063" max="13067" width="9.1328125" style="1" customWidth="1"/>
    <col min="13068" max="13068" width="33.1328125" style="1" customWidth="1"/>
    <col min="13069" max="13069" width="42.265625" style="1" customWidth="1"/>
    <col min="13070" max="13070" width="61.265625" style="1" customWidth="1"/>
    <col min="13071" max="13309" width="7.86328125" style="1"/>
    <col min="13310" max="13310" width="9.1328125" style="1" customWidth="1"/>
    <col min="13311" max="13311" width="54.3984375" style="1" customWidth="1"/>
    <col min="13312" max="13316" width="14.86328125" style="1" customWidth="1"/>
    <col min="13317" max="13317" width="31.265625" style="1" customWidth="1"/>
    <col min="13318" max="13318" width="16.265625" style="1" customWidth="1"/>
    <col min="13319" max="13323" width="9.1328125" style="1" customWidth="1"/>
    <col min="13324" max="13324" width="33.1328125" style="1" customWidth="1"/>
    <col min="13325" max="13325" width="42.265625" style="1" customWidth="1"/>
    <col min="13326" max="13326" width="61.265625" style="1" customWidth="1"/>
    <col min="13327" max="13565" width="7.86328125" style="1"/>
    <col min="13566" max="13566" width="9.1328125" style="1" customWidth="1"/>
    <col min="13567" max="13567" width="54.3984375" style="1" customWidth="1"/>
    <col min="13568" max="13572" width="14.86328125" style="1" customWidth="1"/>
    <col min="13573" max="13573" width="31.265625" style="1" customWidth="1"/>
    <col min="13574" max="13574" width="16.265625" style="1" customWidth="1"/>
    <col min="13575" max="13579" width="9.1328125" style="1" customWidth="1"/>
    <col min="13580" max="13580" width="33.1328125" style="1" customWidth="1"/>
    <col min="13581" max="13581" width="42.265625" style="1" customWidth="1"/>
    <col min="13582" max="13582" width="61.265625" style="1" customWidth="1"/>
    <col min="13583" max="13821" width="7.86328125" style="1"/>
    <col min="13822" max="13822" width="9.1328125" style="1" customWidth="1"/>
    <col min="13823" max="13823" width="54.3984375" style="1" customWidth="1"/>
    <col min="13824" max="13828" width="14.86328125" style="1" customWidth="1"/>
    <col min="13829" max="13829" width="31.265625" style="1" customWidth="1"/>
    <col min="13830" max="13830" width="16.265625" style="1" customWidth="1"/>
    <col min="13831" max="13835" width="9.1328125" style="1" customWidth="1"/>
    <col min="13836" max="13836" width="33.1328125" style="1" customWidth="1"/>
    <col min="13837" max="13837" width="42.265625" style="1" customWidth="1"/>
    <col min="13838" max="13838" width="61.265625" style="1" customWidth="1"/>
    <col min="13839" max="14077" width="7.86328125" style="1"/>
    <col min="14078" max="14078" width="9.1328125" style="1" customWidth="1"/>
    <col min="14079" max="14079" width="54.3984375" style="1" customWidth="1"/>
    <col min="14080" max="14084" width="14.86328125" style="1" customWidth="1"/>
    <col min="14085" max="14085" width="31.265625" style="1" customWidth="1"/>
    <col min="14086" max="14086" width="16.265625" style="1" customWidth="1"/>
    <col min="14087" max="14091" width="9.1328125" style="1" customWidth="1"/>
    <col min="14092" max="14092" width="33.1328125" style="1" customWidth="1"/>
    <col min="14093" max="14093" width="42.265625" style="1" customWidth="1"/>
    <col min="14094" max="14094" width="61.265625" style="1" customWidth="1"/>
    <col min="14095" max="14333" width="7.86328125" style="1"/>
    <col min="14334" max="14334" width="9.1328125" style="1" customWidth="1"/>
    <col min="14335" max="14335" width="54.3984375" style="1" customWidth="1"/>
    <col min="14336" max="14340" width="14.86328125" style="1" customWidth="1"/>
    <col min="14341" max="14341" width="31.265625" style="1" customWidth="1"/>
    <col min="14342" max="14342" width="16.265625" style="1" customWidth="1"/>
    <col min="14343" max="14347" width="9.1328125" style="1" customWidth="1"/>
    <col min="14348" max="14348" width="33.1328125" style="1" customWidth="1"/>
    <col min="14349" max="14349" width="42.265625" style="1" customWidth="1"/>
    <col min="14350" max="14350" width="61.265625" style="1" customWidth="1"/>
    <col min="14351" max="14589" width="7.86328125" style="1"/>
    <col min="14590" max="14590" width="9.1328125" style="1" customWidth="1"/>
    <col min="14591" max="14591" width="54.3984375" style="1" customWidth="1"/>
    <col min="14592" max="14596" width="14.86328125" style="1" customWidth="1"/>
    <col min="14597" max="14597" width="31.265625" style="1" customWidth="1"/>
    <col min="14598" max="14598" width="16.265625" style="1" customWidth="1"/>
    <col min="14599" max="14603" width="9.1328125" style="1" customWidth="1"/>
    <col min="14604" max="14604" width="33.1328125" style="1" customWidth="1"/>
    <col min="14605" max="14605" width="42.265625" style="1" customWidth="1"/>
    <col min="14606" max="14606" width="61.265625" style="1" customWidth="1"/>
    <col min="14607" max="14845" width="7.86328125" style="1"/>
    <col min="14846" max="14846" width="9.1328125" style="1" customWidth="1"/>
    <col min="14847" max="14847" width="54.3984375" style="1" customWidth="1"/>
    <col min="14848" max="14852" width="14.86328125" style="1" customWidth="1"/>
    <col min="14853" max="14853" width="31.265625" style="1" customWidth="1"/>
    <col min="14854" max="14854" width="16.265625" style="1" customWidth="1"/>
    <col min="14855" max="14859" width="9.1328125" style="1" customWidth="1"/>
    <col min="14860" max="14860" width="33.1328125" style="1" customWidth="1"/>
    <col min="14861" max="14861" width="42.265625" style="1" customWidth="1"/>
    <col min="14862" max="14862" width="61.265625" style="1" customWidth="1"/>
    <col min="14863" max="15101" width="7.86328125" style="1"/>
    <col min="15102" max="15102" width="9.1328125" style="1" customWidth="1"/>
    <col min="15103" max="15103" width="54.3984375" style="1" customWidth="1"/>
    <col min="15104" max="15108" width="14.86328125" style="1" customWidth="1"/>
    <col min="15109" max="15109" width="31.265625" style="1" customWidth="1"/>
    <col min="15110" max="15110" width="16.265625" style="1" customWidth="1"/>
    <col min="15111" max="15115" width="9.1328125" style="1" customWidth="1"/>
    <col min="15116" max="15116" width="33.1328125" style="1" customWidth="1"/>
    <col min="15117" max="15117" width="42.265625" style="1" customWidth="1"/>
    <col min="15118" max="15118" width="61.265625" style="1" customWidth="1"/>
    <col min="15119" max="15357" width="7.86328125" style="1"/>
    <col min="15358" max="15358" width="9.1328125" style="1" customWidth="1"/>
    <col min="15359" max="15359" width="54.3984375" style="1" customWidth="1"/>
    <col min="15360" max="15364" width="14.86328125" style="1" customWidth="1"/>
    <col min="15365" max="15365" width="31.265625" style="1" customWidth="1"/>
    <col min="15366" max="15366" width="16.265625" style="1" customWidth="1"/>
    <col min="15367" max="15371" width="9.1328125" style="1" customWidth="1"/>
    <col min="15372" max="15372" width="33.1328125" style="1" customWidth="1"/>
    <col min="15373" max="15373" width="42.265625" style="1" customWidth="1"/>
    <col min="15374" max="15374" width="61.265625" style="1" customWidth="1"/>
    <col min="15375" max="15613" width="7.86328125" style="1"/>
    <col min="15614" max="15614" width="9.1328125" style="1" customWidth="1"/>
    <col min="15615" max="15615" width="54.3984375" style="1" customWidth="1"/>
    <col min="15616" max="15620" width="14.86328125" style="1" customWidth="1"/>
    <col min="15621" max="15621" width="31.265625" style="1" customWidth="1"/>
    <col min="15622" max="15622" width="16.265625" style="1" customWidth="1"/>
    <col min="15623" max="15627" width="9.1328125" style="1" customWidth="1"/>
    <col min="15628" max="15628" width="33.1328125" style="1" customWidth="1"/>
    <col min="15629" max="15629" width="42.265625" style="1" customWidth="1"/>
    <col min="15630" max="15630" width="61.265625" style="1" customWidth="1"/>
    <col min="15631" max="15869" width="7.86328125" style="1"/>
    <col min="15870" max="15870" width="9.1328125" style="1" customWidth="1"/>
    <col min="15871" max="15871" width="54.3984375" style="1" customWidth="1"/>
    <col min="15872" max="15876" width="14.86328125" style="1" customWidth="1"/>
    <col min="15877" max="15877" width="31.265625" style="1" customWidth="1"/>
    <col min="15878" max="15878" width="16.265625" style="1" customWidth="1"/>
    <col min="15879" max="15883" width="9.1328125" style="1" customWidth="1"/>
    <col min="15884" max="15884" width="33.1328125" style="1" customWidth="1"/>
    <col min="15885" max="15885" width="42.265625" style="1" customWidth="1"/>
    <col min="15886" max="15886" width="61.265625" style="1" customWidth="1"/>
    <col min="15887" max="16125" width="7.86328125" style="1"/>
    <col min="16126" max="16126" width="9.1328125" style="1" customWidth="1"/>
    <col min="16127" max="16127" width="54.3984375" style="1" customWidth="1"/>
    <col min="16128" max="16132" width="14.86328125" style="1" customWidth="1"/>
    <col min="16133" max="16133" width="31.265625" style="1" customWidth="1"/>
    <col min="16134" max="16134" width="16.265625" style="1" customWidth="1"/>
    <col min="16135" max="16139" width="9.1328125" style="1" customWidth="1"/>
    <col min="16140" max="16140" width="33.1328125" style="1" customWidth="1"/>
    <col min="16141" max="16141" width="42.265625" style="1" customWidth="1"/>
    <col min="16142" max="16142" width="61.265625" style="1" customWidth="1"/>
    <col min="16143"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3.5" x14ac:dyDescent="0.45">
      <c r="A4" s="270" t="s">
        <v>781</v>
      </c>
      <c r="B4" s="270"/>
      <c r="C4" s="270"/>
      <c r="D4" s="270"/>
      <c r="E4" s="270"/>
      <c r="F4" s="270"/>
      <c r="G4" s="270"/>
      <c r="H4" s="270"/>
      <c r="I4" s="270"/>
      <c r="J4" s="270"/>
      <c r="K4" s="270"/>
      <c r="L4" s="270"/>
      <c r="M4" s="270"/>
      <c r="N4" s="270"/>
      <c r="O4" s="270"/>
    </row>
    <row r="5" spans="1:15"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4" t="s">
        <v>2</v>
      </c>
      <c r="B7" s="263" t="s">
        <v>3</v>
      </c>
      <c r="C7" s="263" t="s">
        <v>4</v>
      </c>
      <c r="D7" s="291" t="s">
        <v>5</v>
      </c>
      <c r="E7" s="292"/>
      <c r="F7" s="292"/>
      <c r="G7" s="293"/>
      <c r="H7" s="263" t="s">
        <v>628</v>
      </c>
      <c r="I7" s="263" t="s">
        <v>6</v>
      </c>
      <c r="J7" s="291" t="s">
        <v>7</v>
      </c>
      <c r="K7" s="292"/>
      <c r="L7" s="292"/>
      <c r="M7" s="292"/>
      <c r="N7" s="293"/>
      <c r="O7" s="263" t="s">
        <v>8</v>
      </c>
    </row>
    <row r="8" spans="1:15" s="3" customFormat="1" ht="78.75" customHeight="1" x14ac:dyDescent="0.45">
      <c r="A8" s="294"/>
      <c r="B8" s="264"/>
      <c r="C8" s="264"/>
      <c r="D8" s="251" t="s">
        <v>9</v>
      </c>
      <c r="E8" s="251" t="s">
        <v>10</v>
      </c>
      <c r="F8" s="251" t="s">
        <v>11</v>
      </c>
      <c r="G8" s="251" t="s">
        <v>12</v>
      </c>
      <c r="H8" s="264"/>
      <c r="I8" s="264"/>
      <c r="J8" s="251" t="s">
        <v>13</v>
      </c>
      <c r="K8" s="251" t="s">
        <v>14</v>
      </c>
      <c r="L8" s="251" t="s">
        <v>15</v>
      </c>
      <c r="M8" s="251" t="s">
        <v>16</v>
      </c>
      <c r="N8" s="251" t="str">
        <f>+'12.C Xuyên'!N8</f>
        <v>Ứng trước của DN và XH hoá</v>
      </c>
      <c r="O8" s="264"/>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3.5" x14ac:dyDescent="0.45">
      <c r="A10" s="122" t="s">
        <v>18</v>
      </c>
      <c r="B10" s="178" t="s">
        <v>69</v>
      </c>
      <c r="C10" s="179">
        <f>SUM(C11:C12)</f>
        <v>0.1</v>
      </c>
      <c r="D10" s="179">
        <f>SUM(D11:D12)</f>
        <v>0.08</v>
      </c>
      <c r="E10" s="31"/>
      <c r="F10" s="31"/>
      <c r="G10" s="179">
        <f>SUM(G11:G12)</f>
        <v>0.02</v>
      </c>
      <c r="H10" s="31"/>
      <c r="I10" s="179">
        <f>SUM(I11:I12)</f>
        <v>0.8</v>
      </c>
      <c r="J10" s="30"/>
      <c r="K10" s="179">
        <f>SUM(K11:K12)</f>
        <v>0.8</v>
      </c>
      <c r="L10" s="30"/>
      <c r="M10" s="30"/>
      <c r="N10" s="30"/>
      <c r="O10" s="122"/>
    </row>
    <row r="11" spans="1:15" s="39" customFormat="1" ht="55.5" x14ac:dyDescent="0.45">
      <c r="A11" s="252">
        <v>1</v>
      </c>
      <c r="B11" s="180" t="s">
        <v>435</v>
      </c>
      <c r="C11" s="181">
        <f>+D11+E11+F11+G11</f>
        <v>0.05</v>
      </c>
      <c r="D11" s="181">
        <v>0.04</v>
      </c>
      <c r="E11" s="134"/>
      <c r="F11" s="134"/>
      <c r="G11" s="181">
        <v>0.01</v>
      </c>
      <c r="H11" s="134" t="s">
        <v>436</v>
      </c>
      <c r="I11" s="36">
        <f>SUM(J11:N11)</f>
        <v>0.4</v>
      </c>
      <c r="J11" s="36"/>
      <c r="K11" s="36">
        <v>0.4</v>
      </c>
      <c r="L11" s="36"/>
      <c r="M11" s="36"/>
      <c r="N11" s="36"/>
      <c r="O11" s="252" t="s">
        <v>437</v>
      </c>
    </row>
    <row r="12" spans="1:15" s="39" customFormat="1" ht="55.5" x14ac:dyDescent="0.45">
      <c r="A12" s="252">
        <v>2</v>
      </c>
      <c r="B12" s="180" t="s">
        <v>438</v>
      </c>
      <c r="C12" s="181">
        <f>+D12+E12+F12+G12</f>
        <v>0.05</v>
      </c>
      <c r="D12" s="181">
        <v>0.04</v>
      </c>
      <c r="E12" s="134"/>
      <c r="F12" s="134"/>
      <c r="G12" s="181">
        <v>0.01</v>
      </c>
      <c r="H12" s="134" t="s">
        <v>439</v>
      </c>
      <c r="I12" s="36">
        <f>SUM(J12:N12)</f>
        <v>0.4</v>
      </c>
      <c r="J12" s="36"/>
      <c r="K12" s="36">
        <v>0.4</v>
      </c>
      <c r="L12" s="36"/>
      <c r="M12" s="36"/>
      <c r="N12" s="36"/>
      <c r="O12" s="252" t="s">
        <v>440</v>
      </c>
    </row>
    <row r="13" spans="1:15" s="33" customFormat="1" ht="13.5" x14ac:dyDescent="0.45">
      <c r="A13" s="122" t="s">
        <v>22</v>
      </c>
      <c r="B13" s="178" t="s">
        <v>36</v>
      </c>
      <c r="C13" s="179">
        <f>SUM(C14:C15)</f>
        <v>9</v>
      </c>
      <c r="D13" s="179">
        <f t="shared" ref="D13:J13" si="0">SUM(D14:D15)</f>
        <v>1</v>
      </c>
      <c r="E13" s="31"/>
      <c r="F13" s="31"/>
      <c r="G13" s="179">
        <f t="shared" si="0"/>
        <v>8</v>
      </c>
      <c r="H13" s="31"/>
      <c r="I13" s="30">
        <f t="shared" si="0"/>
        <v>2.8</v>
      </c>
      <c r="J13" s="30">
        <f t="shared" si="0"/>
        <v>2.8</v>
      </c>
      <c r="K13" s="30"/>
      <c r="L13" s="30"/>
      <c r="M13" s="30"/>
      <c r="N13" s="30"/>
      <c r="O13" s="122"/>
    </row>
    <row r="14" spans="1:15" s="39" customFormat="1" ht="27.75" x14ac:dyDescent="0.45">
      <c r="A14" s="252">
        <v>1</v>
      </c>
      <c r="B14" s="180" t="s">
        <v>443</v>
      </c>
      <c r="C14" s="181">
        <f t="shared" ref="C14:C27" si="1">+D14+E14+F14+G14</f>
        <v>5</v>
      </c>
      <c r="D14" s="181">
        <v>0.5</v>
      </c>
      <c r="E14" s="134"/>
      <c r="F14" s="134"/>
      <c r="G14" s="181">
        <v>4.5</v>
      </c>
      <c r="H14" s="134" t="s">
        <v>444</v>
      </c>
      <c r="I14" s="36">
        <f>SUM(J14:N14)</f>
        <v>1.5</v>
      </c>
      <c r="J14" s="36">
        <v>1.5</v>
      </c>
      <c r="K14" s="36"/>
      <c r="L14" s="36"/>
      <c r="M14" s="36"/>
      <c r="N14" s="36"/>
      <c r="O14" s="252" t="s">
        <v>779</v>
      </c>
    </row>
    <row r="15" spans="1:15" s="39" customFormat="1" ht="27.75" x14ac:dyDescent="0.45">
      <c r="A15" s="252">
        <v>2</v>
      </c>
      <c r="B15" s="180" t="s">
        <v>445</v>
      </c>
      <c r="C15" s="181">
        <f t="shared" si="1"/>
        <v>4</v>
      </c>
      <c r="D15" s="181">
        <v>0.5</v>
      </c>
      <c r="E15" s="134"/>
      <c r="F15" s="134"/>
      <c r="G15" s="181">
        <v>3.5</v>
      </c>
      <c r="H15" s="134" t="s">
        <v>446</v>
      </c>
      <c r="I15" s="36">
        <f>SUM(J15:N15)</f>
        <v>1.3</v>
      </c>
      <c r="J15" s="36">
        <v>1.3</v>
      </c>
      <c r="K15" s="36"/>
      <c r="L15" s="36"/>
      <c r="M15" s="36"/>
      <c r="N15" s="36"/>
      <c r="O15" s="252" t="s">
        <v>779</v>
      </c>
    </row>
    <row r="16" spans="1:15" s="33" customFormat="1" ht="13.5" x14ac:dyDescent="0.45">
      <c r="A16" s="122" t="s">
        <v>26</v>
      </c>
      <c r="B16" s="178" t="s">
        <v>27</v>
      </c>
      <c r="C16" s="179">
        <f>C17+C18</f>
        <v>3.68</v>
      </c>
      <c r="D16" s="179">
        <f t="shared" ref="D16:N16" si="2">D17+D18</f>
        <v>0.68</v>
      </c>
      <c r="E16" s="179">
        <f t="shared" si="2"/>
        <v>0</v>
      </c>
      <c r="F16" s="179"/>
      <c r="G16" s="179">
        <f t="shared" si="2"/>
        <v>3</v>
      </c>
      <c r="H16" s="179"/>
      <c r="I16" s="179">
        <f t="shared" si="2"/>
        <v>4.2</v>
      </c>
      <c r="J16" s="179">
        <f t="shared" si="2"/>
        <v>0</v>
      </c>
      <c r="K16" s="179">
        <f t="shared" si="2"/>
        <v>4.2</v>
      </c>
      <c r="L16" s="179">
        <f t="shared" si="2"/>
        <v>0</v>
      </c>
      <c r="M16" s="179">
        <f t="shared" si="2"/>
        <v>0</v>
      </c>
      <c r="N16" s="179">
        <f t="shared" si="2"/>
        <v>0</v>
      </c>
      <c r="O16" s="122"/>
    </row>
    <row r="17" spans="1:15" s="39" customFormat="1" ht="52.5" x14ac:dyDescent="0.45">
      <c r="A17" s="252">
        <v>1</v>
      </c>
      <c r="B17" s="253" t="s">
        <v>795</v>
      </c>
      <c r="C17" s="254">
        <v>3</v>
      </c>
      <c r="D17" s="254"/>
      <c r="E17" s="254"/>
      <c r="F17" s="254"/>
      <c r="G17" s="254">
        <v>3</v>
      </c>
      <c r="H17" s="254" t="s">
        <v>796</v>
      </c>
      <c r="I17" s="254">
        <v>3</v>
      </c>
      <c r="J17" s="254"/>
      <c r="K17" s="254">
        <v>3</v>
      </c>
      <c r="L17" s="254"/>
      <c r="M17" s="254"/>
      <c r="N17" s="254"/>
      <c r="O17" s="255" t="s">
        <v>797</v>
      </c>
    </row>
    <row r="18" spans="1:15" s="39" customFormat="1" ht="41.65" x14ac:dyDescent="0.45">
      <c r="A18" s="252">
        <v>2</v>
      </c>
      <c r="B18" s="256" t="s">
        <v>798</v>
      </c>
      <c r="C18" s="254">
        <v>0.68</v>
      </c>
      <c r="D18" s="254">
        <v>0.68</v>
      </c>
      <c r="E18" s="254"/>
      <c r="F18" s="254"/>
      <c r="G18" s="254"/>
      <c r="H18" s="254" t="s">
        <v>799</v>
      </c>
      <c r="I18" s="254">
        <v>1.2</v>
      </c>
      <c r="J18" s="254"/>
      <c r="K18" s="254">
        <v>1.2</v>
      </c>
      <c r="L18" s="254"/>
      <c r="M18" s="254"/>
      <c r="N18" s="254"/>
      <c r="O18" s="255" t="s">
        <v>800</v>
      </c>
    </row>
    <row r="19" spans="1:15" s="33" customFormat="1" ht="13.5" x14ac:dyDescent="0.45">
      <c r="A19" s="122" t="s">
        <v>35</v>
      </c>
      <c r="B19" s="178" t="s">
        <v>39</v>
      </c>
      <c r="C19" s="179">
        <f>SUM(C20:C25)</f>
        <v>7.85</v>
      </c>
      <c r="D19" s="179">
        <f t="shared" ref="D19:M19" si="3">SUM(D20:D25)</f>
        <v>2.63</v>
      </c>
      <c r="E19" s="31"/>
      <c r="F19" s="31"/>
      <c r="G19" s="179">
        <f t="shared" si="3"/>
        <v>5.22</v>
      </c>
      <c r="H19" s="31"/>
      <c r="I19" s="30">
        <f t="shared" si="3"/>
        <v>9.6</v>
      </c>
      <c r="J19" s="30"/>
      <c r="K19" s="30">
        <f t="shared" si="3"/>
        <v>2</v>
      </c>
      <c r="L19" s="30"/>
      <c r="M19" s="30">
        <f t="shared" si="3"/>
        <v>7.6</v>
      </c>
      <c r="N19" s="30"/>
      <c r="O19" s="122"/>
    </row>
    <row r="20" spans="1:15" s="39" customFormat="1" ht="41.65" x14ac:dyDescent="0.45">
      <c r="A20" s="252">
        <v>1</v>
      </c>
      <c r="B20" s="180" t="s">
        <v>447</v>
      </c>
      <c r="C20" s="181">
        <f t="shared" si="1"/>
        <v>0.1</v>
      </c>
      <c r="D20" s="181"/>
      <c r="E20" s="134"/>
      <c r="F20" s="134"/>
      <c r="G20" s="181">
        <v>0.1</v>
      </c>
      <c r="H20" s="134" t="s">
        <v>448</v>
      </c>
      <c r="I20" s="36">
        <f t="shared" ref="I20:I25" si="4">SUM(J20:N20)</f>
        <v>0.1</v>
      </c>
      <c r="J20" s="36"/>
      <c r="K20" s="36"/>
      <c r="L20" s="36"/>
      <c r="M20" s="36">
        <v>0.1</v>
      </c>
      <c r="N20" s="36"/>
      <c r="O20" s="252" t="s">
        <v>780</v>
      </c>
    </row>
    <row r="21" spans="1:15" s="39" customFormat="1" ht="41.65" x14ac:dyDescent="0.45">
      <c r="A21" s="252">
        <v>2</v>
      </c>
      <c r="B21" s="180" t="s">
        <v>449</v>
      </c>
      <c r="C21" s="181">
        <f t="shared" si="1"/>
        <v>1.93</v>
      </c>
      <c r="D21" s="181">
        <v>1.93</v>
      </c>
      <c r="E21" s="134"/>
      <c r="F21" s="134"/>
      <c r="G21" s="181"/>
      <c r="H21" s="134" t="s">
        <v>450</v>
      </c>
      <c r="I21" s="36">
        <f t="shared" si="4"/>
        <v>2.5</v>
      </c>
      <c r="J21" s="36"/>
      <c r="K21" s="36"/>
      <c r="L21" s="36"/>
      <c r="M21" s="36">
        <v>2.5</v>
      </c>
      <c r="N21" s="36"/>
      <c r="O21" s="252" t="s">
        <v>451</v>
      </c>
    </row>
    <row r="22" spans="1:15" s="39" customFormat="1" ht="41.65" x14ac:dyDescent="0.45">
      <c r="A22" s="252">
        <v>3</v>
      </c>
      <c r="B22" s="180" t="s">
        <v>452</v>
      </c>
      <c r="C22" s="181">
        <f t="shared" si="1"/>
        <v>1.42</v>
      </c>
      <c r="D22" s="181">
        <v>0.7</v>
      </c>
      <c r="E22" s="134"/>
      <c r="F22" s="134"/>
      <c r="G22" s="181">
        <v>0.72</v>
      </c>
      <c r="H22" s="134" t="s">
        <v>453</v>
      </c>
      <c r="I22" s="36">
        <f t="shared" si="4"/>
        <v>1</v>
      </c>
      <c r="J22" s="36"/>
      <c r="K22" s="36"/>
      <c r="L22" s="36"/>
      <c r="M22" s="36">
        <v>1</v>
      </c>
      <c r="N22" s="36"/>
      <c r="O22" s="252" t="s">
        <v>454</v>
      </c>
    </row>
    <row r="23" spans="1:15" s="39" customFormat="1" ht="27.75" x14ac:dyDescent="0.45">
      <c r="A23" s="252">
        <v>4</v>
      </c>
      <c r="B23" s="180" t="s">
        <v>584</v>
      </c>
      <c r="C23" s="181">
        <f t="shared" si="1"/>
        <v>1.4</v>
      </c>
      <c r="D23" s="181"/>
      <c r="E23" s="134"/>
      <c r="F23" s="134"/>
      <c r="G23" s="181">
        <v>1.4</v>
      </c>
      <c r="H23" s="134" t="s">
        <v>455</v>
      </c>
      <c r="I23" s="36">
        <f t="shared" si="4"/>
        <v>0.5</v>
      </c>
      <c r="J23" s="36"/>
      <c r="K23" s="36"/>
      <c r="L23" s="36"/>
      <c r="M23" s="36">
        <v>0.5</v>
      </c>
      <c r="N23" s="36"/>
      <c r="O23" s="182" t="s">
        <v>585</v>
      </c>
    </row>
    <row r="24" spans="1:15" s="39" customFormat="1" ht="41.65" x14ac:dyDescent="0.45">
      <c r="A24" s="252">
        <v>5</v>
      </c>
      <c r="B24" s="180" t="s">
        <v>643</v>
      </c>
      <c r="C24" s="181">
        <f t="shared" si="1"/>
        <v>0.7</v>
      </c>
      <c r="D24" s="181"/>
      <c r="E24" s="134"/>
      <c r="F24" s="134"/>
      <c r="G24" s="181">
        <v>0.7</v>
      </c>
      <c r="H24" s="134" t="s">
        <v>586</v>
      </c>
      <c r="I24" s="36">
        <f t="shared" si="4"/>
        <v>2</v>
      </c>
      <c r="J24" s="36"/>
      <c r="K24" s="36">
        <v>2</v>
      </c>
      <c r="L24" s="36"/>
      <c r="M24" s="36"/>
      <c r="N24" s="36"/>
      <c r="O24" s="183" t="s">
        <v>587</v>
      </c>
    </row>
    <row r="25" spans="1:15" s="39" customFormat="1" ht="27.75" x14ac:dyDescent="0.45">
      <c r="A25" s="252">
        <v>6</v>
      </c>
      <c r="B25" s="141" t="s">
        <v>588</v>
      </c>
      <c r="C25" s="181">
        <f t="shared" si="1"/>
        <v>2.2999999999999998</v>
      </c>
      <c r="D25" s="181"/>
      <c r="E25" s="134"/>
      <c r="F25" s="134"/>
      <c r="G25" s="181">
        <v>2.2999999999999998</v>
      </c>
      <c r="H25" s="134" t="s">
        <v>589</v>
      </c>
      <c r="I25" s="36">
        <f t="shared" si="4"/>
        <v>3.5</v>
      </c>
      <c r="J25" s="36"/>
      <c r="K25" s="36"/>
      <c r="L25" s="36"/>
      <c r="M25" s="36">
        <v>3.5</v>
      </c>
      <c r="N25" s="36"/>
      <c r="O25" s="182" t="s">
        <v>585</v>
      </c>
    </row>
    <row r="26" spans="1:15" s="33" customFormat="1" ht="13.5" x14ac:dyDescent="0.45">
      <c r="A26" s="122" t="s">
        <v>38</v>
      </c>
      <c r="B26" s="178" t="s">
        <v>259</v>
      </c>
      <c r="C26" s="179">
        <f>SUM(C27)</f>
        <v>0.2</v>
      </c>
      <c r="D26" s="179"/>
      <c r="E26" s="31"/>
      <c r="F26" s="31"/>
      <c r="G26" s="179">
        <f t="shared" ref="G26:N26" si="5">SUM(G27)</f>
        <v>0.2</v>
      </c>
      <c r="H26" s="31">
        <f t="shared" si="5"/>
        <v>0</v>
      </c>
      <c r="I26" s="30">
        <f t="shared" si="5"/>
        <v>0.3</v>
      </c>
      <c r="J26" s="30"/>
      <c r="K26" s="30"/>
      <c r="L26" s="30"/>
      <c r="M26" s="30"/>
      <c r="N26" s="30">
        <f t="shared" si="5"/>
        <v>0.3</v>
      </c>
      <c r="O26" s="122"/>
    </row>
    <row r="27" spans="1:15" s="39" customFormat="1" ht="41.65" x14ac:dyDescent="0.45">
      <c r="A27" s="252">
        <v>1</v>
      </c>
      <c r="B27" s="180" t="s">
        <v>456</v>
      </c>
      <c r="C27" s="181">
        <f t="shared" si="1"/>
        <v>0.2</v>
      </c>
      <c r="D27" s="181"/>
      <c r="E27" s="134"/>
      <c r="F27" s="134"/>
      <c r="G27" s="181">
        <v>0.2</v>
      </c>
      <c r="H27" s="134" t="s">
        <v>441</v>
      </c>
      <c r="I27" s="36">
        <f>SUM(J27:N27)</f>
        <v>0.3</v>
      </c>
      <c r="J27" s="36"/>
      <c r="K27" s="36"/>
      <c r="L27" s="36"/>
      <c r="M27" s="36"/>
      <c r="N27" s="36">
        <v>0.3</v>
      </c>
      <c r="O27" s="252" t="s">
        <v>442</v>
      </c>
    </row>
    <row r="28" spans="1:15" s="33" customFormat="1" ht="13.5" x14ac:dyDescent="0.45">
      <c r="A28" s="122">
        <f>+A27+A25+A18+A15+A12</f>
        <v>13</v>
      </c>
      <c r="B28" s="184" t="s">
        <v>801</v>
      </c>
      <c r="C28" s="179">
        <f>+C26+C19+C16+C13+C10</f>
        <v>20.83</v>
      </c>
      <c r="D28" s="179">
        <f>+D26+D19+D16+D13+D10</f>
        <v>4.3900000000000006</v>
      </c>
      <c r="E28" s="31"/>
      <c r="F28" s="31"/>
      <c r="G28" s="179">
        <f>+G26+G19+G16+G13+G10</f>
        <v>16.440000000000001</v>
      </c>
      <c r="H28" s="31"/>
      <c r="I28" s="30">
        <f t="shared" ref="I28" si="6">SUM(I10,I13,I19,I26)</f>
        <v>13.5</v>
      </c>
      <c r="J28" s="179">
        <f>+J26+J19+J16+J13+J10</f>
        <v>2.8</v>
      </c>
      <c r="K28" s="179">
        <f>+K26+K19+K16+K13+K10</f>
        <v>7</v>
      </c>
      <c r="L28" s="30"/>
      <c r="M28" s="179">
        <f>+M26+M19+M16+M13+M10</f>
        <v>7.6</v>
      </c>
      <c r="N28" s="179">
        <f>+N26+N19+N16+N13+N10</f>
        <v>0.3</v>
      </c>
      <c r="O28" s="122"/>
    </row>
    <row r="29" spans="1:15" x14ac:dyDescent="0.45">
      <c r="C29" s="64"/>
      <c r="I29" s="24"/>
    </row>
    <row r="30" spans="1:15" ht="12.75" customHeight="1" x14ac:dyDescent="0.45">
      <c r="M30" s="266" t="s">
        <v>790</v>
      </c>
      <c r="N30" s="266"/>
      <c r="O30" s="266"/>
    </row>
  </sheetData>
  <mergeCells count="18">
    <mergeCell ref="D7:G7"/>
    <mergeCell ref="H7:H8"/>
    <mergeCell ref="I7:I8"/>
    <mergeCell ref="J7:N7"/>
    <mergeCell ref="M30:O30"/>
    <mergeCell ref="O7:O8"/>
    <mergeCell ref="A1:E1"/>
    <mergeCell ref="F1:O1"/>
    <mergeCell ref="A2:E2"/>
    <mergeCell ref="F2:O2"/>
    <mergeCell ref="A3:E3"/>
    <mergeCell ref="F3:O3"/>
    <mergeCell ref="A4:O4"/>
    <mergeCell ref="A5:O5"/>
    <mergeCell ref="A6:O6"/>
    <mergeCell ref="A7:A8"/>
    <mergeCell ref="B7:B8"/>
    <mergeCell ref="C7:C8"/>
  </mergeCells>
  <pageMargins left="0.20866141699999999" right="0.25" top="0.74803149606299202" bottom="0.74803149606299202" header="0.31496062992126" footer="0.31496062992126"/>
  <pageSetup paperSize="9" scale="9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opLeftCell="E58" zoomScale="145" zoomScaleNormal="145" workbookViewId="0">
      <selection activeCell="E63" sqref="A63:XFD63"/>
    </sheetView>
  </sheetViews>
  <sheetFormatPr defaultColWidth="7.86328125" defaultRowHeight="13.15" x14ac:dyDescent="0.45"/>
  <cols>
    <col min="1" max="1" width="4.59765625" style="1" bestFit="1" customWidth="1"/>
    <col min="2" max="2" width="28.59765625" style="8" customWidth="1"/>
    <col min="3" max="3" width="11.86328125" style="1" customWidth="1"/>
    <col min="4" max="4" width="8.3984375" style="9" bestFit="1" customWidth="1"/>
    <col min="5" max="6" width="5.1328125" style="9" bestFit="1" customWidth="1"/>
    <col min="7" max="7" width="8.265625" style="9" bestFit="1" customWidth="1"/>
    <col min="8" max="8" width="15" style="8" customWidth="1"/>
    <col min="9" max="9" width="10.1328125" style="7" customWidth="1"/>
    <col min="10" max="10" width="7" style="1" bestFit="1" customWidth="1"/>
    <col min="11" max="11" width="8.3984375" style="1" bestFit="1" customWidth="1"/>
    <col min="12" max="12" width="7" style="1" bestFit="1" customWidth="1"/>
    <col min="13" max="13" width="7.265625" style="1" bestFit="1" customWidth="1"/>
    <col min="14" max="14" width="8.3984375" style="1" bestFit="1" customWidth="1"/>
    <col min="15" max="15" width="23.86328125" style="8" customWidth="1"/>
    <col min="16" max="239" width="7.86328125" style="1"/>
    <col min="240" max="240" width="9.1328125" style="1" customWidth="1"/>
    <col min="241" max="241" width="54.3984375" style="1" customWidth="1"/>
    <col min="242" max="246" width="14.86328125" style="1" customWidth="1"/>
    <col min="247" max="247" width="31.265625" style="1" customWidth="1"/>
    <col min="248" max="248" width="16.265625" style="1" customWidth="1"/>
    <col min="249" max="253" width="9.1328125" style="1" customWidth="1"/>
    <col min="254" max="254" width="33.1328125" style="1" customWidth="1"/>
    <col min="255" max="255" width="42.265625" style="1" customWidth="1"/>
    <col min="256" max="256" width="61.265625" style="1" customWidth="1"/>
    <col min="257" max="495" width="7.86328125" style="1"/>
    <col min="496" max="496" width="9.1328125" style="1" customWidth="1"/>
    <col min="497" max="497" width="54.3984375" style="1" customWidth="1"/>
    <col min="498" max="502" width="14.86328125" style="1" customWidth="1"/>
    <col min="503" max="503" width="31.265625" style="1" customWidth="1"/>
    <col min="504" max="504" width="16.265625" style="1" customWidth="1"/>
    <col min="505" max="509" width="9.1328125" style="1" customWidth="1"/>
    <col min="510" max="510" width="33.1328125" style="1" customWidth="1"/>
    <col min="511" max="511" width="42.265625" style="1" customWidth="1"/>
    <col min="512" max="512" width="61.265625" style="1" customWidth="1"/>
    <col min="513" max="751" width="7.86328125" style="1"/>
    <col min="752" max="752" width="9.1328125" style="1" customWidth="1"/>
    <col min="753" max="753" width="54.3984375" style="1" customWidth="1"/>
    <col min="754" max="758" width="14.86328125" style="1" customWidth="1"/>
    <col min="759" max="759" width="31.265625" style="1" customWidth="1"/>
    <col min="760" max="760" width="16.265625" style="1" customWidth="1"/>
    <col min="761" max="765" width="9.1328125" style="1" customWidth="1"/>
    <col min="766" max="766" width="33.1328125" style="1" customWidth="1"/>
    <col min="767" max="767" width="42.265625" style="1" customWidth="1"/>
    <col min="768" max="768" width="61.265625" style="1" customWidth="1"/>
    <col min="769" max="1007" width="7.86328125" style="1"/>
    <col min="1008" max="1008" width="9.1328125" style="1" customWidth="1"/>
    <col min="1009" max="1009" width="54.3984375" style="1" customWidth="1"/>
    <col min="1010" max="1014" width="14.86328125" style="1" customWidth="1"/>
    <col min="1015" max="1015" width="31.265625" style="1" customWidth="1"/>
    <col min="1016" max="1016" width="16.265625" style="1" customWidth="1"/>
    <col min="1017" max="1021" width="9.1328125" style="1" customWidth="1"/>
    <col min="1022" max="1022" width="33.1328125" style="1" customWidth="1"/>
    <col min="1023" max="1023" width="42.265625" style="1" customWidth="1"/>
    <col min="1024" max="1024" width="61.265625" style="1" customWidth="1"/>
    <col min="1025" max="1263" width="7.86328125" style="1"/>
    <col min="1264" max="1264" width="9.1328125" style="1" customWidth="1"/>
    <col min="1265" max="1265" width="54.3984375" style="1" customWidth="1"/>
    <col min="1266" max="1270" width="14.86328125" style="1" customWidth="1"/>
    <col min="1271" max="1271" width="31.265625" style="1" customWidth="1"/>
    <col min="1272" max="1272" width="16.265625" style="1" customWidth="1"/>
    <col min="1273" max="1277" width="9.1328125" style="1" customWidth="1"/>
    <col min="1278" max="1278" width="33.1328125" style="1" customWidth="1"/>
    <col min="1279" max="1279" width="42.265625" style="1" customWidth="1"/>
    <col min="1280" max="1280" width="61.265625" style="1" customWidth="1"/>
    <col min="1281" max="1519" width="7.86328125" style="1"/>
    <col min="1520" max="1520" width="9.1328125" style="1" customWidth="1"/>
    <col min="1521" max="1521" width="54.3984375" style="1" customWidth="1"/>
    <col min="1522" max="1526" width="14.86328125" style="1" customWidth="1"/>
    <col min="1527" max="1527" width="31.265625" style="1" customWidth="1"/>
    <col min="1528" max="1528" width="16.265625" style="1" customWidth="1"/>
    <col min="1529" max="1533" width="9.1328125" style="1" customWidth="1"/>
    <col min="1534" max="1534" width="33.1328125" style="1" customWidth="1"/>
    <col min="1535" max="1535" width="42.265625" style="1" customWidth="1"/>
    <col min="1536" max="1536" width="61.265625" style="1" customWidth="1"/>
    <col min="1537" max="1775" width="7.86328125" style="1"/>
    <col min="1776" max="1776" width="9.1328125" style="1" customWidth="1"/>
    <col min="1777" max="1777" width="54.3984375" style="1" customWidth="1"/>
    <col min="1778" max="1782" width="14.86328125" style="1" customWidth="1"/>
    <col min="1783" max="1783" width="31.265625" style="1" customWidth="1"/>
    <col min="1784" max="1784" width="16.265625" style="1" customWidth="1"/>
    <col min="1785" max="1789" width="9.1328125" style="1" customWidth="1"/>
    <col min="1790" max="1790" width="33.1328125" style="1" customWidth="1"/>
    <col min="1791" max="1791" width="42.265625" style="1" customWidth="1"/>
    <col min="1792" max="1792" width="61.265625" style="1" customWidth="1"/>
    <col min="1793" max="2031" width="7.86328125" style="1"/>
    <col min="2032" max="2032" width="9.1328125" style="1" customWidth="1"/>
    <col min="2033" max="2033" width="54.3984375" style="1" customWidth="1"/>
    <col min="2034" max="2038" width="14.86328125" style="1" customWidth="1"/>
    <col min="2039" max="2039" width="31.265625" style="1" customWidth="1"/>
    <col min="2040" max="2040" width="16.265625" style="1" customWidth="1"/>
    <col min="2041" max="2045" width="9.1328125" style="1" customWidth="1"/>
    <col min="2046" max="2046" width="33.1328125" style="1" customWidth="1"/>
    <col min="2047" max="2047" width="42.265625" style="1" customWidth="1"/>
    <col min="2048" max="2048" width="61.265625" style="1" customWidth="1"/>
    <col min="2049" max="2287" width="7.86328125" style="1"/>
    <col min="2288" max="2288" width="9.1328125" style="1" customWidth="1"/>
    <col min="2289" max="2289" width="54.3984375" style="1" customWidth="1"/>
    <col min="2290" max="2294" width="14.86328125" style="1" customWidth="1"/>
    <col min="2295" max="2295" width="31.265625" style="1" customWidth="1"/>
    <col min="2296" max="2296" width="16.265625" style="1" customWidth="1"/>
    <col min="2297" max="2301" width="9.1328125" style="1" customWidth="1"/>
    <col min="2302" max="2302" width="33.1328125" style="1" customWidth="1"/>
    <col min="2303" max="2303" width="42.265625" style="1" customWidth="1"/>
    <col min="2304" max="2304" width="61.265625" style="1" customWidth="1"/>
    <col min="2305" max="2543" width="7.86328125" style="1"/>
    <col min="2544" max="2544" width="9.1328125" style="1" customWidth="1"/>
    <col min="2545" max="2545" width="54.3984375" style="1" customWidth="1"/>
    <col min="2546" max="2550" width="14.86328125" style="1" customWidth="1"/>
    <col min="2551" max="2551" width="31.265625" style="1" customWidth="1"/>
    <col min="2552" max="2552" width="16.265625" style="1" customWidth="1"/>
    <col min="2553" max="2557" width="9.1328125" style="1" customWidth="1"/>
    <col min="2558" max="2558" width="33.1328125" style="1" customWidth="1"/>
    <col min="2559" max="2559" width="42.265625" style="1" customWidth="1"/>
    <col min="2560" max="2560" width="61.265625" style="1" customWidth="1"/>
    <col min="2561" max="2799" width="7.86328125" style="1"/>
    <col min="2800" max="2800" width="9.1328125" style="1" customWidth="1"/>
    <col min="2801" max="2801" width="54.3984375" style="1" customWidth="1"/>
    <col min="2802" max="2806" width="14.86328125" style="1" customWidth="1"/>
    <col min="2807" max="2807" width="31.265625" style="1" customWidth="1"/>
    <col min="2808" max="2808" width="16.265625" style="1" customWidth="1"/>
    <col min="2809" max="2813" width="9.1328125" style="1" customWidth="1"/>
    <col min="2814" max="2814" width="33.1328125" style="1" customWidth="1"/>
    <col min="2815" max="2815" width="42.265625" style="1" customWidth="1"/>
    <col min="2816" max="2816" width="61.265625" style="1" customWidth="1"/>
    <col min="2817" max="3055" width="7.86328125" style="1"/>
    <col min="3056" max="3056" width="9.1328125" style="1" customWidth="1"/>
    <col min="3057" max="3057" width="54.3984375" style="1" customWidth="1"/>
    <col min="3058" max="3062" width="14.86328125" style="1" customWidth="1"/>
    <col min="3063" max="3063" width="31.265625" style="1" customWidth="1"/>
    <col min="3064" max="3064" width="16.265625" style="1" customWidth="1"/>
    <col min="3065" max="3069" width="9.1328125" style="1" customWidth="1"/>
    <col min="3070" max="3070" width="33.1328125" style="1" customWidth="1"/>
    <col min="3071" max="3071" width="42.265625" style="1" customWidth="1"/>
    <col min="3072" max="3072" width="61.265625" style="1" customWidth="1"/>
    <col min="3073" max="3311" width="7.86328125" style="1"/>
    <col min="3312" max="3312" width="9.1328125" style="1" customWidth="1"/>
    <col min="3313" max="3313" width="54.3984375" style="1" customWidth="1"/>
    <col min="3314" max="3318" width="14.86328125" style="1" customWidth="1"/>
    <col min="3319" max="3319" width="31.265625" style="1" customWidth="1"/>
    <col min="3320" max="3320" width="16.265625" style="1" customWidth="1"/>
    <col min="3321" max="3325" width="9.1328125" style="1" customWidth="1"/>
    <col min="3326" max="3326" width="33.1328125" style="1" customWidth="1"/>
    <col min="3327" max="3327" width="42.265625" style="1" customWidth="1"/>
    <col min="3328" max="3328" width="61.265625" style="1" customWidth="1"/>
    <col min="3329" max="3567" width="7.86328125" style="1"/>
    <col min="3568" max="3568" width="9.1328125" style="1" customWidth="1"/>
    <col min="3569" max="3569" width="54.3984375" style="1" customWidth="1"/>
    <col min="3570" max="3574" width="14.86328125" style="1" customWidth="1"/>
    <col min="3575" max="3575" width="31.265625" style="1" customWidth="1"/>
    <col min="3576" max="3576" width="16.265625" style="1" customWidth="1"/>
    <col min="3577" max="3581" width="9.1328125" style="1" customWidth="1"/>
    <col min="3582" max="3582" width="33.1328125" style="1" customWidth="1"/>
    <col min="3583" max="3583" width="42.265625" style="1" customWidth="1"/>
    <col min="3584" max="3584" width="61.265625" style="1" customWidth="1"/>
    <col min="3585" max="3823" width="7.86328125" style="1"/>
    <col min="3824" max="3824" width="9.1328125" style="1" customWidth="1"/>
    <col min="3825" max="3825" width="54.3984375" style="1" customWidth="1"/>
    <col min="3826" max="3830" width="14.86328125" style="1" customWidth="1"/>
    <col min="3831" max="3831" width="31.265625" style="1" customWidth="1"/>
    <col min="3832" max="3832" width="16.265625" style="1" customWidth="1"/>
    <col min="3833" max="3837" width="9.1328125" style="1" customWidth="1"/>
    <col min="3838" max="3838" width="33.1328125" style="1" customWidth="1"/>
    <col min="3839" max="3839" width="42.265625" style="1" customWidth="1"/>
    <col min="3840" max="3840" width="61.265625" style="1" customWidth="1"/>
    <col min="3841" max="4079" width="7.86328125" style="1"/>
    <col min="4080" max="4080" width="9.1328125" style="1" customWidth="1"/>
    <col min="4081" max="4081" width="54.3984375" style="1" customWidth="1"/>
    <col min="4082" max="4086" width="14.86328125" style="1" customWidth="1"/>
    <col min="4087" max="4087" width="31.265625" style="1" customWidth="1"/>
    <col min="4088" max="4088" width="16.265625" style="1" customWidth="1"/>
    <col min="4089" max="4093" width="9.1328125" style="1" customWidth="1"/>
    <col min="4094" max="4094" width="33.1328125" style="1" customWidth="1"/>
    <col min="4095" max="4095" width="42.265625" style="1" customWidth="1"/>
    <col min="4096" max="4096" width="61.265625" style="1" customWidth="1"/>
    <col min="4097" max="4335" width="7.86328125" style="1"/>
    <col min="4336" max="4336" width="9.1328125" style="1" customWidth="1"/>
    <col min="4337" max="4337" width="54.3984375" style="1" customWidth="1"/>
    <col min="4338" max="4342" width="14.86328125" style="1" customWidth="1"/>
    <col min="4343" max="4343" width="31.265625" style="1" customWidth="1"/>
    <col min="4344" max="4344" width="16.265625" style="1" customWidth="1"/>
    <col min="4345" max="4349" width="9.1328125" style="1" customWidth="1"/>
    <col min="4350" max="4350" width="33.1328125" style="1" customWidth="1"/>
    <col min="4351" max="4351" width="42.265625" style="1" customWidth="1"/>
    <col min="4352" max="4352" width="61.265625" style="1" customWidth="1"/>
    <col min="4353" max="4591" width="7.86328125" style="1"/>
    <col min="4592" max="4592" width="9.1328125" style="1" customWidth="1"/>
    <col min="4593" max="4593" width="54.3984375" style="1" customWidth="1"/>
    <col min="4594" max="4598" width="14.86328125" style="1" customWidth="1"/>
    <col min="4599" max="4599" width="31.265625" style="1" customWidth="1"/>
    <col min="4600" max="4600" width="16.265625" style="1" customWidth="1"/>
    <col min="4601" max="4605" width="9.1328125" style="1" customWidth="1"/>
    <col min="4606" max="4606" width="33.1328125" style="1" customWidth="1"/>
    <col min="4607" max="4607" width="42.265625" style="1" customWidth="1"/>
    <col min="4608" max="4608" width="61.265625" style="1" customWidth="1"/>
    <col min="4609" max="4847" width="7.86328125" style="1"/>
    <col min="4848" max="4848" width="9.1328125" style="1" customWidth="1"/>
    <col min="4849" max="4849" width="54.3984375" style="1" customWidth="1"/>
    <col min="4850" max="4854" width="14.86328125" style="1" customWidth="1"/>
    <col min="4855" max="4855" width="31.265625" style="1" customWidth="1"/>
    <col min="4856" max="4856" width="16.265625" style="1" customWidth="1"/>
    <col min="4857" max="4861" width="9.1328125" style="1" customWidth="1"/>
    <col min="4862" max="4862" width="33.1328125" style="1" customWidth="1"/>
    <col min="4863" max="4863" width="42.265625" style="1" customWidth="1"/>
    <col min="4864" max="4864" width="61.265625" style="1" customWidth="1"/>
    <col min="4865" max="5103" width="7.86328125" style="1"/>
    <col min="5104" max="5104" width="9.1328125" style="1" customWidth="1"/>
    <col min="5105" max="5105" width="54.3984375" style="1" customWidth="1"/>
    <col min="5106" max="5110" width="14.86328125" style="1" customWidth="1"/>
    <col min="5111" max="5111" width="31.265625" style="1" customWidth="1"/>
    <col min="5112" max="5112" width="16.265625" style="1" customWidth="1"/>
    <col min="5113" max="5117" width="9.1328125" style="1" customWidth="1"/>
    <col min="5118" max="5118" width="33.1328125" style="1" customWidth="1"/>
    <col min="5119" max="5119" width="42.265625" style="1" customWidth="1"/>
    <col min="5120" max="5120" width="61.265625" style="1" customWidth="1"/>
    <col min="5121" max="5359" width="7.86328125" style="1"/>
    <col min="5360" max="5360" width="9.1328125" style="1" customWidth="1"/>
    <col min="5361" max="5361" width="54.3984375" style="1" customWidth="1"/>
    <col min="5362" max="5366" width="14.86328125" style="1" customWidth="1"/>
    <col min="5367" max="5367" width="31.265625" style="1" customWidth="1"/>
    <col min="5368" max="5368" width="16.265625" style="1" customWidth="1"/>
    <col min="5369" max="5373" width="9.1328125" style="1" customWidth="1"/>
    <col min="5374" max="5374" width="33.1328125" style="1" customWidth="1"/>
    <col min="5375" max="5375" width="42.265625" style="1" customWidth="1"/>
    <col min="5376" max="5376" width="61.265625" style="1" customWidth="1"/>
    <col min="5377" max="5615" width="7.86328125" style="1"/>
    <col min="5616" max="5616" width="9.1328125" style="1" customWidth="1"/>
    <col min="5617" max="5617" width="54.3984375" style="1" customWidth="1"/>
    <col min="5618" max="5622" width="14.86328125" style="1" customWidth="1"/>
    <col min="5623" max="5623" width="31.265625" style="1" customWidth="1"/>
    <col min="5624" max="5624" width="16.265625" style="1" customWidth="1"/>
    <col min="5625" max="5629" width="9.1328125" style="1" customWidth="1"/>
    <col min="5630" max="5630" width="33.1328125" style="1" customWidth="1"/>
    <col min="5631" max="5631" width="42.265625" style="1" customWidth="1"/>
    <col min="5632" max="5632" width="61.265625" style="1" customWidth="1"/>
    <col min="5633" max="5871" width="7.86328125" style="1"/>
    <col min="5872" max="5872" width="9.1328125" style="1" customWidth="1"/>
    <col min="5873" max="5873" width="54.3984375" style="1" customWidth="1"/>
    <col min="5874" max="5878" width="14.86328125" style="1" customWidth="1"/>
    <col min="5879" max="5879" width="31.265625" style="1" customWidth="1"/>
    <col min="5880" max="5880" width="16.265625" style="1" customWidth="1"/>
    <col min="5881" max="5885" width="9.1328125" style="1" customWidth="1"/>
    <col min="5886" max="5886" width="33.1328125" style="1" customWidth="1"/>
    <col min="5887" max="5887" width="42.265625" style="1" customWidth="1"/>
    <col min="5888" max="5888" width="61.265625" style="1" customWidth="1"/>
    <col min="5889" max="6127" width="7.86328125" style="1"/>
    <col min="6128" max="6128" width="9.1328125" style="1" customWidth="1"/>
    <col min="6129" max="6129" width="54.3984375" style="1" customWidth="1"/>
    <col min="6130" max="6134" width="14.86328125" style="1" customWidth="1"/>
    <col min="6135" max="6135" width="31.265625" style="1" customWidth="1"/>
    <col min="6136" max="6136" width="16.265625" style="1" customWidth="1"/>
    <col min="6137" max="6141" width="9.1328125" style="1" customWidth="1"/>
    <col min="6142" max="6142" width="33.1328125" style="1" customWidth="1"/>
    <col min="6143" max="6143" width="42.265625" style="1" customWidth="1"/>
    <col min="6144" max="6144" width="61.265625" style="1" customWidth="1"/>
    <col min="6145" max="6383" width="7.86328125" style="1"/>
    <col min="6384" max="6384" width="9.1328125" style="1" customWidth="1"/>
    <col min="6385" max="6385" width="54.3984375" style="1" customWidth="1"/>
    <col min="6386" max="6390" width="14.86328125" style="1" customWidth="1"/>
    <col min="6391" max="6391" width="31.265625" style="1" customWidth="1"/>
    <col min="6392" max="6392" width="16.265625" style="1" customWidth="1"/>
    <col min="6393" max="6397" width="9.1328125" style="1" customWidth="1"/>
    <col min="6398" max="6398" width="33.1328125" style="1" customWidth="1"/>
    <col min="6399" max="6399" width="42.265625" style="1" customWidth="1"/>
    <col min="6400" max="6400" width="61.265625" style="1" customWidth="1"/>
    <col min="6401" max="6639" width="7.86328125" style="1"/>
    <col min="6640" max="6640" width="9.1328125" style="1" customWidth="1"/>
    <col min="6641" max="6641" width="54.3984375" style="1" customWidth="1"/>
    <col min="6642" max="6646" width="14.86328125" style="1" customWidth="1"/>
    <col min="6647" max="6647" width="31.265625" style="1" customWidth="1"/>
    <col min="6648" max="6648" width="16.265625" style="1" customWidth="1"/>
    <col min="6649" max="6653" width="9.1328125" style="1" customWidth="1"/>
    <col min="6654" max="6654" width="33.1328125" style="1" customWidth="1"/>
    <col min="6655" max="6655" width="42.265625" style="1" customWidth="1"/>
    <col min="6656" max="6656" width="61.265625" style="1" customWidth="1"/>
    <col min="6657" max="6895" width="7.86328125" style="1"/>
    <col min="6896" max="6896" width="9.1328125" style="1" customWidth="1"/>
    <col min="6897" max="6897" width="54.3984375" style="1" customWidth="1"/>
    <col min="6898" max="6902" width="14.86328125" style="1" customWidth="1"/>
    <col min="6903" max="6903" width="31.265625" style="1" customWidth="1"/>
    <col min="6904" max="6904" width="16.265625" style="1" customWidth="1"/>
    <col min="6905" max="6909" width="9.1328125" style="1" customWidth="1"/>
    <col min="6910" max="6910" width="33.1328125" style="1" customWidth="1"/>
    <col min="6911" max="6911" width="42.265625" style="1" customWidth="1"/>
    <col min="6912" max="6912" width="61.265625" style="1" customWidth="1"/>
    <col min="6913" max="7151" width="7.86328125" style="1"/>
    <col min="7152" max="7152" width="9.1328125" style="1" customWidth="1"/>
    <col min="7153" max="7153" width="54.3984375" style="1" customWidth="1"/>
    <col min="7154" max="7158" width="14.86328125" style="1" customWidth="1"/>
    <col min="7159" max="7159" width="31.265625" style="1" customWidth="1"/>
    <col min="7160" max="7160" width="16.265625" style="1" customWidth="1"/>
    <col min="7161" max="7165" width="9.1328125" style="1" customWidth="1"/>
    <col min="7166" max="7166" width="33.1328125" style="1" customWidth="1"/>
    <col min="7167" max="7167" width="42.265625" style="1" customWidth="1"/>
    <col min="7168" max="7168" width="61.265625" style="1" customWidth="1"/>
    <col min="7169" max="7407" width="7.86328125" style="1"/>
    <col min="7408" max="7408" width="9.1328125" style="1" customWidth="1"/>
    <col min="7409" max="7409" width="54.3984375" style="1" customWidth="1"/>
    <col min="7410" max="7414" width="14.86328125" style="1" customWidth="1"/>
    <col min="7415" max="7415" width="31.265625" style="1" customWidth="1"/>
    <col min="7416" max="7416" width="16.265625" style="1" customWidth="1"/>
    <col min="7417" max="7421" width="9.1328125" style="1" customWidth="1"/>
    <col min="7422" max="7422" width="33.1328125" style="1" customWidth="1"/>
    <col min="7423" max="7423" width="42.265625" style="1" customWidth="1"/>
    <col min="7424" max="7424" width="61.265625" style="1" customWidth="1"/>
    <col min="7425" max="7663" width="7.86328125" style="1"/>
    <col min="7664" max="7664" width="9.1328125" style="1" customWidth="1"/>
    <col min="7665" max="7665" width="54.3984375" style="1" customWidth="1"/>
    <col min="7666" max="7670" width="14.86328125" style="1" customWidth="1"/>
    <col min="7671" max="7671" width="31.265625" style="1" customWidth="1"/>
    <col min="7672" max="7672" width="16.265625" style="1" customWidth="1"/>
    <col min="7673" max="7677" width="9.1328125" style="1" customWidth="1"/>
    <col min="7678" max="7678" width="33.1328125" style="1" customWidth="1"/>
    <col min="7679" max="7679" width="42.265625" style="1" customWidth="1"/>
    <col min="7680" max="7680" width="61.265625" style="1" customWidth="1"/>
    <col min="7681" max="7919" width="7.86328125" style="1"/>
    <col min="7920" max="7920" width="9.1328125" style="1" customWidth="1"/>
    <col min="7921" max="7921" width="54.3984375" style="1" customWidth="1"/>
    <col min="7922" max="7926" width="14.86328125" style="1" customWidth="1"/>
    <col min="7927" max="7927" width="31.265625" style="1" customWidth="1"/>
    <col min="7928" max="7928" width="16.265625" style="1" customWidth="1"/>
    <col min="7929" max="7933" width="9.1328125" style="1" customWidth="1"/>
    <col min="7934" max="7934" width="33.1328125" style="1" customWidth="1"/>
    <col min="7935" max="7935" width="42.265625" style="1" customWidth="1"/>
    <col min="7936" max="7936" width="61.265625" style="1" customWidth="1"/>
    <col min="7937" max="8175" width="7.86328125" style="1"/>
    <col min="8176" max="8176" width="9.1328125" style="1" customWidth="1"/>
    <col min="8177" max="8177" width="54.3984375" style="1" customWidth="1"/>
    <col min="8178" max="8182" width="14.86328125" style="1" customWidth="1"/>
    <col min="8183" max="8183" width="31.265625" style="1" customWidth="1"/>
    <col min="8184" max="8184" width="16.265625" style="1" customWidth="1"/>
    <col min="8185" max="8189" width="9.1328125" style="1" customWidth="1"/>
    <col min="8190" max="8190" width="33.1328125" style="1" customWidth="1"/>
    <col min="8191" max="8191" width="42.265625" style="1" customWidth="1"/>
    <col min="8192" max="8192" width="61.265625" style="1" customWidth="1"/>
    <col min="8193" max="8431" width="7.86328125" style="1"/>
    <col min="8432" max="8432" width="9.1328125" style="1" customWidth="1"/>
    <col min="8433" max="8433" width="54.3984375" style="1" customWidth="1"/>
    <col min="8434" max="8438" width="14.86328125" style="1" customWidth="1"/>
    <col min="8439" max="8439" width="31.265625" style="1" customWidth="1"/>
    <col min="8440" max="8440" width="16.265625" style="1" customWidth="1"/>
    <col min="8441" max="8445" width="9.1328125" style="1" customWidth="1"/>
    <col min="8446" max="8446" width="33.1328125" style="1" customWidth="1"/>
    <col min="8447" max="8447" width="42.265625" style="1" customWidth="1"/>
    <col min="8448" max="8448" width="61.265625" style="1" customWidth="1"/>
    <col min="8449" max="8687" width="7.86328125" style="1"/>
    <col min="8688" max="8688" width="9.1328125" style="1" customWidth="1"/>
    <col min="8689" max="8689" width="54.3984375" style="1" customWidth="1"/>
    <col min="8690" max="8694" width="14.86328125" style="1" customWidth="1"/>
    <col min="8695" max="8695" width="31.265625" style="1" customWidth="1"/>
    <col min="8696" max="8696" width="16.265625" style="1" customWidth="1"/>
    <col min="8697" max="8701" width="9.1328125" style="1" customWidth="1"/>
    <col min="8702" max="8702" width="33.1328125" style="1" customWidth="1"/>
    <col min="8703" max="8703" width="42.265625" style="1" customWidth="1"/>
    <col min="8704" max="8704" width="61.265625" style="1" customWidth="1"/>
    <col min="8705" max="8943" width="7.86328125" style="1"/>
    <col min="8944" max="8944" width="9.1328125" style="1" customWidth="1"/>
    <col min="8945" max="8945" width="54.3984375" style="1" customWidth="1"/>
    <col min="8946" max="8950" width="14.86328125" style="1" customWidth="1"/>
    <col min="8951" max="8951" width="31.265625" style="1" customWidth="1"/>
    <col min="8952" max="8952" width="16.265625" style="1" customWidth="1"/>
    <col min="8953" max="8957" width="9.1328125" style="1" customWidth="1"/>
    <col min="8958" max="8958" width="33.1328125" style="1" customWidth="1"/>
    <col min="8959" max="8959" width="42.265625" style="1" customWidth="1"/>
    <col min="8960" max="8960" width="61.265625" style="1" customWidth="1"/>
    <col min="8961" max="9199" width="7.86328125" style="1"/>
    <col min="9200" max="9200" width="9.1328125" style="1" customWidth="1"/>
    <col min="9201" max="9201" width="54.3984375" style="1" customWidth="1"/>
    <col min="9202" max="9206" width="14.86328125" style="1" customWidth="1"/>
    <col min="9207" max="9207" width="31.265625" style="1" customWidth="1"/>
    <col min="9208" max="9208" width="16.265625" style="1" customWidth="1"/>
    <col min="9209" max="9213" width="9.1328125" style="1" customWidth="1"/>
    <col min="9214" max="9214" width="33.1328125" style="1" customWidth="1"/>
    <col min="9215" max="9215" width="42.265625" style="1" customWidth="1"/>
    <col min="9216" max="9216" width="61.265625" style="1" customWidth="1"/>
    <col min="9217" max="9455" width="7.86328125" style="1"/>
    <col min="9456" max="9456" width="9.1328125" style="1" customWidth="1"/>
    <col min="9457" max="9457" width="54.3984375" style="1" customWidth="1"/>
    <col min="9458" max="9462" width="14.86328125" style="1" customWidth="1"/>
    <col min="9463" max="9463" width="31.265625" style="1" customWidth="1"/>
    <col min="9464" max="9464" width="16.265625" style="1" customWidth="1"/>
    <col min="9465" max="9469" width="9.1328125" style="1" customWidth="1"/>
    <col min="9470" max="9470" width="33.1328125" style="1" customWidth="1"/>
    <col min="9471" max="9471" width="42.265625" style="1" customWidth="1"/>
    <col min="9472" max="9472" width="61.265625" style="1" customWidth="1"/>
    <col min="9473" max="9711" width="7.86328125" style="1"/>
    <col min="9712" max="9712" width="9.1328125" style="1" customWidth="1"/>
    <col min="9713" max="9713" width="54.3984375" style="1" customWidth="1"/>
    <col min="9714" max="9718" width="14.86328125" style="1" customWidth="1"/>
    <col min="9719" max="9719" width="31.265625" style="1" customWidth="1"/>
    <col min="9720" max="9720" width="16.265625" style="1" customWidth="1"/>
    <col min="9721" max="9725" width="9.1328125" style="1" customWidth="1"/>
    <col min="9726" max="9726" width="33.1328125" style="1" customWidth="1"/>
    <col min="9727" max="9727" width="42.265625" style="1" customWidth="1"/>
    <col min="9728" max="9728" width="61.265625" style="1" customWidth="1"/>
    <col min="9729" max="9967" width="7.86328125" style="1"/>
    <col min="9968" max="9968" width="9.1328125" style="1" customWidth="1"/>
    <col min="9969" max="9969" width="54.3984375" style="1" customWidth="1"/>
    <col min="9970" max="9974" width="14.86328125" style="1" customWidth="1"/>
    <col min="9975" max="9975" width="31.265625" style="1" customWidth="1"/>
    <col min="9976" max="9976" width="16.265625" style="1" customWidth="1"/>
    <col min="9977" max="9981" width="9.1328125" style="1" customWidth="1"/>
    <col min="9982" max="9982" width="33.1328125" style="1" customWidth="1"/>
    <col min="9983" max="9983" width="42.265625" style="1" customWidth="1"/>
    <col min="9984" max="9984" width="61.265625" style="1" customWidth="1"/>
    <col min="9985" max="10223" width="7.86328125" style="1"/>
    <col min="10224" max="10224" width="9.1328125" style="1" customWidth="1"/>
    <col min="10225" max="10225" width="54.3984375" style="1" customWidth="1"/>
    <col min="10226" max="10230" width="14.86328125" style="1" customWidth="1"/>
    <col min="10231" max="10231" width="31.265625" style="1" customWidth="1"/>
    <col min="10232" max="10232" width="16.265625" style="1" customWidth="1"/>
    <col min="10233" max="10237" width="9.1328125" style="1" customWidth="1"/>
    <col min="10238" max="10238" width="33.1328125" style="1" customWidth="1"/>
    <col min="10239" max="10239" width="42.265625" style="1" customWidth="1"/>
    <col min="10240" max="10240" width="61.265625" style="1" customWidth="1"/>
    <col min="10241" max="10479" width="7.86328125" style="1"/>
    <col min="10480" max="10480" width="9.1328125" style="1" customWidth="1"/>
    <col min="10481" max="10481" width="54.3984375" style="1" customWidth="1"/>
    <col min="10482" max="10486" width="14.86328125" style="1" customWidth="1"/>
    <col min="10487" max="10487" width="31.265625" style="1" customWidth="1"/>
    <col min="10488" max="10488" width="16.265625" style="1" customWidth="1"/>
    <col min="10489" max="10493" width="9.1328125" style="1" customWidth="1"/>
    <col min="10494" max="10494" width="33.1328125" style="1" customWidth="1"/>
    <col min="10495" max="10495" width="42.265625" style="1" customWidth="1"/>
    <col min="10496" max="10496" width="61.265625" style="1" customWidth="1"/>
    <col min="10497" max="10735" width="7.86328125" style="1"/>
    <col min="10736" max="10736" width="9.1328125" style="1" customWidth="1"/>
    <col min="10737" max="10737" width="54.3984375" style="1" customWidth="1"/>
    <col min="10738" max="10742" width="14.86328125" style="1" customWidth="1"/>
    <col min="10743" max="10743" width="31.265625" style="1" customWidth="1"/>
    <col min="10744" max="10744" width="16.265625" style="1" customWidth="1"/>
    <col min="10745" max="10749" width="9.1328125" style="1" customWidth="1"/>
    <col min="10750" max="10750" width="33.1328125" style="1" customWidth="1"/>
    <col min="10751" max="10751" width="42.265625" style="1" customWidth="1"/>
    <col min="10752" max="10752" width="61.265625" style="1" customWidth="1"/>
    <col min="10753" max="10991" width="7.86328125" style="1"/>
    <col min="10992" max="10992" width="9.1328125" style="1" customWidth="1"/>
    <col min="10993" max="10993" width="54.3984375" style="1" customWidth="1"/>
    <col min="10994" max="10998" width="14.86328125" style="1" customWidth="1"/>
    <col min="10999" max="10999" width="31.265625" style="1" customWidth="1"/>
    <col min="11000" max="11000" width="16.265625" style="1" customWidth="1"/>
    <col min="11001" max="11005" width="9.1328125" style="1" customWidth="1"/>
    <col min="11006" max="11006" width="33.1328125" style="1" customWidth="1"/>
    <col min="11007" max="11007" width="42.265625" style="1" customWidth="1"/>
    <col min="11008" max="11008" width="61.265625" style="1" customWidth="1"/>
    <col min="11009" max="11247" width="7.86328125" style="1"/>
    <col min="11248" max="11248" width="9.1328125" style="1" customWidth="1"/>
    <col min="11249" max="11249" width="54.3984375" style="1" customWidth="1"/>
    <col min="11250" max="11254" width="14.86328125" style="1" customWidth="1"/>
    <col min="11255" max="11255" width="31.265625" style="1" customWidth="1"/>
    <col min="11256" max="11256" width="16.265625" style="1" customWidth="1"/>
    <col min="11257" max="11261" width="9.1328125" style="1" customWidth="1"/>
    <col min="11262" max="11262" width="33.1328125" style="1" customWidth="1"/>
    <col min="11263" max="11263" width="42.265625" style="1" customWidth="1"/>
    <col min="11264" max="11264" width="61.265625" style="1" customWidth="1"/>
    <col min="11265" max="11503" width="7.86328125" style="1"/>
    <col min="11504" max="11504" width="9.1328125" style="1" customWidth="1"/>
    <col min="11505" max="11505" width="54.3984375" style="1" customWidth="1"/>
    <col min="11506" max="11510" width="14.86328125" style="1" customWidth="1"/>
    <col min="11511" max="11511" width="31.265625" style="1" customWidth="1"/>
    <col min="11512" max="11512" width="16.265625" style="1" customWidth="1"/>
    <col min="11513" max="11517" width="9.1328125" style="1" customWidth="1"/>
    <col min="11518" max="11518" width="33.1328125" style="1" customWidth="1"/>
    <col min="11519" max="11519" width="42.265625" style="1" customWidth="1"/>
    <col min="11520" max="11520" width="61.265625" style="1" customWidth="1"/>
    <col min="11521" max="11759" width="7.86328125" style="1"/>
    <col min="11760" max="11760" width="9.1328125" style="1" customWidth="1"/>
    <col min="11761" max="11761" width="54.3984375" style="1" customWidth="1"/>
    <col min="11762" max="11766" width="14.86328125" style="1" customWidth="1"/>
    <col min="11767" max="11767" width="31.265625" style="1" customWidth="1"/>
    <col min="11768" max="11768" width="16.265625" style="1" customWidth="1"/>
    <col min="11769" max="11773" width="9.1328125" style="1" customWidth="1"/>
    <col min="11774" max="11774" width="33.1328125" style="1" customWidth="1"/>
    <col min="11775" max="11775" width="42.265625" style="1" customWidth="1"/>
    <col min="11776" max="11776" width="61.265625" style="1" customWidth="1"/>
    <col min="11777" max="12015" width="7.86328125" style="1"/>
    <col min="12016" max="12016" width="9.1328125" style="1" customWidth="1"/>
    <col min="12017" max="12017" width="54.3984375" style="1" customWidth="1"/>
    <col min="12018" max="12022" width="14.86328125" style="1" customWidth="1"/>
    <col min="12023" max="12023" width="31.265625" style="1" customWidth="1"/>
    <col min="12024" max="12024" width="16.265625" style="1" customWidth="1"/>
    <col min="12025" max="12029" width="9.1328125" style="1" customWidth="1"/>
    <col min="12030" max="12030" width="33.1328125" style="1" customWidth="1"/>
    <col min="12031" max="12031" width="42.265625" style="1" customWidth="1"/>
    <col min="12032" max="12032" width="61.265625" style="1" customWidth="1"/>
    <col min="12033" max="12271" width="7.86328125" style="1"/>
    <col min="12272" max="12272" width="9.1328125" style="1" customWidth="1"/>
    <col min="12273" max="12273" width="54.3984375" style="1" customWidth="1"/>
    <col min="12274" max="12278" width="14.86328125" style="1" customWidth="1"/>
    <col min="12279" max="12279" width="31.265625" style="1" customWidth="1"/>
    <col min="12280" max="12280" width="16.265625" style="1" customWidth="1"/>
    <col min="12281" max="12285" width="9.1328125" style="1" customWidth="1"/>
    <col min="12286" max="12286" width="33.1328125" style="1" customWidth="1"/>
    <col min="12287" max="12287" width="42.265625" style="1" customWidth="1"/>
    <col min="12288" max="12288" width="61.265625" style="1" customWidth="1"/>
    <col min="12289" max="12527" width="7.86328125" style="1"/>
    <col min="12528" max="12528" width="9.1328125" style="1" customWidth="1"/>
    <col min="12529" max="12529" width="54.3984375" style="1" customWidth="1"/>
    <col min="12530" max="12534" width="14.86328125" style="1" customWidth="1"/>
    <col min="12535" max="12535" width="31.265625" style="1" customWidth="1"/>
    <col min="12536" max="12536" width="16.265625" style="1" customWidth="1"/>
    <col min="12537" max="12541" width="9.1328125" style="1" customWidth="1"/>
    <col min="12542" max="12542" width="33.1328125" style="1" customWidth="1"/>
    <col min="12543" max="12543" width="42.265625" style="1" customWidth="1"/>
    <col min="12544" max="12544" width="61.265625" style="1" customWidth="1"/>
    <col min="12545" max="12783" width="7.86328125" style="1"/>
    <col min="12784" max="12784" width="9.1328125" style="1" customWidth="1"/>
    <col min="12785" max="12785" width="54.3984375" style="1" customWidth="1"/>
    <col min="12786" max="12790" width="14.86328125" style="1" customWidth="1"/>
    <col min="12791" max="12791" width="31.265625" style="1" customWidth="1"/>
    <col min="12792" max="12792" width="16.265625" style="1" customWidth="1"/>
    <col min="12793" max="12797" width="9.1328125" style="1" customWidth="1"/>
    <col min="12798" max="12798" width="33.1328125" style="1" customWidth="1"/>
    <col min="12799" max="12799" width="42.265625" style="1" customWidth="1"/>
    <col min="12800" max="12800" width="61.265625" style="1" customWidth="1"/>
    <col min="12801" max="13039" width="7.86328125" style="1"/>
    <col min="13040" max="13040" width="9.1328125" style="1" customWidth="1"/>
    <col min="13041" max="13041" width="54.3984375" style="1" customWidth="1"/>
    <col min="13042" max="13046" width="14.86328125" style="1" customWidth="1"/>
    <col min="13047" max="13047" width="31.265625" style="1" customWidth="1"/>
    <col min="13048" max="13048" width="16.265625" style="1" customWidth="1"/>
    <col min="13049" max="13053" width="9.1328125" style="1" customWidth="1"/>
    <col min="13054" max="13054" width="33.1328125" style="1" customWidth="1"/>
    <col min="13055" max="13055" width="42.265625" style="1" customWidth="1"/>
    <col min="13056" max="13056" width="61.265625" style="1" customWidth="1"/>
    <col min="13057" max="13295" width="7.86328125" style="1"/>
    <col min="13296" max="13296" width="9.1328125" style="1" customWidth="1"/>
    <col min="13297" max="13297" width="54.3984375" style="1" customWidth="1"/>
    <col min="13298" max="13302" width="14.86328125" style="1" customWidth="1"/>
    <col min="13303" max="13303" width="31.265625" style="1" customWidth="1"/>
    <col min="13304" max="13304" width="16.265625" style="1" customWidth="1"/>
    <col min="13305" max="13309" width="9.1328125" style="1" customWidth="1"/>
    <col min="13310" max="13310" width="33.1328125" style="1" customWidth="1"/>
    <col min="13311" max="13311" width="42.265625" style="1" customWidth="1"/>
    <col min="13312" max="13312" width="61.265625" style="1" customWidth="1"/>
    <col min="13313" max="13551" width="7.86328125" style="1"/>
    <col min="13552" max="13552" width="9.1328125" style="1" customWidth="1"/>
    <col min="13553" max="13553" width="54.3984375" style="1" customWidth="1"/>
    <col min="13554" max="13558" width="14.86328125" style="1" customWidth="1"/>
    <col min="13559" max="13559" width="31.265625" style="1" customWidth="1"/>
    <col min="13560" max="13560" width="16.265625" style="1" customWidth="1"/>
    <col min="13561" max="13565" width="9.1328125" style="1" customWidth="1"/>
    <col min="13566" max="13566" width="33.1328125" style="1" customWidth="1"/>
    <col min="13567" max="13567" width="42.265625" style="1" customWidth="1"/>
    <col min="13568" max="13568" width="61.265625" style="1" customWidth="1"/>
    <col min="13569" max="13807" width="7.86328125" style="1"/>
    <col min="13808" max="13808" width="9.1328125" style="1" customWidth="1"/>
    <col min="13809" max="13809" width="54.3984375" style="1" customWidth="1"/>
    <col min="13810" max="13814" width="14.86328125" style="1" customWidth="1"/>
    <col min="13815" max="13815" width="31.265625" style="1" customWidth="1"/>
    <col min="13816" max="13816" width="16.265625" style="1" customWidth="1"/>
    <col min="13817" max="13821" width="9.1328125" style="1" customWidth="1"/>
    <col min="13822" max="13822" width="33.1328125" style="1" customWidth="1"/>
    <col min="13823" max="13823" width="42.265625" style="1" customWidth="1"/>
    <col min="13824" max="13824" width="61.265625" style="1" customWidth="1"/>
    <col min="13825" max="14063" width="7.86328125" style="1"/>
    <col min="14064" max="14064" width="9.1328125" style="1" customWidth="1"/>
    <col min="14065" max="14065" width="54.3984375" style="1" customWidth="1"/>
    <col min="14066" max="14070" width="14.86328125" style="1" customWidth="1"/>
    <col min="14071" max="14071" width="31.265625" style="1" customWidth="1"/>
    <col min="14072" max="14072" width="16.265625" style="1" customWidth="1"/>
    <col min="14073" max="14077" width="9.1328125" style="1" customWidth="1"/>
    <col min="14078" max="14078" width="33.1328125" style="1" customWidth="1"/>
    <col min="14079" max="14079" width="42.265625" style="1" customWidth="1"/>
    <col min="14080" max="14080" width="61.265625" style="1" customWidth="1"/>
    <col min="14081" max="14319" width="7.86328125" style="1"/>
    <col min="14320" max="14320" width="9.1328125" style="1" customWidth="1"/>
    <col min="14321" max="14321" width="54.3984375" style="1" customWidth="1"/>
    <col min="14322" max="14326" width="14.86328125" style="1" customWidth="1"/>
    <col min="14327" max="14327" width="31.265625" style="1" customWidth="1"/>
    <col min="14328" max="14328" width="16.265625" style="1" customWidth="1"/>
    <col min="14329" max="14333" width="9.1328125" style="1" customWidth="1"/>
    <col min="14334" max="14334" width="33.1328125" style="1" customWidth="1"/>
    <col min="14335" max="14335" width="42.265625" style="1" customWidth="1"/>
    <col min="14336" max="14336" width="61.265625" style="1" customWidth="1"/>
    <col min="14337" max="14575" width="7.86328125" style="1"/>
    <col min="14576" max="14576" width="9.1328125" style="1" customWidth="1"/>
    <col min="14577" max="14577" width="54.3984375" style="1" customWidth="1"/>
    <col min="14578" max="14582" width="14.86328125" style="1" customWidth="1"/>
    <col min="14583" max="14583" width="31.265625" style="1" customWidth="1"/>
    <col min="14584" max="14584" width="16.265625" style="1" customWidth="1"/>
    <col min="14585" max="14589" width="9.1328125" style="1" customWidth="1"/>
    <col min="14590" max="14590" width="33.1328125" style="1" customWidth="1"/>
    <col min="14591" max="14591" width="42.265625" style="1" customWidth="1"/>
    <col min="14592" max="14592" width="61.265625" style="1" customWidth="1"/>
    <col min="14593" max="14831" width="7.86328125" style="1"/>
    <col min="14832" max="14832" width="9.1328125" style="1" customWidth="1"/>
    <col min="14833" max="14833" width="54.3984375" style="1" customWidth="1"/>
    <col min="14834" max="14838" width="14.86328125" style="1" customWidth="1"/>
    <col min="14839" max="14839" width="31.265625" style="1" customWidth="1"/>
    <col min="14840" max="14840" width="16.265625" style="1" customWidth="1"/>
    <col min="14841" max="14845" width="9.1328125" style="1" customWidth="1"/>
    <col min="14846" max="14846" width="33.1328125" style="1" customWidth="1"/>
    <col min="14847" max="14847" width="42.265625" style="1" customWidth="1"/>
    <col min="14848" max="14848" width="61.265625" style="1" customWidth="1"/>
    <col min="14849" max="15087" width="7.86328125" style="1"/>
    <col min="15088" max="15088" width="9.1328125" style="1" customWidth="1"/>
    <col min="15089" max="15089" width="54.3984375" style="1" customWidth="1"/>
    <col min="15090" max="15094" width="14.86328125" style="1" customWidth="1"/>
    <col min="15095" max="15095" width="31.265625" style="1" customWidth="1"/>
    <col min="15096" max="15096" width="16.265625" style="1" customWidth="1"/>
    <col min="15097" max="15101" width="9.1328125" style="1" customWidth="1"/>
    <col min="15102" max="15102" width="33.1328125" style="1" customWidth="1"/>
    <col min="15103" max="15103" width="42.265625" style="1" customWidth="1"/>
    <col min="15104" max="15104" width="61.265625" style="1" customWidth="1"/>
    <col min="15105" max="15343" width="7.86328125" style="1"/>
    <col min="15344" max="15344" width="9.1328125" style="1" customWidth="1"/>
    <col min="15345" max="15345" width="54.3984375" style="1" customWidth="1"/>
    <col min="15346" max="15350" width="14.86328125" style="1" customWidth="1"/>
    <col min="15351" max="15351" width="31.265625" style="1" customWidth="1"/>
    <col min="15352" max="15352" width="16.265625" style="1" customWidth="1"/>
    <col min="15353" max="15357" width="9.1328125" style="1" customWidth="1"/>
    <col min="15358" max="15358" width="33.1328125" style="1" customWidth="1"/>
    <col min="15359" max="15359" width="42.265625" style="1" customWidth="1"/>
    <col min="15360" max="15360" width="61.265625" style="1" customWidth="1"/>
    <col min="15361" max="15599" width="7.86328125" style="1"/>
    <col min="15600" max="15600" width="9.1328125" style="1" customWidth="1"/>
    <col min="15601" max="15601" width="54.3984375" style="1" customWidth="1"/>
    <col min="15602" max="15606" width="14.86328125" style="1" customWidth="1"/>
    <col min="15607" max="15607" width="31.265625" style="1" customWidth="1"/>
    <col min="15608" max="15608" width="16.265625" style="1" customWidth="1"/>
    <col min="15609" max="15613" width="9.1328125" style="1" customWidth="1"/>
    <col min="15614" max="15614" width="33.1328125" style="1" customWidth="1"/>
    <col min="15615" max="15615" width="42.265625" style="1" customWidth="1"/>
    <col min="15616" max="15616" width="61.265625" style="1" customWidth="1"/>
    <col min="15617" max="15855" width="7.86328125" style="1"/>
    <col min="15856" max="15856" width="9.1328125" style="1" customWidth="1"/>
    <col min="15857" max="15857" width="54.3984375" style="1" customWidth="1"/>
    <col min="15858" max="15862" width="14.86328125" style="1" customWidth="1"/>
    <col min="15863" max="15863" width="31.265625" style="1" customWidth="1"/>
    <col min="15864" max="15864" width="16.265625" style="1" customWidth="1"/>
    <col min="15865" max="15869" width="9.1328125" style="1" customWidth="1"/>
    <col min="15870" max="15870" width="33.1328125" style="1" customWidth="1"/>
    <col min="15871" max="15871" width="42.265625" style="1" customWidth="1"/>
    <col min="15872" max="15872" width="61.265625" style="1" customWidth="1"/>
    <col min="15873" max="16111" width="7.86328125" style="1"/>
    <col min="16112" max="16112" width="9.1328125" style="1" customWidth="1"/>
    <col min="16113" max="16113" width="54.3984375" style="1" customWidth="1"/>
    <col min="16114" max="16118" width="14.86328125" style="1" customWidth="1"/>
    <col min="16119" max="16119" width="31.265625" style="1" customWidth="1"/>
    <col min="16120" max="16120" width="16.265625" style="1" customWidth="1"/>
    <col min="16121" max="16125" width="9.1328125" style="1" customWidth="1"/>
    <col min="16126" max="16126" width="33.1328125" style="1" customWidth="1"/>
    <col min="16127" max="16127" width="42.265625" style="1" customWidth="1"/>
    <col min="16128" max="16128" width="61.265625" style="1" customWidth="1"/>
    <col min="16129" max="16384" width="7.86328125" style="1"/>
  </cols>
  <sheetData>
    <row r="1" spans="1:15" ht="15.75" customHeight="1" x14ac:dyDescent="0.45">
      <c r="A1" s="267" t="s">
        <v>787</v>
      </c>
      <c r="B1" s="267"/>
      <c r="C1" s="267"/>
      <c r="D1" s="267"/>
      <c r="E1" s="267"/>
      <c r="F1" s="267"/>
      <c r="G1" s="268" t="s">
        <v>0</v>
      </c>
      <c r="H1" s="268"/>
      <c r="I1" s="268"/>
      <c r="J1" s="268"/>
      <c r="K1" s="268"/>
      <c r="L1" s="268"/>
      <c r="M1" s="268"/>
      <c r="N1" s="268"/>
      <c r="O1" s="268"/>
    </row>
    <row r="2" spans="1:15" ht="15.75" customHeight="1" x14ac:dyDescent="0.45">
      <c r="A2" s="268" t="s">
        <v>788</v>
      </c>
      <c r="B2" s="268"/>
      <c r="C2" s="268"/>
      <c r="D2" s="268"/>
      <c r="E2" s="268"/>
      <c r="F2" s="268"/>
      <c r="G2" s="268" t="s">
        <v>1</v>
      </c>
      <c r="H2" s="268"/>
      <c r="I2" s="268"/>
      <c r="J2" s="268"/>
      <c r="K2" s="268"/>
      <c r="L2" s="268"/>
      <c r="M2" s="268"/>
      <c r="N2" s="268"/>
      <c r="O2" s="268"/>
    </row>
    <row r="3" spans="1:15" ht="12.75" x14ac:dyDescent="0.25">
      <c r="A3" s="269"/>
      <c r="B3" s="269"/>
      <c r="C3" s="269"/>
      <c r="D3" s="269"/>
      <c r="E3" s="269"/>
      <c r="F3" s="269"/>
      <c r="G3" s="269"/>
      <c r="H3" s="269"/>
      <c r="I3" s="269"/>
      <c r="J3" s="269"/>
      <c r="K3" s="269"/>
      <c r="L3" s="269"/>
      <c r="M3" s="269"/>
      <c r="N3" s="269"/>
      <c r="O3" s="269"/>
    </row>
    <row r="4" spans="1:15" s="2" customFormat="1" ht="14.25" customHeight="1" x14ac:dyDescent="0.45">
      <c r="A4" s="270" t="s">
        <v>664</v>
      </c>
      <c r="B4" s="270"/>
      <c r="C4" s="270"/>
      <c r="D4" s="270"/>
      <c r="E4" s="270"/>
      <c r="F4" s="270"/>
      <c r="G4" s="270"/>
      <c r="H4" s="270"/>
      <c r="I4" s="270"/>
      <c r="J4" s="270"/>
      <c r="K4" s="270"/>
      <c r="L4" s="270"/>
      <c r="M4" s="270"/>
      <c r="N4" s="270"/>
      <c r="O4" s="270"/>
    </row>
    <row r="5" spans="1:15" s="2" customFormat="1" ht="18.75" customHeight="1" x14ac:dyDescent="0.45">
      <c r="A5" s="271" t="s">
        <v>789</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78.75" customHeight="1" x14ac:dyDescent="0.45">
      <c r="A8" s="273"/>
      <c r="B8" s="265"/>
      <c r="C8" s="265"/>
      <c r="D8" s="25" t="s">
        <v>9</v>
      </c>
      <c r="E8" s="25" t="s">
        <v>10</v>
      </c>
      <c r="F8" s="25" t="s">
        <v>11</v>
      </c>
      <c r="G8" s="25" t="s">
        <v>12</v>
      </c>
      <c r="H8" s="265"/>
      <c r="I8" s="265"/>
      <c r="J8" s="25" t="s">
        <v>13</v>
      </c>
      <c r="K8" s="25" t="s">
        <v>14</v>
      </c>
      <c r="L8" s="25" t="s">
        <v>15</v>
      </c>
      <c r="M8" s="25" t="s">
        <v>16</v>
      </c>
      <c r="N8" s="25" t="s">
        <v>631</v>
      </c>
      <c r="O8" s="265"/>
    </row>
    <row r="9" spans="1:15" s="5" customFormat="1" ht="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3.5" x14ac:dyDescent="0.45">
      <c r="A10" s="28" t="s">
        <v>18</v>
      </c>
      <c r="B10" s="29" t="s">
        <v>457</v>
      </c>
      <c r="C10" s="30">
        <f>SUM(C11)</f>
        <v>0.15</v>
      </c>
      <c r="D10" s="30">
        <f>SUM(D11)</f>
        <v>0.15</v>
      </c>
      <c r="E10" s="30"/>
      <c r="F10" s="30"/>
      <c r="G10" s="30"/>
      <c r="H10" s="31"/>
      <c r="I10" s="31">
        <f>SUM(I11)</f>
        <v>0.39</v>
      </c>
      <c r="J10" s="31"/>
      <c r="K10" s="31"/>
      <c r="L10" s="31">
        <f>SUM(L11)</f>
        <v>0.39</v>
      </c>
      <c r="M10" s="31"/>
      <c r="N10" s="31"/>
      <c r="O10" s="32"/>
    </row>
    <row r="11" spans="1:15" s="39" customFormat="1" ht="41.65" x14ac:dyDescent="0.45">
      <c r="A11" s="34">
        <v>1</v>
      </c>
      <c r="B11" s="35" t="s">
        <v>458</v>
      </c>
      <c r="C11" s="36">
        <f>+D11+E11+F11+G11</f>
        <v>0.15</v>
      </c>
      <c r="D11" s="36">
        <v>0.15</v>
      </c>
      <c r="E11" s="36"/>
      <c r="F11" s="36"/>
      <c r="G11" s="36"/>
      <c r="H11" s="37" t="s">
        <v>459</v>
      </c>
      <c r="I11" s="148">
        <v>0.39</v>
      </c>
      <c r="J11" s="148"/>
      <c r="K11" s="148"/>
      <c r="L11" s="148">
        <v>0.39</v>
      </c>
      <c r="M11" s="38"/>
      <c r="N11" s="38"/>
      <c r="O11" s="37" t="s">
        <v>680</v>
      </c>
    </row>
    <row r="12" spans="1:15" s="33" customFormat="1" ht="13.5" x14ac:dyDescent="0.45">
      <c r="A12" s="28" t="s">
        <v>22</v>
      </c>
      <c r="B12" s="29" t="s">
        <v>460</v>
      </c>
      <c r="C12" s="30">
        <f>SUM(C13)</f>
        <v>0.06</v>
      </c>
      <c r="D12" s="30"/>
      <c r="E12" s="30"/>
      <c r="F12" s="30"/>
      <c r="G12" s="30">
        <f t="shared" ref="G12:L12" si="0">SUM(G13)</f>
        <v>0.06</v>
      </c>
      <c r="H12" s="31"/>
      <c r="I12" s="31">
        <f t="shared" si="0"/>
        <v>1</v>
      </c>
      <c r="J12" s="31"/>
      <c r="K12" s="31"/>
      <c r="L12" s="31">
        <f t="shared" si="0"/>
        <v>1</v>
      </c>
      <c r="M12" s="31"/>
      <c r="N12" s="31"/>
      <c r="O12" s="32"/>
    </row>
    <row r="13" spans="1:15" s="39" customFormat="1" ht="55.5" x14ac:dyDescent="0.45">
      <c r="A13" s="34">
        <v>1</v>
      </c>
      <c r="B13" s="40" t="s">
        <v>461</v>
      </c>
      <c r="C13" s="36">
        <f>+D13+E13+F13+G13</f>
        <v>0.06</v>
      </c>
      <c r="D13" s="36"/>
      <c r="E13" s="36"/>
      <c r="F13" s="36"/>
      <c r="G13" s="36">
        <v>0.06</v>
      </c>
      <c r="H13" s="37" t="s">
        <v>462</v>
      </c>
      <c r="I13" s="37">
        <v>1</v>
      </c>
      <c r="J13" s="37"/>
      <c r="K13" s="37"/>
      <c r="L13" s="37">
        <v>1</v>
      </c>
      <c r="M13" s="38"/>
      <c r="N13" s="38"/>
      <c r="O13" s="37" t="s">
        <v>660</v>
      </c>
    </row>
    <row r="14" spans="1:15" s="33" customFormat="1" ht="13.5" x14ac:dyDescent="0.45">
      <c r="A14" s="28" t="s">
        <v>26</v>
      </c>
      <c r="B14" s="29" t="s">
        <v>27</v>
      </c>
      <c r="C14" s="30">
        <f>SUM(C15:C28)</f>
        <v>5.8540000000000001</v>
      </c>
      <c r="D14" s="30">
        <f>SUM(D15:D28)</f>
        <v>3.6139999999999999</v>
      </c>
      <c r="E14" s="30"/>
      <c r="F14" s="30"/>
      <c r="G14" s="30">
        <f>SUM(G15:G28)</f>
        <v>2.2400000000000002</v>
      </c>
      <c r="H14" s="31"/>
      <c r="I14" s="31">
        <f>SUM(I15:I28)</f>
        <v>111.17999999999999</v>
      </c>
      <c r="J14" s="31"/>
      <c r="K14" s="31">
        <f>SUM(K15:K28)</f>
        <v>63.629999999999995</v>
      </c>
      <c r="L14" s="31">
        <f>SUM(L15:L28)</f>
        <v>43.9</v>
      </c>
      <c r="M14" s="31">
        <f>SUM(M15:M28)</f>
        <v>3.65</v>
      </c>
      <c r="N14" s="31"/>
      <c r="O14" s="32"/>
    </row>
    <row r="15" spans="1:15" s="39" customFormat="1" ht="41.65" x14ac:dyDescent="0.45">
      <c r="A15" s="34">
        <v>1</v>
      </c>
      <c r="B15" s="41" t="s">
        <v>463</v>
      </c>
      <c r="C15" s="36">
        <f>+D15+E15+F15+G15</f>
        <v>1</v>
      </c>
      <c r="D15" s="36">
        <v>0.6</v>
      </c>
      <c r="E15" s="36"/>
      <c r="F15" s="36"/>
      <c r="G15" s="36">
        <v>0.4</v>
      </c>
      <c r="H15" s="37" t="s">
        <v>464</v>
      </c>
      <c r="I15" s="37">
        <v>2</v>
      </c>
      <c r="J15" s="37"/>
      <c r="K15" s="37"/>
      <c r="L15" s="37"/>
      <c r="M15" s="37">
        <v>2</v>
      </c>
      <c r="N15" s="38"/>
      <c r="O15" s="37" t="s">
        <v>681</v>
      </c>
    </row>
    <row r="16" spans="1:15" s="39" customFormat="1" ht="41.65" x14ac:dyDescent="0.45">
      <c r="A16" s="34">
        <v>2</v>
      </c>
      <c r="B16" s="35" t="s">
        <v>465</v>
      </c>
      <c r="C16" s="36">
        <f t="shared" ref="C16:C60" si="1">+D16+E16+F16+G16</f>
        <v>0.27</v>
      </c>
      <c r="D16" s="36">
        <v>0.27</v>
      </c>
      <c r="E16" s="36"/>
      <c r="F16" s="36"/>
      <c r="G16" s="36"/>
      <c r="H16" s="42" t="s">
        <v>459</v>
      </c>
      <c r="I16" s="37">
        <v>0.7</v>
      </c>
      <c r="J16" s="37"/>
      <c r="K16" s="37"/>
      <c r="L16" s="37"/>
      <c r="M16" s="37">
        <v>0.7</v>
      </c>
      <c r="N16" s="38"/>
      <c r="O16" s="37" t="s">
        <v>682</v>
      </c>
    </row>
    <row r="17" spans="1:15" s="39" customFormat="1" ht="41.65" x14ac:dyDescent="0.45">
      <c r="A17" s="34">
        <v>3</v>
      </c>
      <c r="B17" s="35" t="s">
        <v>466</v>
      </c>
      <c r="C17" s="36">
        <f t="shared" si="1"/>
        <v>0.5</v>
      </c>
      <c r="D17" s="36">
        <v>0.5</v>
      </c>
      <c r="E17" s="36"/>
      <c r="F17" s="36"/>
      <c r="G17" s="36"/>
      <c r="H17" s="37" t="s">
        <v>467</v>
      </c>
      <c r="I17" s="37" t="s">
        <v>468</v>
      </c>
      <c r="J17" s="37"/>
      <c r="K17" s="37"/>
      <c r="L17" s="37"/>
      <c r="M17" s="37" t="s">
        <v>468</v>
      </c>
      <c r="N17" s="38"/>
      <c r="O17" s="37" t="s">
        <v>665</v>
      </c>
    </row>
    <row r="18" spans="1:15" s="39" customFormat="1" ht="41.65" x14ac:dyDescent="0.45">
      <c r="A18" s="34">
        <v>4</v>
      </c>
      <c r="B18" s="35" t="s">
        <v>469</v>
      </c>
      <c r="C18" s="36">
        <f t="shared" si="1"/>
        <v>0.32</v>
      </c>
      <c r="D18" s="36">
        <v>0.05</v>
      </c>
      <c r="E18" s="36"/>
      <c r="F18" s="36"/>
      <c r="G18" s="36">
        <v>0.27</v>
      </c>
      <c r="H18" s="37" t="s">
        <v>470</v>
      </c>
      <c r="I18" s="37" t="s">
        <v>471</v>
      </c>
      <c r="J18" s="37"/>
      <c r="K18" s="37"/>
      <c r="L18" s="37"/>
      <c r="M18" s="37" t="s">
        <v>471</v>
      </c>
      <c r="N18" s="38"/>
      <c r="O18" s="37" t="s">
        <v>666</v>
      </c>
    </row>
    <row r="19" spans="1:15" s="39" customFormat="1" ht="41.65" x14ac:dyDescent="0.45">
      <c r="A19" s="34">
        <v>5</v>
      </c>
      <c r="B19" s="35" t="s">
        <v>472</v>
      </c>
      <c r="C19" s="36">
        <f t="shared" si="1"/>
        <v>0.1</v>
      </c>
      <c r="D19" s="36"/>
      <c r="E19" s="36"/>
      <c r="F19" s="36"/>
      <c r="G19" s="36">
        <v>0.1</v>
      </c>
      <c r="H19" s="42" t="s">
        <v>473</v>
      </c>
      <c r="I19" s="37">
        <v>1</v>
      </c>
      <c r="J19" s="37"/>
      <c r="K19" s="37"/>
      <c r="L19" s="37">
        <v>1</v>
      </c>
      <c r="M19" s="37"/>
      <c r="N19" s="38"/>
      <c r="O19" s="37" t="s">
        <v>667</v>
      </c>
    </row>
    <row r="20" spans="1:15" s="39" customFormat="1" ht="41.65" x14ac:dyDescent="0.45">
      <c r="A20" s="34">
        <v>6</v>
      </c>
      <c r="B20" s="35" t="s">
        <v>474</v>
      </c>
      <c r="C20" s="36">
        <f t="shared" si="1"/>
        <v>0.02</v>
      </c>
      <c r="D20" s="36"/>
      <c r="E20" s="36"/>
      <c r="F20" s="36"/>
      <c r="G20" s="36">
        <v>0.02</v>
      </c>
      <c r="H20" s="42" t="s">
        <v>462</v>
      </c>
      <c r="I20" s="37">
        <v>0.5</v>
      </c>
      <c r="J20" s="37"/>
      <c r="K20" s="37"/>
      <c r="L20" s="37">
        <v>0.5</v>
      </c>
      <c r="M20" s="37"/>
      <c r="N20" s="38"/>
      <c r="O20" s="37" t="s">
        <v>475</v>
      </c>
    </row>
    <row r="21" spans="1:15" s="39" customFormat="1" ht="27.75" x14ac:dyDescent="0.45">
      <c r="A21" s="34">
        <v>7</v>
      </c>
      <c r="B21" s="43" t="s">
        <v>476</v>
      </c>
      <c r="C21" s="36">
        <f t="shared" si="1"/>
        <v>0.01</v>
      </c>
      <c r="D21" s="36"/>
      <c r="E21" s="36"/>
      <c r="F21" s="36"/>
      <c r="G21" s="36">
        <v>0.01</v>
      </c>
      <c r="H21" s="42" t="s">
        <v>477</v>
      </c>
      <c r="I21" s="37">
        <v>0.3</v>
      </c>
      <c r="J21" s="37"/>
      <c r="K21" s="37"/>
      <c r="L21" s="37"/>
      <c r="M21" s="37">
        <v>0.3</v>
      </c>
      <c r="N21" s="38"/>
      <c r="O21" s="37" t="s">
        <v>478</v>
      </c>
    </row>
    <row r="22" spans="1:15" s="39" customFormat="1" ht="41.65" x14ac:dyDescent="0.45">
      <c r="A22" s="34">
        <v>8</v>
      </c>
      <c r="B22" s="35" t="s">
        <v>479</v>
      </c>
      <c r="C22" s="36">
        <f t="shared" si="1"/>
        <v>0.15</v>
      </c>
      <c r="D22" s="36"/>
      <c r="E22" s="36"/>
      <c r="F22" s="36"/>
      <c r="G22" s="36">
        <v>0.15</v>
      </c>
      <c r="H22" s="42" t="s">
        <v>480</v>
      </c>
      <c r="I22" s="37">
        <v>27</v>
      </c>
      <c r="J22" s="37"/>
      <c r="K22" s="37"/>
      <c r="L22" s="37">
        <v>27</v>
      </c>
      <c r="M22" s="37"/>
      <c r="N22" s="38"/>
      <c r="O22" s="37" t="s">
        <v>683</v>
      </c>
    </row>
    <row r="23" spans="1:15" s="39" customFormat="1" ht="41.65" x14ac:dyDescent="0.45">
      <c r="A23" s="34">
        <v>9</v>
      </c>
      <c r="B23" s="44" t="s">
        <v>481</v>
      </c>
      <c r="C23" s="36">
        <f t="shared" si="1"/>
        <v>2.7</v>
      </c>
      <c r="D23" s="36">
        <v>2.16</v>
      </c>
      <c r="E23" s="36"/>
      <c r="F23" s="36"/>
      <c r="G23" s="36">
        <v>0.54</v>
      </c>
      <c r="H23" s="42" t="s">
        <v>482</v>
      </c>
      <c r="I23" s="37">
        <v>14.3</v>
      </c>
      <c r="J23" s="37"/>
      <c r="K23" s="37"/>
      <c r="L23" s="37">
        <v>14.3</v>
      </c>
      <c r="M23" s="37"/>
      <c r="N23" s="38"/>
      <c r="O23" s="37" t="s">
        <v>668</v>
      </c>
    </row>
    <row r="24" spans="1:15" s="39" customFormat="1" ht="41.65" x14ac:dyDescent="0.45">
      <c r="A24" s="34">
        <v>10</v>
      </c>
      <c r="B24" s="45" t="s">
        <v>483</v>
      </c>
      <c r="C24" s="36">
        <f t="shared" si="1"/>
        <v>0.34</v>
      </c>
      <c r="D24" s="36"/>
      <c r="E24" s="36"/>
      <c r="F24" s="36"/>
      <c r="G24" s="36">
        <v>0.34</v>
      </c>
      <c r="H24" s="46" t="s">
        <v>484</v>
      </c>
      <c r="I24" s="37">
        <v>30</v>
      </c>
      <c r="J24" s="37"/>
      <c r="K24" s="37">
        <v>30</v>
      </c>
      <c r="L24" s="37"/>
      <c r="M24" s="37"/>
      <c r="N24" s="47"/>
      <c r="O24" s="48" t="s">
        <v>669</v>
      </c>
    </row>
    <row r="25" spans="1:15" s="39" customFormat="1" ht="41.65" x14ac:dyDescent="0.45">
      <c r="A25" s="34">
        <v>11</v>
      </c>
      <c r="B25" s="45" t="s">
        <v>485</v>
      </c>
      <c r="C25" s="36">
        <f t="shared" si="1"/>
        <v>0.34</v>
      </c>
      <c r="D25" s="36"/>
      <c r="E25" s="36"/>
      <c r="F25" s="36"/>
      <c r="G25" s="36">
        <v>0.34</v>
      </c>
      <c r="H25" s="46" t="s">
        <v>484</v>
      </c>
      <c r="I25" s="37">
        <v>26.9</v>
      </c>
      <c r="J25" s="37"/>
      <c r="K25" s="37">
        <v>26.9</v>
      </c>
      <c r="L25" s="37"/>
      <c r="M25" s="37"/>
      <c r="N25" s="47"/>
      <c r="O25" s="48" t="s">
        <v>670</v>
      </c>
    </row>
    <row r="26" spans="1:15" s="39" customFormat="1" ht="41.65" x14ac:dyDescent="0.45">
      <c r="A26" s="34">
        <v>12</v>
      </c>
      <c r="B26" s="45" t="s">
        <v>486</v>
      </c>
      <c r="C26" s="36">
        <f t="shared" si="1"/>
        <v>0.05</v>
      </c>
      <c r="D26" s="36">
        <v>0.03</v>
      </c>
      <c r="E26" s="36"/>
      <c r="F26" s="36"/>
      <c r="G26" s="36">
        <v>0.02</v>
      </c>
      <c r="H26" s="46" t="s">
        <v>487</v>
      </c>
      <c r="I26" s="37">
        <v>1.1000000000000001</v>
      </c>
      <c r="J26" s="37"/>
      <c r="K26" s="37"/>
      <c r="L26" s="37">
        <v>1.1000000000000001</v>
      </c>
      <c r="M26" s="37"/>
      <c r="N26" s="47"/>
      <c r="O26" s="37" t="s">
        <v>671</v>
      </c>
    </row>
    <row r="27" spans="1:15" s="39" customFormat="1" ht="41.65" x14ac:dyDescent="0.45">
      <c r="A27" s="34">
        <v>13</v>
      </c>
      <c r="B27" s="45" t="s">
        <v>488</v>
      </c>
      <c r="C27" s="36">
        <f t="shared" si="1"/>
        <v>1.4E-2</v>
      </c>
      <c r="D27" s="36">
        <v>4.0000000000000001E-3</v>
      </c>
      <c r="E27" s="36"/>
      <c r="F27" s="36"/>
      <c r="G27" s="36">
        <v>0.01</v>
      </c>
      <c r="H27" s="46" t="s">
        <v>487</v>
      </c>
      <c r="I27" s="37">
        <v>0.65</v>
      </c>
      <c r="J27" s="37"/>
      <c r="K27" s="37"/>
      <c r="L27" s="37"/>
      <c r="M27" s="37">
        <v>0.65</v>
      </c>
      <c r="N27" s="47"/>
      <c r="O27" s="48" t="s">
        <v>672</v>
      </c>
    </row>
    <row r="28" spans="1:15" s="53" customFormat="1" ht="55.5" x14ac:dyDescent="0.45">
      <c r="A28" s="49">
        <v>14</v>
      </c>
      <c r="B28" s="44" t="s">
        <v>651</v>
      </c>
      <c r="C28" s="36">
        <f t="shared" si="1"/>
        <v>0.04</v>
      </c>
      <c r="D28" s="51"/>
      <c r="E28" s="51"/>
      <c r="F28" s="51"/>
      <c r="G28" s="51">
        <v>0.04</v>
      </c>
      <c r="H28" s="54" t="s">
        <v>626</v>
      </c>
      <c r="I28" s="37">
        <f>SUM(J28:N28)</f>
        <v>6.73</v>
      </c>
      <c r="J28" s="37"/>
      <c r="K28" s="37">
        <v>6.73</v>
      </c>
      <c r="L28" s="37"/>
      <c r="M28" s="37"/>
      <c r="N28" s="52"/>
      <c r="O28" s="50" t="s">
        <v>673</v>
      </c>
    </row>
    <row r="29" spans="1:15" s="33" customFormat="1" ht="13.5" x14ac:dyDescent="0.45">
      <c r="A29" s="28" t="s">
        <v>35</v>
      </c>
      <c r="B29" s="29" t="s">
        <v>489</v>
      </c>
      <c r="C29" s="30">
        <f>+D29+G29</f>
        <v>1.05</v>
      </c>
      <c r="D29" s="30">
        <f>SUM(D30:D34)</f>
        <v>1.03</v>
      </c>
      <c r="E29" s="30"/>
      <c r="F29" s="30"/>
      <c r="G29" s="30">
        <f>SUM(G30:G34)</f>
        <v>0.02</v>
      </c>
      <c r="H29" s="31"/>
      <c r="I29" s="32">
        <f>SUM(I30:I34)</f>
        <v>3.6000000000000005</v>
      </c>
      <c r="J29" s="32"/>
      <c r="K29" s="32">
        <f>SUM(K30:K34)</f>
        <v>0</v>
      </c>
      <c r="L29" s="32">
        <f>SUM(L30:L34)</f>
        <v>2.7</v>
      </c>
      <c r="M29" s="32">
        <f>SUM(M30:M34)</f>
        <v>0.9</v>
      </c>
      <c r="N29" s="31"/>
      <c r="O29" s="32"/>
    </row>
    <row r="30" spans="1:15" s="39" customFormat="1" ht="41.65" x14ac:dyDescent="0.45">
      <c r="A30" s="34">
        <v>1</v>
      </c>
      <c r="B30" s="55" t="s">
        <v>490</v>
      </c>
      <c r="C30" s="36">
        <f t="shared" si="1"/>
        <v>0.4</v>
      </c>
      <c r="D30" s="36">
        <v>0.4</v>
      </c>
      <c r="E30" s="36"/>
      <c r="F30" s="36"/>
      <c r="G30" s="36"/>
      <c r="H30" s="56" t="s">
        <v>491</v>
      </c>
      <c r="I30" s="37">
        <v>0.9</v>
      </c>
      <c r="J30" s="37"/>
      <c r="K30" s="37"/>
      <c r="L30" s="37"/>
      <c r="M30" s="37">
        <v>0.9</v>
      </c>
      <c r="N30" s="38"/>
      <c r="O30" s="37" t="s">
        <v>684</v>
      </c>
    </row>
    <row r="31" spans="1:15" s="39" customFormat="1" ht="41.65" x14ac:dyDescent="0.45">
      <c r="A31" s="34">
        <v>2</v>
      </c>
      <c r="B31" s="55" t="s">
        <v>492</v>
      </c>
      <c r="C31" s="36">
        <f t="shared" si="1"/>
        <v>0.1</v>
      </c>
      <c r="D31" s="36">
        <v>0.1</v>
      </c>
      <c r="E31" s="36"/>
      <c r="F31" s="36"/>
      <c r="G31" s="36"/>
      <c r="H31" s="56" t="s">
        <v>493</v>
      </c>
      <c r="I31" s="37">
        <v>0.3</v>
      </c>
      <c r="J31" s="37"/>
      <c r="K31" s="37"/>
      <c r="L31" s="37">
        <v>0.3</v>
      </c>
      <c r="M31" s="37"/>
      <c r="N31" s="38"/>
      <c r="O31" s="27" t="s">
        <v>685</v>
      </c>
    </row>
    <row r="32" spans="1:15" s="39" customFormat="1" ht="55.5" x14ac:dyDescent="0.45">
      <c r="A32" s="34">
        <v>3</v>
      </c>
      <c r="B32" s="35" t="s">
        <v>494</v>
      </c>
      <c r="C32" s="36">
        <f t="shared" si="1"/>
        <v>0.5</v>
      </c>
      <c r="D32" s="36">
        <v>0.5</v>
      </c>
      <c r="E32" s="36"/>
      <c r="F32" s="36"/>
      <c r="G32" s="36"/>
      <c r="H32" s="42" t="s">
        <v>495</v>
      </c>
      <c r="I32" s="37">
        <v>1.5</v>
      </c>
      <c r="J32" s="37"/>
      <c r="K32" s="37"/>
      <c r="L32" s="37">
        <v>1.5</v>
      </c>
      <c r="M32" s="37"/>
      <c r="N32" s="38"/>
      <c r="O32" s="37" t="s">
        <v>674</v>
      </c>
    </row>
    <row r="33" spans="1:15" s="39" customFormat="1" ht="41.65" x14ac:dyDescent="0.45">
      <c r="A33" s="57">
        <v>4</v>
      </c>
      <c r="B33" s="45" t="s">
        <v>496</v>
      </c>
      <c r="C33" s="36">
        <f t="shared" si="1"/>
        <v>0.03</v>
      </c>
      <c r="D33" s="36">
        <v>0.03</v>
      </c>
      <c r="E33" s="36"/>
      <c r="F33" s="36"/>
      <c r="G33" s="36"/>
      <c r="H33" s="46" t="s">
        <v>497</v>
      </c>
      <c r="I33" s="37">
        <v>0.1</v>
      </c>
      <c r="J33" s="37"/>
      <c r="K33" s="37"/>
      <c r="L33" s="37">
        <f>0.1</f>
        <v>0.1</v>
      </c>
      <c r="M33" s="37"/>
      <c r="N33" s="47"/>
      <c r="O33" s="37" t="s">
        <v>675</v>
      </c>
    </row>
    <row r="34" spans="1:15" s="39" customFormat="1" ht="41.65" x14ac:dyDescent="0.45">
      <c r="A34" s="57">
        <v>5</v>
      </c>
      <c r="B34" s="45" t="s">
        <v>498</v>
      </c>
      <c r="C34" s="36">
        <f t="shared" si="1"/>
        <v>0.02</v>
      </c>
      <c r="D34" s="36"/>
      <c r="E34" s="36"/>
      <c r="F34" s="36"/>
      <c r="G34" s="36">
        <v>0.02</v>
      </c>
      <c r="H34" s="46" t="s">
        <v>499</v>
      </c>
      <c r="I34" s="37">
        <v>0.8</v>
      </c>
      <c r="J34" s="37"/>
      <c r="K34" s="37"/>
      <c r="L34" s="37">
        <v>0.8</v>
      </c>
      <c r="M34" s="37"/>
      <c r="N34" s="47"/>
      <c r="O34" s="37" t="s">
        <v>783</v>
      </c>
    </row>
    <row r="35" spans="1:15" s="33" customFormat="1" ht="13.9" x14ac:dyDescent="0.45">
      <c r="A35" s="28" t="s">
        <v>38</v>
      </c>
      <c r="B35" s="29" t="s">
        <v>500</v>
      </c>
      <c r="C35" s="30">
        <f>SUM(C36:C37)</f>
        <v>0.06</v>
      </c>
      <c r="D35" s="30"/>
      <c r="E35" s="30"/>
      <c r="F35" s="30"/>
      <c r="G35" s="30">
        <f>SUM(G36:G37)</f>
        <v>0.06</v>
      </c>
      <c r="H35" s="31"/>
      <c r="I35" s="37">
        <f>SUM(I36:I37)</f>
        <v>0.4</v>
      </c>
      <c r="J35" s="37"/>
      <c r="K35" s="37"/>
      <c r="L35" s="37"/>
      <c r="M35" s="37">
        <f>SUM(M36:M37)</f>
        <v>0.4</v>
      </c>
      <c r="N35" s="31"/>
      <c r="O35" s="32"/>
    </row>
    <row r="36" spans="1:15" s="39" customFormat="1" ht="41.65" x14ac:dyDescent="0.45">
      <c r="A36" s="34">
        <v>1</v>
      </c>
      <c r="B36" s="35" t="s">
        <v>501</v>
      </c>
      <c r="C36" s="36">
        <f t="shared" si="1"/>
        <v>0.03</v>
      </c>
      <c r="D36" s="58"/>
      <c r="E36" s="36"/>
      <c r="F36" s="36"/>
      <c r="G36" s="36">
        <v>0.03</v>
      </c>
      <c r="H36" s="37" t="s">
        <v>629</v>
      </c>
      <c r="I36" s="37">
        <v>0.2</v>
      </c>
      <c r="J36" s="37"/>
      <c r="K36" s="37"/>
      <c r="L36" s="37"/>
      <c r="M36" s="37">
        <v>0.2</v>
      </c>
      <c r="N36" s="38"/>
      <c r="O36" s="37" t="s">
        <v>686</v>
      </c>
    </row>
    <row r="37" spans="1:15" s="39" customFormat="1" ht="41.65" x14ac:dyDescent="0.45">
      <c r="A37" s="34">
        <v>2</v>
      </c>
      <c r="B37" s="35" t="s">
        <v>502</v>
      </c>
      <c r="C37" s="36">
        <f t="shared" si="1"/>
        <v>0.03</v>
      </c>
      <c r="D37" s="58"/>
      <c r="E37" s="36"/>
      <c r="F37" s="36"/>
      <c r="G37" s="36">
        <v>0.03</v>
      </c>
      <c r="H37" s="37" t="s">
        <v>785</v>
      </c>
      <c r="I37" s="37">
        <v>0.2</v>
      </c>
      <c r="J37" s="37"/>
      <c r="K37" s="37"/>
      <c r="L37" s="37"/>
      <c r="M37" s="37">
        <v>0.2</v>
      </c>
      <c r="N37" s="38"/>
      <c r="O37" s="37" t="s">
        <v>686</v>
      </c>
    </row>
    <row r="38" spans="1:15" s="33" customFormat="1" ht="13.9" x14ac:dyDescent="0.45">
      <c r="A38" s="28" t="s">
        <v>47</v>
      </c>
      <c r="B38" s="59" t="s">
        <v>503</v>
      </c>
      <c r="C38" s="30">
        <f>SUM(C39:C40)</f>
        <v>3.81</v>
      </c>
      <c r="D38" s="30">
        <f t="shared" ref="D38:N38" si="2">SUM(D39:D40)</f>
        <v>3.7600000000000002</v>
      </c>
      <c r="E38" s="30"/>
      <c r="F38" s="30"/>
      <c r="G38" s="30">
        <f t="shared" si="2"/>
        <v>0.05</v>
      </c>
      <c r="H38" s="31"/>
      <c r="I38" s="37">
        <f t="shared" si="2"/>
        <v>1.31</v>
      </c>
      <c r="J38" s="37"/>
      <c r="K38" s="37"/>
      <c r="L38" s="37">
        <f t="shared" si="2"/>
        <v>0.2</v>
      </c>
      <c r="M38" s="37">
        <f t="shared" si="2"/>
        <v>0.11</v>
      </c>
      <c r="N38" s="31">
        <f t="shared" si="2"/>
        <v>1</v>
      </c>
      <c r="O38" s="32"/>
    </row>
    <row r="39" spans="1:15" s="39" customFormat="1" ht="41.65" x14ac:dyDescent="0.45">
      <c r="A39" s="34">
        <v>1</v>
      </c>
      <c r="B39" s="35" t="s">
        <v>504</v>
      </c>
      <c r="C39" s="36">
        <f t="shared" si="1"/>
        <v>0.12</v>
      </c>
      <c r="D39" s="36">
        <v>0.12</v>
      </c>
      <c r="E39" s="36"/>
      <c r="F39" s="36"/>
      <c r="G39" s="36"/>
      <c r="H39" s="37" t="s">
        <v>505</v>
      </c>
      <c r="I39" s="37">
        <v>0.31</v>
      </c>
      <c r="J39" s="37"/>
      <c r="K39" s="37"/>
      <c r="L39" s="37">
        <v>0.2</v>
      </c>
      <c r="M39" s="37">
        <v>0.11</v>
      </c>
      <c r="N39" s="38"/>
      <c r="O39" s="37" t="s">
        <v>687</v>
      </c>
    </row>
    <row r="40" spans="1:15" s="39" customFormat="1" ht="41.65" x14ac:dyDescent="0.45">
      <c r="A40" s="34">
        <v>2</v>
      </c>
      <c r="B40" s="35" t="s">
        <v>503</v>
      </c>
      <c r="C40" s="36">
        <f t="shared" si="1"/>
        <v>3.69</v>
      </c>
      <c r="D40" s="36">
        <v>3.64</v>
      </c>
      <c r="E40" s="36"/>
      <c r="F40" s="36"/>
      <c r="G40" s="36">
        <v>0.05</v>
      </c>
      <c r="H40" s="37" t="s">
        <v>657</v>
      </c>
      <c r="I40" s="37">
        <v>1</v>
      </c>
      <c r="J40" s="37"/>
      <c r="K40" s="37"/>
      <c r="L40" s="37"/>
      <c r="M40" s="37"/>
      <c r="N40" s="38">
        <v>1</v>
      </c>
      <c r="O40" s="37" t="s">
        <v>506</v>
      </c>
    </row>
    <row r="41" spans="1:15" s="33" customFormat="1" ht="13.5" x14ac:dyDescent="0.45">
      <c r="A41" s="28" t="s">
        <v>76</v>
      </c>
      <c r="B41" s="59" t="s">
        <v>88</v>
      </c>
      <c r="C41" s="30">
        <f>SUM(C42:C43)</f>
        <v>0.13</v>
      </c>
      <c r="D41" s="30">
        <f t="shared" ref="D41:M41" si="3">SUM(D42:D43)</f>
        <v>0.11</v>
      </c>
      <c r="E41" s="30"/>
      <c r="F41" s="30"/>
      <c r="G41" s="30">
        <f t="shared" si="3"/>
        <v>0.02</v>
      </c>
      <c r="H41" s="31"/>
      <c r="I41" s="32">
        <f t="shared" si="3"/>
        <v>0.58000000000000007</v>
      </c>
      <c r="J41" s="32"/>
      <c r="K41" s="32"/>
      <c r="L41" s="32">
        <f t="shared" si="3"/>
        <v>0.3</v>
      </c>
      <c r="M41" s="32">
        <f t="shared" si="3"/>
        <v>0.28000000000000003</v>
      </c>
      <c r="N41" s="31"/>
      <c r="O41" s="32"/>
    </row>
    <row r="42" spans="1:15" s="39" customFormat="1" ht="41.65" x14ac:dyDescent="0.45">
      <c r="A42" s="34">
        <v>1</v>
      </c>
      <c r="B42" s="35" t="s">
        <v>507</v>
      </c>
      <c r="C42" s="36">
        <f t="shared" si="1"/>
        <v>0.11</v>
      </c>
      <c r="D42" s="36">
        <v>0.11</v>
      </c>
      <c r="E42" s="36"/>
      <c r="F42" s="36"/>
      <c r="G42" s="36"/>
      <c r="H42" s="42" t="s">
        <v>508</v>
      </c>
      <c r="I42" s="37">
        <v>0.28000000000000003</v>
      </c>
      <c r="J42" s="37"/>
      <c r="K42" s="37"/>
      <c r="L42" s="37"/>
      <c r="M42" s="37">
        <v>0.28000000000000003</v>
      </c>
      <c r="N42" s="38"/>
      <c r="O42" s="37" t="s">
        <v>688</v>
      </c>
    </row>
    <row r="43" spans="1:15" s="39" customFormat="1" ht="41.65" x14ac:dyDescent="0.45">
      <c r="A43" s="34">
        <v>2</v>
      </c>
      <c r="B43" s="35" t="s">
        <v>509</v>
      </c>
      <c r="C43" s="36">
        <f t="shared" si="1"/>
        <v>0.02</v>
      </c>
      <c r="D43" s="36"/>
      <c r="E43" s="36"/>
      <c r="F43" s="36"/>
      <c r="G43" s="36">
        <v>0.02</v>
      </c>
      <c r="H43" s="37" t="s">
        <v>510</v>
      </c>
      <c r="I43" s="37">
        <v>0.3</v>
      </c>
      <c r="J43" s="37"/>
      <c r="K43" s="37"/>
      <c r="L43" s="37">
        <v>0.3</v>
      </c>
      <c r="M43" s="37"/>
      <c r="N43" s="38"/>
      <c r="O43" s="37" t="s">
        <v>511</v>
      </c>
    </row>
    <row r="44" spans="1:15" s="33" customFormat="1" ht="13.5" x14ac:dyDescent="0.45">
      <c r="A44" s="28" t="s">
        <v>83</v>
      </c>
      <c r="B44" s="29" t="s">
        <v>39</v>
      </c>
      <c r="C44" s="30">
        <f>SUM(C45:C49)</f>
        <v>2.4699999999999993</v>
      </c>
      <c r="D44" s="30">
        <f>SUM(D45:D49)</f>
        <v>2.3499999999999996</v>
      </c>
      <c r="E44" s="30"/>
      <c r="F44" s="30"/>
      <c r="G44" s="30">
        <f>SUM(G45:G49)</f>
        <v>0.12</v>
      </c>
      <c r="H44" s="31"/>
      <c r="I44" s="32">
        <f>SUM(I45:I49)</f>
        <v>21.61</v>
      </c>
      <c r="J44" s="32"/>
      <c r="K44" s="32"/>
      <c r="L44" s="32">
        <f>SUM(L45:L49)</f>
        <v>4.3</v>
      </c>
      <c r="M44" s="32">
        <f>SUM(M45:M49)</f>
        <v>17.310000000000002</v>
      </c>
      <c r="N44" s="30">
        <f>SUM(N45:N49)</f>
        <v>0</v>
      </c>
      <c r="O44" s="32"/>
    </row>
    <row r="45" spans="1:15" s="39" customFormat="1" ht="41.65" x14ac:dyDescent="0.45">
      <c r="A45" s="34">
        <v>1</v>
      </c>
      <c r="B45" s="35" t="s">
        <v>512</v>
      </c>
      <c r="C45" s="36">
        <v>0.75</v>
      </c>
      <c r="D45" s="36">
        <v>0.75</v>
      </c>
      <c r="E45" s="36"/>
      <c r="F45" s="36"/>
      <c r="G45" s="36"/>
      <c r="H45" s="37" t="s">
        <v>513</v>
      </c>
      <c r="I45" s="37">
        <v>2.58</v>
      </c>
      <c r="J45" s="37"/>
      <c r="K45" s="37"/>
      <c r="L45" s="37"/>
      <c r="M45" s="37">
        <v>2.58</v>
      </c>
      <c r="N45" s="38"/>
      <c r="O45" s="37" t="s">
        <v>689</v>
      </c>
    </row>
    <row r="46" spans="1:15" s="39" customFormat="1" ht="41.65" x14ac:dyDescent="0.45">
      <c r="A46" s="34">
        <v>2</v>
      </c>
      <c r="B46" s="35" t="s">
        <v>514</v>
      </c>
      <c r="C46" s="36">
        <v>1.3</v>
      </c>
      <c r="D46" s="36">
        <v>1.3</v>
      </c>
      <c r="E46" s="36"/>
      <c r="F46" s="36"/>
      <c r="G46" s="36"/>
      <c r="H46" s="37" t="s">
        <v>515</v>
      </c>
      <c r="I46" s="37">
        <v>12.13</v>
      </c>
      <c r="J46" s="37"/>
      <c r="K46" s="37"/>
      <c r="L46" s="37"/>
      <c r="M46" s="37">
        <v>12.13</v>
      </c>
      <c r="N46" s="38"/>
      <c r="O46" s="37" t="s">
        <v>690</v>
      </c>
    </row>
    <row r="47" spans="1:15" s="39" customFormat="1" ht="55.5" x14ac:dyDescent="0.45">
      <c r="A47" s="34">
        <v>3</v>
      </c>
      <c r="B47" s="35" t="s">
        <v>516</v>
      </c>
      <c r="C47" s="36">
        <f t="shared" si="1"/>
        <v>0.3</v>
      </c>
      <c r="D47" s="36">
        <v>0.3</v>
      </c>
      <c r="E47" s="36"/>
      <c r="F47" s="36"/>
      <c r="G47" s="36"/>
      <c r="H47" s="37" t="s">
        <v>517</v>
      </c>
      <c r="I47" s="37">
        <v>0.6</v>
      </c>
      <c r="J47" s="37"/>
      <c r="K47" s="37"/>
      <c r="L47" s="37"/>
      <c r="M47" s="37">
        <v>0.6</v>
      </c>
      <c r="N47" s="38"/>
      <c r="O47" s="37" t="s">
        <v>679</v>
      </c>
    </row>
    <row r="48" spans="1:15" s="39" customFormat="1" ht="41.65" x14ac:dyDescent="0.45">
      <c r="A48" s="34">
        <v>4</v>
      </c>
      <c r="B48" s="35" t="s">
        <v>518</v>
      </c>
      <c r="C48" s="36">
        <f t="shared" si="1"/>
        <v>0.09</v>
      </c>
      <c r="D48" s="36"/>
      <c r="E48" s="36"/>
      <c r="F48" s="36"/>
      <c r="G48" s="36">
        <v>0.09</v>
      </c>
      <c r="H48" s="37" t="s">
        <v>519</v>
      </c>
      <c r="I48" s="37">
        <v>4.3</v>
      </c>
      <c r="J48" s="37"/>
      <c r="K48" s="37"/>
      <c r="L48" s="37">
        <v>4.3</v>
      </c>
      <c r="M48" s="37"/>
      <c r="N48" s="38"/>
      <c r="O48" s="37" t="s">
        <v>676</v>
      </c>
    </row>
    <row r="49" spans="1:15" s="39" customFormat="1" ht="41.65" x14ac:dyDescent="0.45">
      <c r="A49" s="57">
        <v>5</v>
      </c>
      <c r="B49" s="45" t="s">
        <v>522</v>
      </c>
      <c r="C49" s="36">
        <f t="shared" si="1"/>
        <v>0.03</v>
      </c>
      <c r="D49" s="36"/>
      <c r="E49" s="36"/>
      <c r="F49" s="36"/>
      <c r="G49" s="36">
        <v>0.03</v>
      </c>
      <c r="H49" s="46" t="s">
        <v>523</v>
      </c>
      <c r="I49" s="37">
        <v>2</v>
      </c>
      <c r="J49" s="37"/>
      <c r="K49" s="37"/>
      <c r="L49" s="37"/>
      <c r="M49" s="37">
        <v>2</v>
      </c>
      <c r="N49" s="47"/>
      <c r="O49" s="60" t="s">
        <v>678</v>
      </c>
    </row>
    <row r="50" spans="1:15" s="33" customFormat="1" ht="13.5" x14ac:dyDescent="0.45">
      <c r="A50" s="28" t="s">
        <v>87</v>
      </c>
      <c r="B50" s="59" t="s">
        <v>524</v>
      </c>
      <c r="C50" s="30">
        <f>SUM(C51:C57)</f>
        <v>34.54</v>
      </c>
      <c r="D50" s="30">
        <f t="shared" ref="D50:L50" si="4">SUM(D51:D57)</f>
        <v>19.999999999999996</v>
      </c>
      <c r="E50" s="30"/>
      <c r="F50" s="30"/>
      <c r="G50" s="30">
        <f t="shared" si="4"/>
        <v>14.540000000000001</v>
      </c>
      <c r="H50" s="31"/>
      <c r="I50" s="32">
        <f t="shared" si="4"/>
        <v>122.4</v>
      </c>
      <c r="J50" s="32"/>
      <c r="K50" s="32">
        <f t="shared" si="4"/>
        <v>29.4</v>
      </c>
      <c r="L50" s="32">
        <f t="shared" si="4"/>
        <v>44.6</v>
      </c>
      <c r="M50" s="32"/>
      <c r="N50" s="31">
        <f>SUM(N51:N57)</f>
        <v>48.4</v>
      </c>
      <c r="O50" s="32"/>
    </row>
    <row r="51" spans="1:15" s="39" customFormat="1" ht="41.65" x14ac:dyDescent="0.45">
      <c r="A51" s="34">
        <v>1</v>
      </c>
      <c r="B51" s="35" t="s">
        <v>525</v>
      </c>
      <c r="C51" s="36">
        <f t="shared" si="1"/>
        <v>20.75</v>
      </c>
      <c r="D51" s="36">
        <v>9.1999999999999993</v>
      </c>
      <c r="E51" s="36"/>
      <c r="F51" s="36"/>
      <c r="G51" s="36">
        <v>11.55</v>
      </c>
      <c r="H51" s="37" t="s">
        <v>526</v>
      </c>
      <c r="I51" s="37">
        <v>27.4</v>
      </c>
      <c r="J51" s="37"/>
      <c r="K51" s="37"/>
      <c r="L51" s="37"/>
      <c r="M51" s="37"/>
      <c r="N51" s="38">
        <v>27.4</v>
      </c>
      <c r="O51" s="37" t="s">
        <v>691</v>
      </c>
    </row>
    <row r="52" spans="1:15" s="39" customFormat="1" ht="41.65" x14ac:dyDescent="0.45">
      <c r="A52" s="34">
        <v>2</v>
      </c>
      <c r="B52" s="35" t="s">
        <v>527</v>
      </c>
      <c r="C52" s="36">
        <f t="shared" si="1"/>
        <v>10.18</v>
      </c>
      <c r="D52" s="36">
        <v>9.06</v>
      </c>
      <c r="E52" s="36"/>
      <c r="F52" s="36"/>
      <c r="G52" s="36">
        <v>1.1200000000000001</v>
      </c>
      <c r="H52" s="37" t="s">
        <v>495</v>
      </c>
      <c r="I52" s="37">
        <v>21</v>
      </c>
      <c r="J52" s="37"/>
      <c r="K52" s="37"/>
      <c r="L52" s="37"/>
      <c r="M52" s="37"/>
      <c r="N52" s="38">
        <v>21</v>
      </c>
      <c r="O52" s="37" t="s">
        <v>692</v>
      </c>
    </row>
    <row r="53" spans="1:15" s="39" customFormat="1" ht="41.65" x14ac:dyDescent="0.45">
      <c r="A53" s="57">
        <v>3</v>
      </c>
      <c r="B53" s="45" t="s">
        <v>528</v>
      </c>
      <c r="C53" s="36">
        <f t="shared" si="1"/>
        <v>0.02</v>
      </c>
      <c r="D53" s="36"/>
      <c r="E53" s="36"/>
      <c r="F53" s="36"/>
      <c r="G53" s="36">
        <v>0.02</v>
      </c>
      <c r="H53" s="46" t="s">
        <v>529</v>
      </c>
      <c r="I53" s="37">
        <v>5.2</v>
      </c>
      <c r="J53" s="37"/>
      <c r="K53" s="37">
        <v>5.2</v>
      </c>
      <c r="L53" s="37"/>
      <c r="M53" s="37"/>
      <c r="N53" s="47"/>
      <c r="O53" s="37" t="s">
        <v>693</v>
      </c>
    </row>
    <row r="54" spans="1:15" s="39" customFormat="1" ht="41.65" x14ac:dyDescent="0.45">
      <c r="A54" s="57">
        <v>4</v>
      </c>
      <c r="B54" s="45" t="s">
        <v>530</v>
      </c>
      <c r="C54" s="36">
        <f t="shared" si="1"/>
        <v>0.44</v>
      </c>
      <c r="D54" s="36"/>
      <c r="E54" s="36"/>
      <c r="F54" s="36"/>
      <c r="G54" s="36">
        <v>0.44</v>
      </c>
      <c r="H54" s="46" t="s">
        <v>529</v>
      </c>
      <c r="I54" s="37">
        <v>24.2</v>
      </c>
      <c r="J54" s="37"/>
      <c r="K54" s="37">
        <v>24.2</v>
      </c>
      <c r="L54" s="37"/>
      <c r="M54" s="37"/>
      <c r="N54" s="47"/>
      <c r="O54" s="60" t="s">
        <v>694</v>
      </c>
    </row>
    <row r="55" spans="1:15" s="39" customFormat="1" ht="41.65" x14ac:dyDescent="0.45">
      <c r="A55" s="57">
        <v>5</v>
      </c>
      <c r="B55" s="45" t="s">
        <v>531</v>
      </c>
      <c r="C55" s="36">
        <f t="shared" si="1"/>
        <v>2.98</v>
      </c>
      <c r="D55" s="36">
        <v>1.74</v>
      </c>
      <c r="E55" s="36"/>
      <c r="F55" s="36"/>
      <c r="G55" s="36">
        <v>1.24</v>
      </c>
      <c r="H55" s="46" t="s">
        <v>529</v>
      </c>
      <c r="I55" s="37">
        <v>24.1</v>
      </c>
      <c r="J55" s="37"/>
      <c r="K55" s="37"/>
      <c r="L55" s="37">
        <v>24.1</v>
      </c>
      <c r="M55" s="37"/>
      <c r="N55" s="47"/>
      <c r="O55" s="60" t="s">
        <v>695</v>
      </c>
    </row>
    <row r="56" spans="1:15" s="39" customFormat="1" ht="55.5" x14ac:dyDescent="0.45">
      <c r="A56" s="57">
        <v>6</v>
      </c>
      <c r="B56" s="45" t="s">
        <v>532</v>
      </c>
      <c r="C56" s="36">
        <f t="shared" si="1"/>
        <v>0.03</v>
      </c>
      <c r="D56" s="36"/>
      <c r="E56" s="36"/>
      <c r="F56" s="36"/>
      <c r="G56" s="36">
        <v>0.03</v>
      </c>
      <c r="H56" s="46" t="s">
        <v>533</v>
      </c>
      <c r="I56" s="37">
        <v>9.9</v>
      </c>
      <c r="J56" s="37"/>
      <c r="K56" s="37"/>
      <c r="L56" s="37">
        <v>9.9</v>
      </c>
      <c r="M56" s="37"/>
      <c r="N56" s="47"/>
      <c r="O56" s="60" t="s">
        <v>696</v>
      </c>
    </row>
    <row r="57" spans="1:15" s="39" customFormat="1" ht="41.65" x14ac:dyDescent="0.45">
      <c r="A57" s="57">
        <v>7</v>
      </c>
      <c r="B57" s="45" t="s">
        <v>534</v>
      </c>
      <c r="C57" s="36">
        <f t="shared" si="1"/>
        <v>0.14000000000000001</v>
      </c>
      <c r="D57" s="36"/>
      <c r="E57" s="36"/>
      <c r="F57" s="36"/>
      <c r="G57" s="36">
        <v>0.14000000000000001</v>
      </c>
      <c r="H57" s="46" t="s">
        <v>535</v>
      </c>
      <c r="I57" s="37">
        <v>10.6</v>
      </c>
      <c r="J57" s="37"/>
      <c r="K57" s="37"/>
      <c r="L57" s="37">
        <v>10.6</v>
      </c>
      <c r="M57" s="37"/>
      <c r="N57" s="47"/>
      <c r="O57" s="60" t="s">
        <v>697</v>
      </c>
    </row>
    <row r="58" spans="1:15" s="39" customFormat="1" ht="41.65" x14ac:dyDescent="0.45">
      <c r="A58" s="57">
        <v>8</v>
      </c>
      <c r="B58" s="35" t="s">
        <v>520</v>
      </c>
      <c r="C58" s="36">
        <f>+D58+E58+F58+G58</f>
        <v>20.740000000000002</v>
      </c>
      <c r="D58" s="36">
        <v>13.01</v>
      </c>
      <c r="E58" s="36"/>
      <c r="F58" s="36"/>
      <c r="G58" s="36">
        <v>7.73</v>
      </c>
      <c r="H58" s="37" t="s">
        <v>521</v>
      </c>
      <c r="I58" s="37">
        <v>31</v>
      </c>
      <c r="J58" s="37"/>
      <c r="K58" s="37"/>
      <c r="L58" s="37"/>
      <c r="M58" s="37"/>
      <c r="N58" s="38">
        <v>31</v>
      </c>
      <c r="O58" s="37" t="s">
        <v>677</v>
      </c>
    </row>
    <row r="59" spans="1:15" s="33" customFormat="1" ht="13.5" x14ac:dyDescent="0.45">
      <c r="A59" s="28" t="s">
        <v>303</v>
      </c>
      <c r="B59" s="59" t="s">
        <v>536</v>
      </c>
      <c r="C59" s="30">
        <f>SUM(C60)</f>
        <v>0.15</v>
      </c>
      <c r="D59" s="30">
        <f t="shared" ref="D59:L59" si="5">SUM(D60)</f>
        <v>0.15</v>
      </c>
      <c r="E59" s="30"/>
      <c r="F59" s="30"/>
      <c r="G59" s="30">
        <f t="shared" si="5"/>
        <v>0</v>
      </c>
      <c r="H59" s="31"/>
      <c r="I59" s="32">
        <f t="shared" si="5"/>
        <v>0.39</v>
      </c>
      <c r="J59" s="32"/>
      <c r="K59" s="32"/>
      <c r="L59" s="32">
        <f t="shared" si="5"/>
        <v>0.39</v>
      </c>
      <c r="M59" s="32"/>
      <c r="N59" s="31"/>
      <c r="O59" s="32"/>
    </row>
    <row r="60" spans="1:15" s="39" customFormat="1" ht="41.65" x14ac:dyDescent="0.45">
      <c r="A60" s="34">
        <v>1</v>
      </c>
      <c r="B60" s="35" t="s">
        <v>537</v>
      </c>
      <c r="C60" s="36">
        <f t="shared" si="1"/>
        <v>0.15</v>
      </c>
      <c r="D60" s="36">
        <v>0.15</v>
      </c>
      <c r="E60" s="36"/>
      <c r="F60" s="36"/>
      <c r="G60" s="36"/>
      <c r="H60" s="37" t="s">
        <v>538</v>
      </c>
      <c r="I60" s="37">
        <v>0.39</v>
      </c>
      <c r="J60" s="37"/>
      <c r="K60" s="37"/>
      <c r="L60" s="37">
        <v>0.39</v>
      </c>
      <c r="M60" s="37"/>
      <c r="N60" s="38"/>
      <c r="O60" s="37" t="s">
        <v>698</v>
      </c>
    </row>
    <row r="61" spans="1:15" s="33" customFormat="1" ht="21" customHeight="1" x14ac:dyDescent="0.45">
      <c r="A61" s="61">
        <f>A11+A13+A28+A34+A37+A40+A43+A49+A58+A60</f>
        <v>41</v>
      </c>
      <c r="B61" s="62" t="s">
        <v>786</v>
      </c>
      <c r="C61" s="30">
        <f>C10+C12+C14+C29+C35+C38+C41+C44+C50+C59</f>
        <v>48.273999999999994</v>
      </c>
      <c r="D61" s="30">
        <f t="shared" ref="D61:N61" si="6">D10+D12+D14+D29+D35+D38+D41+D44+D50+D59</f>
        <v>31.163999999999994</v>
      </c>
      <c r="E61" s="30">
        <f t="shared" si="6"/>
        <v>0</v>
      </c>
      <c r="F61" s="30">
        <f t="shared" si="6"/>
        <v>0</v>
      </c>
      <c r="G61" s="30">
        <f t="shared" si="6"/>
        <v>17.11</v>
      </c>
      <c r="H61" s="30">
        <f t="shared" si="6"/>
        <v>0</v>
      </c>
      <c r="I61" s="30">
        <f t="shared" si="6"/>
        <v>262.86</v>
      </c>
      <c r="J61" s="30">
        <f t="shared" si="6"/>
        <v>0</v>
      </c>
      <c r="K61" s="30">
        <f t="shared" si="6"/>
        <v>93.03</v>
      </c>
      <c r="L61" s="30">
        <f t="shared" si="6"/>
        <v>97.78</v>
      </c>
      <c r="M61" s="30">
        <f t="shared" si="6"/>
        <v>22.650000000000002</v>
      </c>
      <c r="N61" s="30">
        <f t="shared" si="6"/>
        <v>49.4</v>
      </c>
      <c r="O61" s="62"/>
    </row>
    <row r="62" spans="1:15" ht="29.25" customHeight="1" x14ac:dyDescent="0.25">
      <c r="C62" s="23"/>
    </row>
    <row r="63" spans="1:15" x14ac:dyDescent="0.45">
      <c r="M63" s="266" t="s">
        <v>790</v>
      </c>
      <c r="N63" s="266"/>
      <c r="O63" s="266"/>
    </row>
  </sheetData>
  <mergeCells count="18">
    <mergeCell ref="D7:G7"/>
    <mergeCell ref="H7:H8"/>
    <mergeCell ref="I7:I8"/>
    <mergeCell ref="J7:N7"/>
    <mergeCell ref="M63:O63"/>
    <mergeCell ref="O7:O8"/>
    <mergeCell ref="A1:F1"/>
    <mergeCell ref="G1:O1"/>
    <mergeCell ref="A2:F2"/>
    <mergeCell ref="G2:O2"/>
    <mergeCell ref="A3:F3"/>
    <mergeCell ref="G3:O3"/>
    <mergeCell ref="A4:O4"/>
    <mergeCell ref="A5:O5"/>
    <mergeCell ref="A6:O6"/>
    <mergeCell ref="A7:A8"/>
    <mergeCell ref="B7:B8"/>
    <mergeCell ref="C7:C8"/>
  </mergeCells>
  <pageMargins left="0.20866141699999999" right="0.20866141699999999" top="0.74803149606299202" bottom="0.74803149606299202" header="0.31496062992126" footer="0.31496062992126"/>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22" zoomScale="145" zoomScaleNormal="145" workbookViewId="0">
      <selection activeCell="B19" sqref="B19"/>
    </sheetView>
  </sheetViews>
  <sheetFormatPr defaultColWidth="7.86328125" defaultRowHeight="13.15" x14ac:dyDescent="0.45"/>
  <cols>
    <col min="1" max="1" width="4.59765625" style="1" bestFit="1" customWidth="1"/>
    <col min="2" max="2" width="30.1328125" style="8" customWidth="1"/>
    <col min="3" max="3" width="9.86328125" style="1" customWidth="1"/>
    <col min="4" max="4" width="6.1328125" style="9" bestFit="1" customWidth="1"/>
    <col min="5" max="5" width="5.3984375" style="9" bestFit="1" customWidth="1"/>
    <col min="6" max="6" width="5" style="9" bestFit="1" customWidth="1"/>
    <col min="7" max="7" width="6.1328125" style="9" customWidth="1"/>
    <col min="8" max="8" width="11.3984375" style="8" customWidth="1"/>
    <col min="9" max="9" width="9.3984375" style="7" customWidth="1"/>
    <col min="10" max="10" width="6.86328125" style="1" bestFit="1" customWidth="1"/>
    <col min="11" max="11" width="7.1328125" style="1" bestFit="1" customWidth="1"/>
    <col min="12" max="12" width="7.265625" style="1" bestFit="1" customWidth="1"/>
    <col min="13" max="13" width="6.265625" style="1" customWidth="1"/>
    <col min="14" max="14" width="7.3984375" style="1" customWidth="1"/>
    <col min="15" max="15" width="32" style="8" customWidth="1"/>
    <col min="16" max="253" width="7.86328125" style="1"/>
    <col min="254" max="254" width="9.1328125" style="1" customWidth="1"/>
    <col min="255" max="255" width="54.3984375" style="1" customWidth="1"/>
    <col min="256" max="260" width="14.86328125" style="1" customWidth="1"/>
    <col min="261" max="261" width="31.265625" style="1" customWidth="1"/>
    <col min="262" max="262" width="16.265625" style="1" customWidth="1"/>
    <col min="263" max="267" width="9.1328125" style="1" customWidth="1"/>
    <col min="268" max="268" width="33.1328125" style="1" customWidth="1"/>
    <col min="269" max="269" width="42.265625" style="1" customWidth="1"/>
    <col min="270" max="270" width="61.265625" style="1" customWidth="1"/>
    <col min="271" max="509" width="7.86328125" style="1"/>
    <col min="510" max="510" width="9.1328125" style="1" customWidth="1"/>
    <col min="511" max="511" width="54.3984375" style="1" customWidth="1"/>
    <col min="512" max="516" width="14.86328125" style="1" customWidth="1"/>
    <col min="517" max="517" width="31.265625" style="1" customWidth="1"/>
    <col min="518" max="518" width="16.265625" style="1" customWidth="1"/>
    <col min="519" max="523" width="9.1328125" style="1" customWidth="1"/>
    <col min="524" max="524" width="33.1328125" style="1" customWidth="1"/>
    <col min="525" max="525" width="42.265625" style="1" customWidth="1"/>
    <col min="526" max="526" width="61.265625" style="1" customWidth="1"/>
    <col min="527" max="765" width="7.86328125" style="1"/>
    <col min="766" max="766" width="9.1328125" style="1" customWidth="1"/>
    <col min="767" max="767" width="54.3984375" style="1" customWidth="1"/>
    <col min="768" max="772" width="14.86328125" style="1" customWidth="1"/>
    <col min="773" max="773" width="31.265625" style="1" customWidth="1"/>
    <col min="774" max="774" width="16.265625" style="1" customWidth="1"/>
    <col min="775" max="779" width="9.1328125" style="1" customWidth="1"/>
    <col min="780" max="780" width="33.1328125" style="1" customWidth="1"/>
    <col min="781" max="781" width="42.265625" style="1" customWidth="1"/>
    <col min="782" max="782" width="61.265625" style="1" customWidth="1"/>
    <col min="783" max="1021" width="7.86328125" style="1"/>
    <col min="1022" max="1022" width="9.1328125" style="1" customWidth="1"/>
    <col min="1023" max="1023" width="54.3984375" style="1" customWidth="1"/>
    <col min="1024" max="1028" width="14.86328125" style="1" customWidth="1"/>
    <col min="1029" max="1029" width="31.265625" style="1" customWidth="1"/>
    <col min="1030" max="1030" width="16.265625" style="1" customWidth="1"/>
    <col min="1031" max="1035" width="9.1328125" style="1" customWidth="1"/>
    <col min="1036" max="1036" width="33.1328125" style="1" customWidth="1"/>
    <col min="1037" max="1037" width="42.265625" style="1" customWidth="1"/>
    <col min="1038" max="1038" width="61.265625" style="1" customWidth="1"/>
    <col min="1039" max="1277" width="7.86328125" style="1"/>
    <col min="1278" max="1278" width="9.1328125" style="1" customWidth="1"/>
    <col min="1279" max="1279" width="54.3984375" style="1" customWidth="1"/>
    <col min="1280" max="1284" width="14.86328125" style="1" customWidth="1"/>
    <col min="1285" max="1285" width="31.265625" style="1" customWidth="1"/>
    <col min="1286" max="1286" width="16.265625" style="1" customWidth="1"/>
    <col min="1287" max="1291" width="9.1328125" style="1" customWidth="1"/>
    <col min="1292" max="1292" width="33.1328125" style="1" customWidth="1"/>
    <col min="1293" max="1293" width="42.265625" style="1" customWidth="1"/>
    <col min="1294" max="1294" width="61.265625" style="1" customWidth="1"/>
    <col min="1295" max="1533" width="7.86328125" style="1"/>
    <col min="1534" max="1534" width="9.1328125" style="1" customWidth="1"/>
    <col min="1535" max="1535" width="54.3984375" style="1" customWidth="1"/>
    <col min="1536" max="1540" width="14.86328125" style="1" customWidth="1"/>
    <col min="1541" max="1541" width="31.265625" style="1" customWidth="1"/>
    <col min="1542" max="1542" width="16.265625" style="1" customWidth="1"/>
    <col min="1543" max="1547" width="9.1328125" style="1" customWidth="1"/>
    <col min="1548" max="1548" width="33.1328125" style="1" customWidth="1"/>
    <col min="1549" max="1549" width="42.265625" style="1" customWidth="1"/>
    <col min="1550" max="1550" width="61.265625" style="1" customWidth="1"/>
    <col min="1551" max="1789" width="7.86328125" style="1"/>
    <col min="1790" max="1790" width="9.1328125" style="1" customWidth="1"/>
    <col min="1791" max="1791" width="54.3984375" style="1" customWidth="1"/>
    <col min="1792" max="1796" width="14.86328125" style="1" customWidth="1"/>
    <col min="1797" max="1797" width="31.265625" style="1" customWidth="1"/>
    <col min="1798" max="1798" width="16.265625" style="1" customWidth="1"/>
    <col min="1799" max="1803" width="9.1328125" style="1" customWidth="1"/>
    <col min="1804" max="1804" width="33.1328125" style="1" customWidth="1"/>
    <col min="1805" max="1805" width="42.265625" style="1" customWidth="1"/>
    <col min="1806" max="1806" width="61.265625" style="1" customWidth="1"/>
    <col min="1807" max="2045" width="7.86328125" style="1"/>
    <col min="2046" max="2046" width="9.1328125" style="1" customWidth="1"/>
    <col min="2047" max="2047" width="54.3984375" style="1" customWidth="1"/>
    <col min="2048" max="2052" width="14.86328125" style="1" customWidth="1"/>
    <col min="2053" max="2053" width="31.265625" style="1" customWidth="1"/>
    <col min="2054" max="2054" width="16.265625" style="1" customWidth="1"/>
    <col min="2055" max="2059" width="9.1328125" style="1" customWidth="1"/>
    <col min="2060" max="2060" width="33.1328125" style="1" customWidth="1"/>
    <col min="2061" max="2061" width="42.265625" style="1" customWidth="1"/>
    <col min="2062" max="2062" width="61.265625" style="1" customWidth="1"/>
    <col min="2063" max="2301" width="7.86328125" style="1"/>
    <col min="2302" max="2302" width="9.1328125" style="1" customWidth="1"/>
    <col min="2303" max="2303" width="54.3984375" style="1" customWidth="1"/>
    <col min="2304" max="2308" width="14.86328125" style="1" customWidth="1"/>
    <col min="2309" max="2309" width="31.265625" style="1" customWidth="1"/>
    <col min="2310" max="2310" width="16.265625" style="1" customWidth="1"/>
    <col min="2311" max="2315" width="9.1328125" style="1" customWidth="1"/>
    <col min="2316" max="2316" width="33.1328125" style="1" customWidth="1"/>
    <col min="2317" max="2317" width="42.265625" style="1" customWidth="1"/>
    <col min="2318" max="2318" width="61.265625" style="1" customWidth="1"/>
    <col min="2319" max="2557" width="7.86328125" style="1"/>
    <col min="2558" max="2558" width="9.1328125" style="1" customWidth="1"/>
    <col min="2559" max="2559" width="54.3984375" style="1" customWidth="1"/>
    <col min="2560" max="2564" width="14.86328125" style="1" customWidth="1"/>
    <col min="2565" max="2565" width="31.265625" style="1" customWidth="1"/>
    <col min="2566" max="2566" width="16.265625" style="1" customWidth="1"/>
    <col min="2567" max="2571" width="9.1328125" style="1" customWidth="1"/>
    <col min="2572" max="2572" width="33.1328125" style="1" customWidth="1"/>
    <col min="2573" max="2573" width="42.265625" style="1" customWidth="1"/>
    <col min="2574" max="2574" width="61.265625" style="1" customWidth="1"/>
    <col min="2575" max="2813" width="7.86328125" style="1"/>
    <col min="2814" max="2814" width="9.1328125" style="1" customWidth="1"/>
    <col min="2815" max="2815" width="54.3984375" style="1" customWidth="1"/>
    <col min="2816" max="2820" width="14.86328125" style="1" customWidth="1"/>
    <col min="2821" max="2821" width="31.265625" style="1" customWidth="1"/>
    <col min="2822" max="2822" width="16.265625" style="1" customWidth="1"/>
    <col min="2823" max="2827" width="9.1328125" style="1" customWidth="1"/>
    <col min="2828" max="2828" width="33.1328125" style="1" customWidth="1"/>
    <col min="2829" max="2829" width="42.265625" style="1" customWidth="1"/>
    <col min="2830" max="2830" width="61.265625" style="1" customWidth="1"/>
    <col min="2831" max="3069" width="7.86328125" style="1"/>
    <col min="3070" max="3070" width="9.1328125" style="1" customWidth="1"/>
    <col min="3071" max="3071" width="54.3984375" style="1" customWidth="1"/>
    <col min="3072" max="3076" width="14.86328125" style="1" customWidth="1"/>
    <col min="3077" max="3077" width="31.265625" style="1" customWidth="1"/>
    <col min="3078" max="3078" width="16.265625" style="1" customWidth="1"/>
    <col min="3079" max="3083" width="9.1328125" style="1" customWidth="1"/>
    <col min="3084" max="3084" width="33.1328125" style="1" customWidth="1"/>
    <col min="3085" max="3085" width="42.265625" style="1" customWidth="1"/>
    <col min="3086" max="3086" width="61.265625" style="1" customWidth="1"/>
    <col min="3087" max="3325" width="7.86328125" style="1"/>
    <col min="3326" max="3326" width="9.1328125" style="1" customWidth="1"/>
    <col min="3327" max="3327" width="54.3984375" style="1" customWidth="1"/>
    <col min="3328" max="3332" width="14.86328125" style="1" customWidth="1"/>
    <col min="3333" max="3333" width="31.265625" style="1" customWidth="1"/>
    <col min="3334" max="3334" width="16.265625" style="1" customWidth="1"/>
    <col min="3335" max="3339" width="9.1328125" style="1" customWidth="1"/>
    <col min="3340" max="3340" width="33.1328125" style="1" customWidth="1"/>
    <col min="3341" max="3341" width="42.265625" style="1" customWidth="1"/>
    <col min="3342" max="3342" width="61.265625" style="1" customWidth="1"/>
    <col min="3343" max="3581" width="7.86328125" style="1"/>
    <col min="3582" max="3582" width="9.1328125" style="1" customWidth="1"/>
    <col min="3583" max="3583" width="54.3984375" style="1" customWidth="1"/>
    <col min="3584" max="3588" width="14.86328125" style="1" customWidth="1"/>
    <col min="3589" max="3589" width="31.265625" style="1" customWidth="1"/>
    <col min="3590" max="3590" width="16.265625" style="1" customWidth="1"/>
    <col min="3591" max="3595" width="9.1328125" style="1" customWidth="1"/>
    <col min="3596" max="3596" width="33.1328125" style="1" customWidth="1"/>
    <col min="3597" max="3597" width="42.265625" style="1" customWidth="1"/>
    <col min="3598" max="3598" width="61.265625" style="1" customWidth="1"/>
    <col min="3599" max="3837" width="7.86328125" style="1"/>
    <col min="3838" max="3838" width="9.1328125" style="1" customWidth="1"/>
    <col min="3839" max="3839" width="54.3984375" style="1" customWidth="1"/>
    <col min="3840" max="3844" width="14.86328125" style="1" customWidth="1"/>
    <col min="3845" max="3845" width="31.265625" style="1" customWidth="1"/>
    <col min="3846" max="3846" width="16.265625" style="1" customWidth="1"/>
    <col min="3847" max="3851" width="9.1328125" style="1" customWidth="1"/>
    <col min="3852" max="3852" width="33.1328125" style="1" customWidth="1"/>
    <col min="3853" max="3853" width="42.265625" style="1" customWidth="1"/>
    <col min="3854" max="3854" width="61.265625" style="1" customWidth="1"/>
    <col min="3855" max="4093" width="7.86328125" style="1"/>
    <col min="4094" max="4094" width="9.1328125" style="1" customWidth="1"/>
    <col min="4095" max="4095" width="54.3984375" style="1" customWidth="1"/>
    <col min="4096" max="4100" width="14.86328125" style="1" customWidth="1"/>
    <col min="4101" max="4101" width="31.265625" style="1" customWidth="1"/>
    <col min="4102" max="4102" width="16.265625" style="1" customWidth="1"/>
    <col min="4103" max="4107" width="9.1328125" style="1" customWidth="1"/>
    <col min="4108" max="4108" width="33.1328125" style="1" customWidth="1"/>
    <col min="4109" max="4109" width="42.265625" style="1" customWidth="1"/>
    <col min="4110" max="4110" width="61.265625" style="1" customWidth="1"/>
    <col min="4111" max="4349" width="7.86328125" style="1"/>
    <col min="4350" max="4350" width="9.1328125" style="1" customWidth="1"/>
    <col min="4351" max="4351" width="54.3984375" style="1" customWidth="1"/>
    <col min="4352" max="4356" width="14.86328125" style="1" customWidth="1"/>
    <col min="4357" max="4357" width="31.265625" style="1" customWidth="1"/>
    <col min="4358" max="4358" width="16.265625" style="1" customWidth="1"/>
    <col min="4359" max="4363" width="9.1328125" style="1" customWidth="1"/>
    <col min="4364" max="4364" width="33.1328125" style="1" customWidth="1"/>
    <col min="4365" max="4365" width="42.265625" style="1" customWidth="1"/>
    <col min="4366" max="4366" width="61.265625" style="1" customWidth="1"/>
    <col min="4367" max="4605" width="7.86328125" style="1"/>
    <col min="4606" max="4606" width="9.1328125" style="1" customWidth="1"/>
    <col min="4607" max="4607" width="54.3984375" style="1" customWidth="1"/>
    <col min="4608" max="4612" width="14.86328125" style="1" customWidth="1"/>
    <col min="4613" max="4613" width="31.265625" style="1" customWidth="1"/>
    <col min="4614" max="4614" width="16.265625" style="1" customWidth="1"/>
    <col min="4615" max="4619" width="9.1328125" style="1" customWidth="1"/>
    <col min="4620" max="4620" width="33.1328125" style="1" customWidth="1"/>
    <col min="4621" max="4621" width="42.265625" style="1" customWidth="1"/>
    <col min="4622" max="4622" width="61.265625" style="1" customWidth="1"/>
    <col min="4623" max="4861" width="7.86328125" style="1"/>
    <col min="4862" max="4862" width="9.1328125" style="1" customWidth="1"/>
    <col min="4863" max="4863" width="54.3984375" style="1" customWidth="1"/>
    <col min="4864" max="4868" width="14.86328125" style="1" customWidth="1"/>
    <col min="4869" max="4869" width="31.265625" style="1" customWidth="1"/>
    <col min="4870" max="4870" width="16.265625" style="1" customWidth="1"/>
    <col min="4871" max="4875" width="9.1328125" style="1" customWidth="1"/>
    <col min="4876" max="4876" width="33.1328125" style="1" customWidth="1"/>
    <col min="4877" max="4877" width="42.265625" style="1" customWidth="1"/>
    <col min="4878" max="4878" width="61.265625" style="1" customWidth="1"/>
    <col min="4879" max="5117" width="7.86328125" style="1"/>
    <col min="5118" max="5118" width="9.1328125" style="1" customWidth="1"/>
    <col min="5119" max="5119" width="54.3984375" style="1" customWidth="1"/>
    <col min="5120" max="5124" width="14.86328125" style="1" customWidth="1"/>
    <col min="5125" max="5125" width="31.265625" style="1" customWidth="1"/>
    <col min="5126" max="5126" width="16.265625" style="1" customWidth="1"/>
    <col min="5127" max="5131" width="9.1328125" style="1" customWidth="1"/>
    <col min="5132" max="5132" width="33.1328125" style="1" customWidth="1"/>
    <col min="5133" max="5133" width="42.265625" style="1" customWidth="1"/>
    <col min="5134" max="5134" width="61.265625" style="1" customWidth="1"/>
    <col min="5135" max="5373" width="7.86328125" style="1"/>
    <col min="5374" max="5374" width="9.1328125" style="1" customWidth="1"/>
    <col min="5375" max="5375" width="54.3984375" style="1" customWidth="1"/>
    <col min="5376" max="5380" width="14.86328125" style="1" customWidth="1"/>
    <col min="5381" max="5381" width="31.265625" style="1" customWidth="1"/>
    <col min="5382" max="5382" width="16.265625" style="1" customWidth="1"/>
    <col min="5383" max="5387" width="9.1328125" style="1" customWidth="1"/>
    <col min="5388" max="5388" width="33.1328125" style="1" customWidth="1"/>
    <col min="5389" max="5389" width="42.265625" style="1" customWidth="1"/>
    <col min="5390" max="5390" width="61.265625" style="1" customWidth="1"/>
    <col min="5391" max="5629" width="7.86328125" style="1"/>
    <col min="5630" max="5630" width="9.1328125" style="1" customWidth="1"/>
    <col min="5631" max="5631" width="54.3984375" style="1" customWidth="1"/>
    <col min="5632" max="5636" width="14.86328125" style="1" customWidth="1"/>
    <col min="5637" max="5637" width="31.265625" style="1" customWidth="1"/>
    <col min="5638" max="5638" width="16.265625" style="1" customWidth="1"/>
    <col min="5639" max="5643" width="9.1328125" style="1" customWidth="1"/>
    <col min="5644" max="5644" width="33.1328125" style="1" customWidth="1"/>
    <col min="5645" max="5645" width="42.265625" style="1" customWidth="1"/>
    <col min="5646" max="5646" width="61.265625" style="1" customWidth="1"/>
    <col min="5647" max="5885" width="7.86328125" style="1"/>
    <col min="5886" max="5886" width="9.1328125" style="1" customWidth="1"/>
    <col min="5887" max="5887" width="54.3984375" style="1" customWidth="1"/>
    <col min="5888" max="5892" width="14.86328125" style="1" customWidth="1"/>
    <col min="5893" max="5893" width="31.265625" style="1" customWidth="1"/>
    <col min="5894" max="5894" width="16.265625" style="1" customWidth="1"/>
    <col min="5895" max="5899" width="9.1328125" style="1" customWidth="1"/>
    <col min="5900" max="5900" width="33.1328125" style="1" customWidth="1"/>
    <col min="5901" max="5901" width="42.265625" style="1" customWidth="1"/>
    <col min="5902" max="5902" width="61.265625" style="1" customWidth="1"/>
    <col min="5903" max="6141" width="7.86328125" style="1"/>
    <col min="6142" max="6142" width="9.1328125" style="1" customWidth="1"/>
    <col min="6143" max="6143" width="54.3984375" style="1" customWidth="1"/>
    <col min="6144" max="6148" width="14.86328125" style="1" customWidth="1"/>
    <col min="6149" max="6149" width="31.265625" style="1" customWidth="1"/>
    <col min="6150" max="6150" width="16.265625" style="1" customWidth="1"/>
    <col min="6151" max="6155" width="9.1328125" style="1" customWidth="1"/>
    <col min="6156" max="6156" width="33.1328125" style="1" customWidth="1"/>
    <col min="6157" max="6157" width="42.265625" style="1" customWidth="1"/>
    <col min="6158" max="6158" width="61.265625" style="1" customWidth="1"/>
    <col min="6159" max="6397" width="7.86328125" style="1"/>
    <col min="6398" max="6398" width="9.1328125" style="1" customWidth="1"/>
    <col min="6399" max="6399" width="54.3984375" style="1" customWidth="1"/>
    <col min="6400" max="6404" width="14.86328125" style="1" customWidth="1"/>
    <col min="6405" max="6405" width="31.265625" style="1" customWidth="1"/>
    <col min="6406" max="6406" width="16.265625" style="1" customWidth="1"/>
    <col min="6407" max="6411" width="9.1328125" style="1" customWidth="1"/>
    <col min="6412" max="6412" width="33.1328125" style="1" customWidth="1"/>
    <col min="6413" max="6413" width="42.265625" style="1" customWidth="1"/>
    <col min="6414" max="6414" width="61.265625" style="1" customWidth="1"/>
    <col min="6415" max="6653" width="7.86328125" style="1"/>
    <col min="6654" max="6654" width="9.1328125" style="1" customWidth="1"/>
    <col min="6655" max="6655" width="54.3984375" style="1" customWidth="1"/>
    <col min="6656" max="6660" width="14.86328125" style="1" customWidth="1"/>
    <col min="6661" max="6661" width="31.265625" style="1" customWidth="1"/>
    <col min="6662" max="6662" width="16.265625" style="1" customWidth="1"/>
    <col min="6663" max="6667" width="9.1328125" style="1" customWidth="1"/>
    <col min="6668" max="6668" width="33.1328125" style="1" customWidth="1"/>
    <col min="6669" max="6669" width="42.265625" style="1" customWidth="1"/>
    <col min="6670" max="6670" width="61.265625" style="1" customWidth="1"/>
    <col min="6671" max="6909" width="7.86328125" style="1"/>
    <col min="6910" max="6910" width="9.1328125" style="1" customWidth="1"/>
    <col min="6911" max="6911" width="54.3984375" style="1" customWidth="1"/>
    <col min="6912" max="6916" width="14.86328125" style="1" customWidth="1"/>
    <col min="6917" max="6917" width="31.265625" style="1" customWidth="1"/>
    <col min="6918" max="6918" width="16.265625" style="1" customWidth="1"/>
    <col min="6919" max="6923" width="9.1328125" style="1" customWidth="1"/>
    <col min="6924" max="6924" width="33.1328125" style="1" customWidth="1"/>
    <col min="6925" max="6925" width="42.265625" style="1" customWidth="1"/>
    <col min="6926" max="6926" width="61.265625" style="1" customWidth="1"/>
    <col min="6927" max="7165" width="7.86328125" style="1"/>
    <col min="7166" max="7166" width="9.1328125" style="1" customWidth="1"/>
    <col min="7167" max="7167" width="54.3984375" style="1" customWidth="1"/>
    <col min="7168" max="7172" width="14.86328125" style="1" customWidth="1"/>
    <col min="7173" max="7173" width="31.265625" style="1" customWidth="1"/>
    <col min="7174" max="7174" width="16.265625" style="1" customWidth="1"/>
    <col min="7175" max="7179" width="9.1328125" style="1" customWidth="1"/>
    <col min="7180" max="7180" width="33.1328125" style="1" customWidth="1"/>
    <col min="7181" max="7181" width="42.265625" style="1" customWidth="1"/>
    <col min="7182" max="7182" width="61.265625" style="1" customWidth="1"/>
    <col min="7183" max="7421" width="7.86328125" style="1"/>
    <col min="7422" max="7422" width="9.1328125" style="1" customWidth="1"/>
    <col min="7423" max="7423" width="54.3984375" style="1" customWidth="1"/>
    <col min="7424" max="7428" width="14.86328125" style="1" customWidth="1"/>
    <col min="7429" max="7429" width="31.265625" style="1" customWidth="1"/>
    <col min="7430" max="7430" width="16.265625" style="1" customWidth="1"/>
    <col min="7431" max="7435" width="9.1328125" style="1" customWidth="1"/>
    <col min="7436" max="7436" width="33.1328125" style="1" customWidth="1"/>
    <col min="7437" max="7437" width="42.265625" style="1" customWidth="1"/>
    <col min="7438" max="7438" width="61.265625" style="1" customWidth="1"/>
    <col min="7439" max="7677" width="7.86328125" style="1"/>
    <col min="7678" max="7678" width="9.1328125" style="1" customWidth="1"/>
    <col min="7679" max="7679" width="54.3984375" style="1" customWidth="1"/>
    <col min="7680" max="7684" width="14.86328125" style="1" customWidth="1"/>
    <col min="7685" max="7685" width="31.265625" style="1" customWidth="1"/>
    <col min="7686" max="7686" width="16.265625" style="1" customWidth="1"/>
    <col min="7687" max="7691" width="9.1328125" style="1" customWidth="1"/>
    <col min="7692" max="7692" width="33.1328125" style="1" customWidth="1"/>
    <col min="7693" max="7693" width="42.265625" style="1" customWidth="1"/>
    <col min="7694" max="7694" width="61.265625" style="1" customWidth="1"/>
    <col min="7695" max="7933" width="7.86328125" style="1"/>
    <col min="7934" max="7934" width="9.1328125" style="1" customWidth="1"/>
    <col min="7935" max="7935" width="54.3984375" style="1" customWidth="1"/>
    <col min="7936" max="7940" width="14.86328125" style="1" customWidth="1"/>
    <col min="7941" max="7941" width="31.265625" style="1" customWidth="1"/>
    <col min="7942" max="7942" width="16.265625" style="1" customWidth="1"/>
    <col min="7943" max="7947" width="9.1328125" style="1" customWidth="1"/>
    <col min="7948" max="7948" width="33.1328125" style="1" customWidth="1"/>
    <col min="7949" max="7949" width="42.265625" style="1" customWidth="1"/>
    <col min="7950" max="7950" width="61.265625" style="1" customWidth="1"/>
    <col min="7951" max="8189" width="7.86328125" style="1"/>
    <col min="8190" max="8190" width="9.1328125" style="1" customWidth="1"/>
    <col min="8191" max="8191" width="54.3984375" style="1" customWidth="1"/>
    <col min="8192" max="8196" width="14.86328125" style="1" customWidth="1"/>
    <col min="8197" max="8197" width="31.265625" style="1" customWidth="1"/>
    <col min="8198" max="8198" width="16.265625" style="1" customWidth="1"/>
    <col min="8199" max="8203" width="9.1328125" style="1" customWidth="1"/>
    <col min="8204" max="8204" width="33.1328125" style="1" customWidth="1"/>
    <col min="8205" max="8205" width="42.265625" style="1" customWidth="1"/>
    <col min="8206" max="8206" width="61.265625" style="1" customWidth="1"/>
    <col min="8207" max="8445" width="7.86328125" style="1"/>
    <col min="8446" max="8446" width="9.1328125" style="1" customWidth="1"/>
    <col min="8447" max="8447" width="54.3984375" style="1" customWidth="1"/>
    <col min="8448" max="8452" width="14.86328125" style="1" customWidth="1"/>
    <col min="8453" max="8453" width="31.265625" style="1" customWidth="1"/>
    <col min="8454" max="8454" width="16.265625" style="1" customWidth="1"/>
    <col min="8455" max="8459" width="9.1328125" style="1" customWidth="1"/>
    <col min="8460" max="8460" width="33.1328125" style="1" customWidth="1"/>
    <col min="8461" max="8461" width="42.265625" style="1" customWidth="1"/>
    <col min="8462" max="8462" width="61.265625" style="1" customWidth="1"/>
    <col min="8463" max="8701" width="7.86328125" style="1"/>
    <col min="8702" max="8702" width="9.1328125" style="1" customWidth="1"/>
    <col min="8703" max="8703" width="54.3984375" style="1" customWidth="1"/>
    <col min="8704" max="8708" width="14.86328125" style="1" customWidth="1"/>
    <col min="8709" max="8709" width="31.265625" style="1" customWidth="1"/>
    <col min="8710" max="8710" width="16.265625" style="1" customWidth="1"/>
    <col min="8711" max="8715" width="9.1328125" style="1" customWidth="1"/>
    <col min="8716" max="8716" width="33.1328125" style="1" customWidth="1"/>
    <col min="8717" max="8717" width="42.265625" style="1" customWidth="1"/>
    <col min="8718" max="8718" width="61.265625" style="1" customWidth="1"/>
    <col min="8719" max="8957" width="7.86328125" style="1"/>
    <col min="8958" max="8958" width="9.1328125" style="1" customWidth="1"/>
    <col min="8959" max="8959" width="54.3984375" style="1" customWidth="1"/>
    <col min="8960" max="8964" width="14.86328125" style="1" customWidth="1"/>
    <col min="8965" max="8965" width="31.265625" style="1" customWidth="1"/>
    <col min="8966" max="8966" width="16.265625" style="1" customWidth="1"/>
    <col min="8967" max="8971" width="9.1328125" style="1" customWidth="1"/>
    <col min="8972" max="8972" width="33.1328125" style="1" customWidth="1"/>
    <col min="8973" max="8973" width="42.265625" style="1" customWidth="1"/>
    <col min="8974" max="8974" width="61.265625" style="1" customWidth="1"/>
    <col min="8975" max="9213" width="7.86328125" style="1"/>
    <col min="9214" max="9214" width="9.1328125" style="1" customWidth="1"/>
    <col min="9215" max="9215" width="54.3984375" style="1" customWidth="1"/>
    <col min="9216" max="9220" width="14.86328125" style="1" customWidth="1"/>
    <col min="9221" max="9221" width="31.265625" style="1" customWidth="1"/>
    <col min="9222" max="9222" width="16.265625" style="1" customWidth="1"/>
    <col min="9223" max="9227" width="9.1328125" style="1" customWidth="1"/>
    <col min="9228" max="9228" width="33.1328125" style="1" customWidth="1"/>
    <col min="9229" max="9229" width="42.265625" style="1" customWidth="1"/>
    <col min="9230" max="9230" width="61.265625" style="1" customWidth="1"/>
    <col min="9231" max="9469" width="7.86328125" style="1"/>
    <col min="9470" max="9470" width="9.1328125" style="1" customWidth="1"/>
    <col min="9471" max="9471" width="54.3984375" style="1" customWidth="1"/>
    <col min="9472" max="9476" width="14.86328125" style="1" customWidth="1"/>
    <col min="9477" max="9477" width="31.265625" style="1" customWidth="1"/>
    <col min="9478" max="9478" width="16.265625" style="1" customWidth="1"/>
    <col min="9479" max="9483" width="9.1328125" style="1" customWidth="1"/>
    <col min="9484" max="9484" width="33.1328125" style="1" customWidth="1"/>
    <col min="9485" max="9485" width="42.265625" style="1" customWidth="1"/>
    <col min="9486" max="9486" width="61.265625" style="1" customWidth="1"/>
    <col min="9487" max="9725" width="7.86328125" style="1"/>
    <col min="9726" max="9726" width="9.1328125" style="1" customWidth="1"/>
    <col min="9727" max="9727" width="54.3984375" style="1" customWidth="1"/>
    <col min="9728" max="9732" width="14.86328125" style="1" customWidth="1"/>
    <col min="9733" max="9733" width="31.265625" style="1" customWidth="1"/>
    <col min="9734" max="9734" width="16.265625" style="1" customWidth="1"/>
    <col min="9735" max="9739" width="9.1328125" style="1" customWidth="1"/>
    <col min="9740" max="9740" width="33.1328125" style="1" customWidth="1"/>
    <col min="9741" max="9741" width="42.265625" style="1" customWidth="1"/>
    <col min="9742" max="9742" width="61.265625" style="1" customWidth="1"/>
    <col min="9743" max="9981" width="7.86328125" style="1"/>
    <col min="9982" max="9982" width="9.1328125" style="1" customWidth="1"/>
    <col min="9983" max="9983" width="54.3984375" style="1" customWidth="1"/>
    <col min="9984" max="9988" width="14.86328125" style="1" customWidth="1"/>
    <col min="9989" max="9989" width="31.265625" style="1" customWidth="1"/>
    <col min="9990" max="9990" width="16.265625" style="1" customWidth="1"/>
    <col min="9991" max="9995" width="9.1328125" style="1" customWidth="1"/>
    <col min="9996" max="9996" width="33.1328125" style="1" customWidth="1"/>
    <col min="9997" max="9997" width="42.265625" style="1" customWidth="1"/>
    <col min="9998" max="9998" width="61.265625" style="1" customWidth="1"/>
    <col min="9999" max="10237" width="7.86328125" style="1"/>
    <col min="10238" max="10238" width="9.1328125" style="1" customWidth="1"/>
    <col min="10239" max="10239" width="54.3984375" style="1" customWidth="1"/>
    <col min="10240" max="10244" width="14.86328125" style="1" customWidth="1"/>
    <col min="10245" max="10245" width="31.265625" style="1" customWidth="1"/>
    <col min="10246" max="10246" width="16.265625" style="1" customWidth="1"/>
    <col min="10247" max="10251" width="9.1328125" style="1" customWidth="1"/>
    <col min="10252" max="10252" width="33.1328125" style="1" customWidth="1"/>
    <col min="10253" max="10253" width="42.265625" style="1" customWidth="1"/>
    <col min="10254" max="10254" width="61.265625" style="1" customWidth="1"/>
    <col min="10255" max="10493" width="7.86328125" style="1"/>
    <col min="10494" max="10494" width="9.1328125" style="1" customWidth="1"/>
    <col min="10495" max="10495" width="54.3984375" style="1" customWidth="1"/>
    <col min="10496" max="10500" width="14.86328125" style="1" customWidth="1"/>
    <col min="10501" max="10501" width="31.265625" style="1" customWidth="1"/>
    <col min="10502" max="10502" width="16.265625" style="1" customWidth="1"/>
    <col min="10503" max="10507" width="9.1328125" style="1" customWidth="1"/>
    <col min="10508" max="10508" width="33.1328125" style="1" customWidth="1"/>
    <col min="10509" max="10509" width="42.265625" style="1" customWidth="1"/>
    <col min="10510" max="10510" width="61.265625" style="1" customWidth="1"/>
    <col min="10511" max="10749" width="7.86328125" style="1"/>
    <col min="10750" max="10750" width="9.1328125" style="1" customWidth="1"/>
    <col min="10751" max="10751" width="54.3984375" style="1" customWidth="1"/>
    <col min="10752" max="10756" width="14.86328125" style="1" customWidth="1"/>
    <col min="10757" max="10757" width="31.265625" style="1" customWidth="1"/>
    <col min="10758" max="10758" width="16.265625" style="1" customWidth="1"/>
    <col min="10759" max="10763" width="9.1328125" style="1" customWidth="1"/>
    <col min="10764" max="10764" width="33.1328125" style="1" customWidth="1"/>
    <col min="10765" max="10765" width="42.265625" style="1" customWidth="1"/>
    <col min="10766" max="10766" width="61.265625" style="1" customWidth="1"/>
    <col min="10767" max="11005" width="7.86328125" style="1"/>
    <col min="11006" max="11006" width="9.1328125" style="1" customWidth="1"/>
    <col min="11007" max="11007" width="54.3984375" style="1" customWidth="1"/>
    <col min="11008" max="11012" width="14.86328125" style="1" customWidth="1"/>
    <col min="11013" max="11013" width="31.265625" style="1" customWidth="1"/>
    <col min="11014" max="11014" width="16.265625" style="1" customWidth="1"/>
    <col min="11015" max="11019" width="9.1328125" style="1" customWidth="1"/>
    <col min="11020" max="11020" width="33.1328125" style="1" customWidth="1"/>
    <col min="11021" max="11021" width="42.265625" style="1" customWidth="1"/>
    <col min="11022" max="11022" width="61.265625" style="1" customWidth="1"/>
    <col min="11023" max="11261" width="7.86328125" style="1"/>
    <col min="11262" max="11262" width="9.1328125" style="1" customWidth="1"/>
    <col min="11263" max="11263" width="54.3984375" style="1" customWidth="1"/>
    <col min="11264" max="11268" width="14.86328125" style="1" customWidth="1"/>
    <col min="11269" max="11269" width="31.265625" style="1" customWidth="1"/>
    <col min="11270" max="11270" width="16.265625" style="1" customWidth="1"/>
    <col min="11271" max="11275" width="9.1328125" style="1" customWidth="1"/>
    <col min="11276" max="11276" width="33.1328125" style="1" customWidth="1"/>
    <col min="11277" max="11277" width="42.265625" style="1" customWidth="1"/>
    <col min="11278" max="11278" width="61.265625" style="1" customWidth="1"/>
    <col min="11279" max="11517" width="7.86328125" style="1"/>
    <col min="11518" max="11518" width="9.1328125" style="1" customWidth="1"/>
    <col min="11519" max="11519" width="54.3984375" style="1" customWidth="1"/>
    <col min="11520" max="11524" width="14.86328125" style="1" customWidth="1"/>
    <col min="11525" max="11525" width="31.265625" style="1" customWidth="1"/>
    <col min="11526" max="11526" width="16.265625" style="1" customWidth="1"/>
    <col min="11527" max="11531" width="9.1328125" style="1" customWidth="1"/>
    <col min="11532" max="11532" width="33.1328125" style="1" customWidth="1"/>
    <col min="11533" max="11533" width="42.265625" style="1" customWidth="1"/>
    <col min="11534" max="11534" width="61.265625" style="1" customWidth="1"/>
    <col min="11535" max="11773" width="7.86328125" style="1"/>
    <col min="11774" max="11774" width="9.1328125" style="1" customWidth="1"/>
    <col min="11775" max="11775" width="54.3984375" style="1" customWidth="1"/>
    <col min="11776" max="11780" width="14.86328125" style="1" customWidth="1"/>
    <col min="11781" max="11781" width="31.265625" style="1" customWidth="1"/>
    <col min="11782" max="11782" width="16.265625" style="1" customWidth="1"/>
    <col min="11783" max="11787" width="9.1328125" style="1" customWidth="1"/>
    <col min="11788" max="11788" width="33.1328125" style="1" customWidth="1"/>
    <col min="11789" max="11789" width="42.265625" style="1" customWidth="1"/>
    <col min="11790" max="11790" width="61.265625" style="1" customWidth="1"/>
    <col min="11791" max="12029" width="7.86328125" style="1"/>
    <col min="12030" max="12030" width="9.1328125" style="1" customWidth="1"/>
    <col min="12031" max="12031" width="54.3984375" style="1" customWidth="1"/>
    <col min="12032" max="12036" width="14.86328125" style="1" customWidth="1"/>
    <col min="12037" max="12037" width="31.265625" style="1" customWidth="1"/>
    <col min="12038" max="12038" width="16.265625" style="1" customWidth="1"/>
    <col min="12039" max="12043" width="9.1328125" style="1" customWidth="1"/>
    <col min="12044" max="12044" width="33.1328125" style="1" customWidth="1"/>
    <col min="12045" max="12045" width="42.265625" style="1" customWidth="1"/>
    <col min="12046" max="12046" width="61.265625" style="1" customWidth="1"/>
    <col min="12047" max="12285" width="7.86328125" style="1"/>
    <col min="12286" max="12286" width="9.1328125" style="1" customWidth="1"/>
    <col min="12287" max="12287" width="54.3984375" style="1" customWidth="1"/>
    <col min="12288" max="12292" width="14.86328125" style="1" customWidth="1"/>
    <col min="12293" max="12293" width="31.265625" style="1" customWidth="1"/>
    <col min="12294" max="12294" width="16.265625" style="1" customWidth="1"/>
    <col min="12295" max="12299" width="9.1328125" style="1" customWidth="1"/>
    <col min="12300" max="12300" width="33.1328125" style="1" customWidth="1"/>
    <col min="12301" max="12301" width="42.265625" style="1" customWidth="1"/>
    <col min="12302" max="12302" width="61.265625" style="1" customWidth="1"/>
    <col min="12303" max="12541" width="7.86328125" style="1"/>
    <col min="12542" max="12542" width="9.1328125" style="1" customWidth="1"/>
    <col min="12543" max="12543" width="54.3984375" style="1" customWidth="1"/>
    <col min="12544" max="12548" width="14.86328125" style="1" customWidth="1"/>
    <col min="12549" max="12549" width="31.265625" style="1" customWidth="1"/>
    <col min="12550" max="12550" width="16.265625" style="1" customWidth="1"/>
    <col min="12551" max="12555" width="9.1328125" style="1" customWidth="1"/>
    <col min="12556" max="12556" width="33.1328125" style="1" customWidth="1"/>
    <col min="12557" max="12557" width="42.265625" style="1" customWidth="1"/>
    <col min="12558" max="12558" width="61.265625" style="1" customWidth="1"/>
    <col min="12559" max="12797" width="7.86328125" style="1"/>
    <col min="12798" max="12798" width="9.1328125" style="1" customWidth="1"/>
    <col min="12799" max="12799" width="54.3984375" style="1" customWidth="1"/>
    <col min="12800" max="12804" width="14.86328125" style="1" customWidth="1"/>
    <col min="12805" max="12805" width="31.265625" style="1" customWidth="1"/>
    <col min="12806" max="12806" width="16.265625" style="1" customWidth="1"/>
    <col min="12807" max="12811" width="9.1328125" style="1" customWidth="1"/>
    <col min="12812" max="12812" width="33.1328125" style="1" customWidth="1"/>
    <col min="12813" max="12813" width="42.265625" style="1" customWidth="1"/>
    <col min="12814" max="12814" width="61.265625" style="1" customWidth="1"/>
    <col min="12815" max="13053" width="7.86328125" style="1"/>
    <col min="13054" max="13054" width="9.1328125" style="1" customWidth="1"/>
    <col min="13055" max="13055" width="54.3984375" style="1" customWidth="1"/>
    <col min="13056" max="13060" width="14.86328125" style="1" customWidth="1"/>
    <col min="13061" max="13061" width="31.265625" style="1" customWidth="1"/>
    <col min="13062" max="13062" width="16.265625" style="1" customWidth="1"/>
    <col min="13063" max="13067" width="9.1328125" style="1" customWidth="1"/>
    <col min="13068" max="13068" width="33.1328125" style="1" customWidth="1"/>
    <col min="13069" max="13069" width="42.265625" style="1" customWidth="1"/>
    <col min="13070" max="13070" width="61.265625" style="1" customWidth="1"/>
    <col min="13071" max="13309" width="7.86328125" style="1"/>
    <col min="13310" max="13310" width="9.1328125" style="1" customWidth="1"/>
    <col min="13311" max="13311" width="54.3984375" style="1" customWidth="1"/>
    <col min="13312" max="13316" width="14.86328125" style="1" customWidth="1"/>
    <col min="13317" max="13317" width="31.265625" style="1" customWidth="1"/>
    <col min="13318" max="13318" width="16.265625" style="1" customWidth="1"/>
    <col min="13319" max="13323" width="9.1328125" style="1" customWidth="1"/>
    <col min="13324" max="13324" width="33.1328125" style="1" customWidth="1"/>
    <col min="13325" max="13325" width="42.265625" style="1" customWidth="1"/>
    <col min="13326" max="13326" width="61.265625" style="1" customWidth="1"/>
    <col min="13327" max="13565" width="7.86328125" style="1"/>
    <col min="13566" max="13566" width="9.1328125" style="1" customWidth="1"/>
    <col min="13567" max="13567" width="54.3984375" style="1" customWidth="1"/>
    <col min="13568" max="13572" width="14.86328125" style="1" customWidth="1"/>
    <col min="13573" max="13573" width="31.265625" style="1" customWidth="1"/>
    <col min="13574" max="13574" width="16.265625" style="1" customWidth="1"/>
    <col min="13575" max="13579" width="9.1328125" style="1" customWidth="1"/>
    <col min="13580" max="13580" width="33.1328125" style="1" customWidth="1"/>
    <col min="13581" max="13581" width="42.265625" style="1" customWidth="1"/>
    <col min="13582" max="13582" width="61.265625" style="1" customWidth="1"/>
    <col min="13583" max="13821" width="7.86328125" style="1"/>
    <col min="13822" max="13822" width="9.1328125" style="1" customWidth="1"/>
    <col min="13823" max="13823" width="54.3984375" style="1" customWidth="1"/>
    <col min="13824" max="13828" width="14.86328125" style="1" customWidth="1"/>
    <col min="13829" max="13829" width="31.265625" style="1" customWidth="1"/>
    <col min="13830" max="13830" width="16.265625" style="1" customWidth="1"/>
    <col min="13831" max="13835" width="9.1328125" style="1" customWidth="1"/>
    <col min="13836" max="13836" width="33.1328125" style="1" customWidth="1"/>
    <col min="13837" max="13837" width="42.265625" style="1" customWidth="1"/>
    <col min="13838" max="13838" width="61.265625" style="1" customWidth="1"/>
    <col min="13839" max="14077" width="7.86328125" style="1"/>
    <col min="14078" max="14078" width="9.1328125" style="1" customWidth="1"/>
    <col min="14079" max="14079" width="54.3984375" style="1" customWidth="1"/>
    <col min="14080" max="14084" width="14.86328125" style="1" customWidth="1"/>
    <col min="14085" max="14085" width="31.265625" style="1" customWidth="1"/>
    <col min="14086" max="14086" width="16.265625" style="1" customWidth="1"/>
    <col min="14087" max="14091" width="9.1328125" style="1" customWidth="1"/>
    <col min="14092" max="14092" width="33.1328125" style="1" customWidth="1"/>
    <col min="14093" max="14093" width="42.265625" style="1" customWidth="1"/>
    <col min="14094" max="14094" width="61.265625" style="1" customWidth="1"/>
    <col min="14095" max="14333" width="7.86328125" style="1"/>
    <col min="14334" max="14334" width="9.1328125" style="1" customWidth="1"/>
    <col min="14335" max="14335" width="54.3984375" style="1" customWidth="1"/>
    <col min="14336" max="14340" width="14.86328125" style="1" customWidth="1"/>
    <col min="14341" max="14341" width="31.265625" style="1" customWidth="1"/>
    <col min="14342" max="14342" width="16.265625" style="1" customWidth="1"/>
    <col min="14343" max="14347" width="9.1328125" style="1" customWidth="1"/>
    <col min="14348" max="14348" width="33.1328125" style="1" customWidth="1"/>
    <col min="14349" max="14349" width="42.265625" style="1" customWidth="1"/>
    <col min="14350" max="14350" width="61.265625" style="1" customWidth="1"/>
    <col min="14351" max="14589" width="7.86328125" style="1"/>
    <col min="14590" max="14590" width="9.1328125" style="1" customWidth="1"/>
    <col min="14591" max="14591" width="54.3984375" style="1" customWidth="1"/>
    <col min="14592" max="14596" width="14.86328125" style="1" customWidth="1"/>
    <col min="14597" max="14597" width="31.265625" style="1" customWidth="1"/>
    <col min="14598" max="14598" width="16.265625" style="1" customWidth="1"/>
    <col min="14599" max="14603" width="9.1328125" style="1" customWidth="1"/>
    <col min="14604" max="14604" width="33.1328125" style="1" customWidth="1"/>
    <col min="14605" max="14605" width="42.265625" style="1" customWidth="1"/>
    <col min="14606" max="14606" width="61.265625" style="1" customWidth="1"/>
    <col min="14607" max="14845" width="7.86328125" style="1"/>
    <col min="14846" max="14846" width="9.1328125" style="1" customWidth="1"/>
    <col min="14847" max="14847" width="54.3984375" style="1" customWidth="1"/>
    <col min="14848" max="14852" width="14.86328125" style="1" customWidth="1"/>
    <col min="14853" max="14853" width="31.265625" style="1" customWidth="1"/>
    <col min="14854" max="14854" width="16.265625" style="1" customWidth="1"/>
    <col min="14855" max="14859" width="9.1328125" style="1" customWidth="1"/>
    <col min="14860" max="14860" width="33.1328125" style="1" customWidth="1"/>
    <col min="14861" max="14861" width="42.265625" style="1" customWidth="1"/>
    <col min="14862" max="14862" width="61.265625" style="1" customWidth="1"/>
    <col min="14863" max="15101" width="7.86328125" style="1"/>
    <col min="15102" max="15102" width="9.1328125" style="1" customWidth="1"/>
    <col min="15103" max="15103" width="54.3984375" style="1" customWidth="1"/>
    <col min="15104" max="15108" width="14.86328125" style="1" customWidth="1"/>
    <col min="15109" max="15109" width="31.265625" style="1" customWidth="1"/>
    <col min="15110" max="15110" width="16.265625" style="1" customWidth="1"/>
    <col min="15111" max="15115" width="9.1328125" style="1" customWidth="1"/>
    <col min="15116" max="15116" width="33.1328125" style="1" customWidth="1"/>
    <col min="15117" max="15117" width="42.265625" style="1" customWidth="1"/>
    <col min="15118" max="15118" width="61.265625" style="1" customWidth="1"/>
    <col min="15119" max="15357" width="7.86328125" style="1"/>
    <col min="15358" max="15358" width="9.1328125" style="1" customWidth="1"/>
    <col min="15359" max="15359" width="54.3984375" style="1" customWidth="1"/>
    <col min="15360" max="15364" width="14.86328125" style="1" customWidth="1"/>
    <col min="15365" max="15365" width="31.265625" style="1" customWidth="1"/>
    <col min="15366" max="15366" width="16.265625" style="1" customWidth="1"/>
    <col min="15367" max="15371" width="9.1328125" style="1" customWidth="1"/>
    <col min="15372" max="15372" width="33.1328125" style="1" customWidth="1"/>
    <col min="15373" max="15373" width="42.265625" style="1" customWidth="1"/>
    <col min="15374" max="15374" width="61.265625" style="1" customWidth="1"/>
    <col min="15375" max="15613" width="7.86328125" style="1"/>
    <col min="15614" max="15614" width="9.1328125" style="1" customWidth="1"/>
    <col min="15615" max="15615" width="54.3984375" style="1" customWidth="1"/>
    <col min="15616" max="15620" width="14.86328125" style="1" customWidth="1"/>
    <col min="15621" max="15621" width="31.265625" style="1" customWidth="1"/>
    <col min="15622" max="15622" width="16.265625" style="1" customWidth="1"/>
    <col min="15623" max="15627" width="9.1328125" style="1" customWidth="1"/>
    <col min="15628" max="15628" width="33.1328125" style="1" customWidth="1"/>
    <col min="15629" max="15629" width="42.265625" style="1" customWidth="1"/>
    <col min="15630" max="15630" width="61.265625" style="1" customWidth="1"/>
    <col min="15631" max="15869" width="7.86328125" style="1"/>
    <col min="15870" max="15870" width="9.1328125" style="1" customWidth="1"/>
    <col min="15871" max="15871" width="54.3984375" style="1" customWidth="1"/>
    <col min="15872" max="15876" width="14.86328125" style="1" customWidth="1"/>
    <col min="15877" max="15877" width="31.265625" style="1" customWidth="1"/>
    <col min="15878" max="15878" width="16.265625" style="1" customWidth="1"/>
    <col min="15879" max="15883" width="9.1328125" style="1" customWidth="1"/>
    <col min="15884" max="15884" width="33.1328125" style="1" customWidth="1"/>
    <col min="15885" max="15885" width="42.265625" style="1" customWidth="1"/>
    <col min="15886" max="15886" width="61.265625" style="1" customWidth="1"/>
    <col min="15887" max="16125" width="7.86328125" style="1"/>
    <col min="16126" max="16126" width="9.1328125" style="1" customWidth="1"/>
    <col min="16127" max="16127" width="54.3984375" style="1" customWidth="1"/>
    <col min="16128" max="16132" width="14.86328125" style="1" customWidth="1"/>
    <col min="16133" max="16133" width="31.265625" style="1" customWidth="1"/>
    <col min="16134" max="16134" width="16.265625" style="1" customWidth="1"/>
    <col min="16135" max="16139" width="9.1328125" style="1" customWidth="1"/>
    <col min="16140" max="16140" width="33.1328125" style="1" customWidth="1"/>
    <col min="16141" max="16141" width="42.265625" style="1" customWidth="1"/>
    <col min="16142" max="16142" width="61.265625" style="1" customWidth="1"/>
    <col min="16143"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3.5" x14ac:dyDescent="0.45">
      <c r="A4" s="270" t="s">
        <v>661</v>
      </c>
      <c r="B4" s="270"/>
      <c r="C4" s="270"/>
      <c r="D4" s="270"/>
      <c r="E4" s="270"/>
      <c r="F4" s="270"/>
      <c r="G4" s="270"/>
      <c r="H4" s="270"/>
      <c r="I4" s="270"/>
      <c r="J4" s="270"/>
      <c r="K4" s="270"/>
      <c r="L4" s="270"/>
      <c r="M4" s="270"/>
      <c r="N4" s="270"/>
      <c r="O4" s="270"/>
    </row>
    <row r="5" spans="1:15" s="2" customFormat="1" ht="18.75" customHeight="1" x14ac:dyDescent="0.45">
      <c r="A5" s="271" t="s">
        <v>789</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78.75" customHeight="1" x14ac:dyDescent="0.45">
      <c r="A8" s="273"/>
      <c r="B8" s="265"/>
      <c r="C8" s="265"/>
      <c r="D8" s="22" t="s">
        <v>9</v>
      </c>
      <c r="E8" s="22" t="s">
        <v>10</v>
      </c>
      <c r="F8" s="22" t="s">
        <v>11</v>
      </c>
      <c r="G8" s="22" t="s">
        <v>12</v>
      </c>
      <c r="H8" s="265"/>
      <c r="I8" s="265"/>
      <c r="J8" s="22" t="s">
        <v>13</v>
      </c>
      <c r="K8" s="22" t="s">
        <v>14</v>
      </c>
      <c r="L8" s="22" t="s">
        <v>15</v>
      </c>
      <c r="M8" s="22" t="s">
        <v>16</v>
      </c>
      <c r="N8" s="22" t="str">
        <f>+'1.TP HT'!N8</f>
        <v>Ứng trước của DN và XH hoá</v>
      </c>
      <c r="O8" s="265"/>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236" customFormat="1" ht="13.5" x14ac:dyDescent="0.45">
      <c r="A10" s="235" t="s">
        <v>18</v>
      </c>
      <c r="B10" s="119" t="s">
        <v>27</v>
      </c>
      <c r="C10" s="110">
        <f>SUM(C11:C16)</f>
        <v>4.0200000000000005</v>
      </c>
      <c r="D10" s="110">
        <f>SUM(D11:D16)</f>
        <v>0.1</v>
      </c>
      <c r="E10" s="110">
        <f>SUM(E11:E16)</f>
        <v>0</v>
      </c>
      <c r="F10" s="110"/>
      <c r="G10" s="110">
        <f>SUM(G11:G16)</f>
        <v>3.92</v>
      </c>
      <c r="H10" s="111"/>
      <c r="I10" s="110">
        <f>SUM(I11:I16)</f>
        <v>10.381428571428572</v>
      </c>
      <c r="J10" s="110"/>
      <c r="K10" s="110">
        <f>SUM(K11:K16)</f>
        <v>6.68</v>
      </c>
      <c r="L10" s="110">
        <f>SUM(L11:L16)</f>
        <v>2.59</v>
      </c>
      <c r="M10" s="110">
        <f>SUM(M11:M16)</f>
        <v>1.1114285714285714</v>
      </c>
      <c r="N10" s="110"/>
      <c r="O10" s="235"/>
    </row>
    <row r="11" spans="1:15" s="241" customFormat="1" ht="41.65" x14ac:dyDescent="0.45">
      <c r="A11" s="237">
        <v>1</v>
      </c>
      <c r="B11" s="238" t="s">
        <v>546</v>
      </c>
      <c r="C11" s="115">
        <f t="shared" ref="C11:C24" si="0">SUM(D11:G11)</f>
        <v>2.92</v>
      </c>
      <c r="D11" s="115"/>
      <c r="E11" s="115"/>
      <c r="F11" s="115"/>
      <c r="G11" s="115">
        <v>2.92</v>
      </c>
      <c r="H11" s="239" t="s">
        <v>547</v>
      </c>
      <c r="I11" s="115">
        <f t="shared" ref="I11:I16" si="1">SUM(J11:N11)</f>
        <v>6.68</v>
      </c>
      <c r="J11" s="115"/>
      <c r="K11" s="115">
        <v>6.68</v>
      </c>
      <c r="L11" s="115"/>
      <c r="M11" s="110"/>
      <c r="N11" s="110"/>
      <c r="O11" s="240" t="s">
        <v>699</v>
      </c>
    </row>
    <row r="12" spans="1:15" s="241" customFormat="1" ht="41.65" x14ac:dyDescent="0.45">
      <c r="A12" s="237">
        <v>2</v>
      </c>
      <c r="B12" s="242" t="s">
        <v>548</v>
      </c>
      <c r="C12" s="115">
        <f t="shared" si="0"/>
        <v>0.2</v>
      </c>
      <c r="D12" s="115"/>
      <c r="E12" s="115"/>
      <c r="F12" s="115"/>
      <c r="G12" s="115">
        <v>0.2</v>
      </c>
      <c r="H12" s="243" t="s">
        <v>549</v>
      </c>
      <c r="I12" s="115">
        <f t="shared" si="1"/>
        <v>0.53</v>
      </c>
      <c r="J12" s="115"/>
      <c r="K12" s="115"/>
      <c r="L12" s="115">
        <v>0.37</v>
      </c>
      <c r="M12" s="115">
        <v>0.16</v>
      </c>
      <c r="N12" s="110"/>
      <c r="O12" s="240" t="s">
        <v>550</v>
      </c>
    </row>
    <row r="13" spans="1:15" s="241" customFormat="1" ht="124.9" x14ac:dyDescent="0.45">
      <c r="A13" s="237">
        <v>3</v>
      </c>
      <c r="B13" s="242" t="s">
        <v>551</v>
      </c>
      <c r="C13" s="115">
        <f t="shared" si="0"/>
        <v>0.35</v>
      </c>
      <c r="D13" s="115"/>
      <c r="E13" s="115"/>
      <c r="F13" s="115"/>
      <c r="G13" s="115">
        <v>0.35</v>
      </c>
      <c r="H13" s="243" t="s">
        <v>552</v>
      </c>
      <c r="I13" s="115">
        <f t="shared" si="1"/>
        <v>1.1428571428571428</v>
      </c>
      <c r="J13" s="115"/>
      <c r="K13" s="115"/>
      <c r="L13" s="115">
        <f>0.8</f>
        <v>0.8</v>
      </c>
      <c r="M13" s="115">
        <f>L13/7*3</f>
        <v>0.34285714285714286</v>
      </c>
      <c r="N13" s="110"/>
      <c r="O13" s="240" t="s">
        <v>553</v>
      </c>
    </row>
    <row r="14" spans="1:15" s="241" customFormat="1" ht="69.400000000000006" x14ac:dyDescent="0.45">
      <c r="A14" s="237">
        <v>4</v>
      </c>
      <c r="B14" s="244" t="s">
        <v>554</v>
      </c>
      <c r="C14" s="115">
        <f t="shared" si="0"/>
        <v>0.1</v>
      </c>
      <c r="D14" s="115">
        <v>0.1</v>
      </c>
      <c r="E14" s="115"/>
      <c r="F14" s="115"/>
      <c r="G14" s="115"/>
      <c r="H14" s="245" t="s">
        <v>555</v>
      </c>
      <c r="I14" s="115">
        <f t="shared" si="1"/>
        <v>0.42857142857142855</v>
      </c>
      <c r="J14" s="115"/>
      <c r="K14" s="115"/>
      <c r="L14" s="115">
        <v>0.3</v>
      </c>
      <c r="M14" s="115">
        <f>L14/7*3</f>
        <v>0.12857142857142856</v>
      </c>
      <c r="N14" s="115"/>
      <c r="O14" s="240" t="s">
        <v>636</v>
      </c>
    </row>
    <row r="15" spans="1:15" s="241" customFormat="1" ht="27.75" x14ac:dyDescent="0.45">
      <c r="A15" s="237">
        <v>5</v>
      </c>
      <c r="B15" s="242" t="s">
        <v>556</v>
      </c>
      <c r="C15" s="115">
        <f t="shared" si="0"/>
        <v>0.3</v>
      </c>
      <c r="D15" s="115"/>
      <c r="E15" s="115"/>
      <c r="F15" s="115"/>
      <c r="G15" s="115">
        <v>0.3</v>
      </c>
      <c r="H15" s="240" t="s">
        <v>557</v>
      </c>
      <c r="I15" s="115">
        <f t="shared" si="1"/>
        <v>1</v>
      </c>
      <c r="J15" s="110"/>
      <c r="K15" s="110"/>
      <c r="L15" s="115">
        <v>0.7</v>
      </c>
      <c r="M15" s="110">
        <f>L15/7*3</f>
        <v>0.3</v>
      </c>
      <c r="N15" s="110"/>
      <c r="O15" s="240" t="s">
        <v>558</v>
      </c>
    </row>
    <row r="16" spans="1:15" s="241" customFormat="1" ht="83.25" x14ac:dyDescent="0.45">
      <c r="A16" s="237">
        <v>6</v>
      </c>
      <c r="B16" s="242" t="s">
        <v>556</v>
      </c>
      <c r="C16" s="115">
        <f t="shared" si="0"/>
        <v>0.15</v>
      </c>
      <c r="D16" s="115"/>
      <c r="E16" s="115"/>
      <c r="F16" s="115"/>
      <c r="G16" s="115">
        <v>0.15</v>
      </c>
      <c r="H16" s="240" t="s">
        <v>559</v>
      </c>
      <c r="I16" s="115">
        <f t="shared" si="1"/>
        <v>0.6</v>
      </c>
      <c r="J16" s="110"/>
      <c r="K16" s="110"/>
      <c r="L16" s="115">
        <v>0.42</v>
      </c>
      <c r="M16" s="115">
        <v>0.17999999999999997</v>
      </c>
      <c r="N16" s="110"/>
      <c r="O16" s="240" t="s">
        <v>558</v>
      </c>
    </row>
    <row r="17" spans="1:15" s="236" customFormat="1" ht="13.5" x14ac:dyDescent="0.45">
      <c r="A17" s="235" t="s">
        <v>22</v>
      </c>
      <c r="B17" s="119" t="s">
        <v>560</v>
      </c>
      <c r="C17" s="110">
        <f>SUM(C18:C20)</f>
        <v>10.7</v>
      </c>
      <c r="D17" s="110">
        <f t="shared" ref="D17:L17" si="2">SUM(D18:D20)</f>
        <v>6.2</v>
      </c>
      <c r="E17" s="110"/>
      <c r="F17" s="110"/>
      <c r="G17" s="110">
        <f t="shared" si="2"/>
        <v>4.5</v>
      </c>
      <c r="H17" s="111"/>
      <c r="I17" s="110">
        <f t="shared" si="2"/>
        <v>27.779999999999998</v>
      </c>
      <c r="J17" s="110"/>
      <c r="K17" s="110"/>
      <c r="L17" s="110">
        <f t="shared" si="2"/>
        <v>27.779999999999998</v>
      </c>
      <c r="M17" s="110"/>
      <c r="N17" s="110"/>
      <c r="O17" s="235"/>
    </row>
    <row r="18" spans="1:15" s="241" customFormat="1" ht="41.65" x14ac:dyDescent="0.45">
      <c r="A18" s="237">
        <v>1</v>
      </c>
      <c r="B18" s="246" t="s">
        <v>561</v>
      </c>
      <c r="C18" s="115">
        <f t="shared" si="0"/>
        <v>4.5</v>
      </c>
      <c r="D18" s="115"/>
      <c r="E18" s="110"/>
      <c r="F18" s="110"/>
      <c r="G18" s="247">
        <v>4.5</v>
      </c>
      <c r="H18" s="248" t="s">
        <v>562</v>
      </c>
      <c r="I18" s="115">
        <f>SUM(J18:N18)</f>
        <v>11.68</v>
      </c>
      <c r="J18" s="110"/>
      <c r="K18" s="110"/>
      <c r="L18" s="115">
        <v>11.68</v>
      </c>
      <c r="M18" s="115"/>
      <c r="N18" s="115"/>
      <c r="O18" s="240" t="s">
        <v>563</v>
      </c>
    </row>
    <row r="19" spans="1:15" s="241" customFormat="1" ht="69.400000000000006" x14ac:dyDescent="0.45">
      <c r="A19" s="237">
        <v>2</v>
      </c>
      <c r="B19" s="246" t="s">
        <v>564</v>
      </c>
      <c r="C19" s="115">
        <f t="shared" si="0"/>
        <v>4.2</v>
      </c>
      <c r="D19" s="115">
        <v>4.2</v>
      </c>
      <c r="E19" s="110"/>
      <c r="F19" s="110"/>
      <c r="G19" s="247"/>
      <c r="H19" s="248" t="s">
        <v>565</v>
      </c>
      <c r="I19" s="115">
        <f>SUM(J19:N19)</f>
        <v>10.9</v>
      </c>
      <c r="J19" s="110"/>
      <c r="K19" s="110"/>
      <c r="L19" s="115">
        <v>10.9</v>
      </c>
      <c r="M19" s="115"/>
      <c r="N19" s="115"/>
      <c r="O19" s="240" t="s">
        <v>566</v>
      </c>
    </row>
    <row r="20" spans="1:15" s="241" customFormat="1" ht="41.65" x14ac:dyDescent="0.45">
      <c r="A20" s="237">
        <v>3</v>
      </c>
      <c r="B20" s="246" t="s">
        <v>567</v>
      </c>
      <c r="C20" s="115">
        <f t="shared" si="0"/>
        <v>2</v>
      </c>
      <c r="D20" s="115">
        <v>2</v>
      </c>
      <c r="E20" s="110"/>
      <c r="F20" s="110"/>
      <c r="G20" s="247"/>
      <c r="H20" s="248" t="s">
        <v>568</v>
      </c>
      <c r="I20" s="115">
        <f>SUM(J20:N20)</f>
        <v>5.2</v>
      </c>
      <c r="J20" s="110"/>
      <c r="K20" s="110"/>
      <c r="L20" s="115">
        <v>5.2</v>
      </c>
      <c r="M20" s="115"/>
      <c r="N20" s="110"/>
      <c r="O20" s="240" t="s">
        <v>569</v>
      </c>
    </row>
    <row r="21" spans="1:15" s="236" customFormat="1" ht="13.5" x14ac:dyDescent="0.45">
      <c r="A21" s="235" t="s">
        <v>26</v>
      </c>
      <c r="B21" s="119" t="s">
        <v>39</v>
      </c>
      <c r="C21" s="110">
        <f>SUM(C22)</f>
        <v>0.9</v>
      </c>
      <c r="D21" s="110">
        <f>SUM(D22)</f>
        <v>0.9</v>
      </c>
      <c r="E21" s="110"/>
      <c r="F21" s="110"/>
      <c r="G21" s="110"/>
      <c r="H21" s="111"/>
      <c r="I21" s="110">
        <f>SUM(I22)</f>
        <v>1.7</v>
      </c>
      <c r="J21" s="110"/>
      <c r="K21" s="110"/>
      <c r="L21" s="110">
        <f>SUM(L22)</f>
        <v>1.19</v>
      </c>
      <c r="M21" s="110">
        <f>SUM(M22)</f>
        <v>0.51</v>
      </c>
      <c r="N21" s="110"/>
      <c r="O21" s="235"/>
    </row>
    <row r="22" spans="1:15" s="241" customFormat="1" ht="41.65" x14ac:dyDescent="0.45">
      <c r="A22" s="237">
        <v>1</v>
      </c>
      <c r="B22" s="238" t="s">
        <v>570</v>
      </c>
      <c r="C22" s="115">
        <f t="shared" si="0"/>
        <v>0.9</v>
      </c>
      <c r="D22" s="115">
        <v>0.9</v>
      </c>
      <c r="E22" s="115"/>
      <c r="F22" s="115"/>
      <c r="G22" s="115"/>
      <c r="H22" s="239" t="s">
        <v>571</v>
      </c>
      <c r="I22" s="115">
        <v>1.7</v>
      </c>
      <c r="J22" s="115"/>
      <c r="K22" s="115"/>
      <c r="L22" s="115">
        <v>1.19</v>
      </c>
      <c r="M22" s="115">
        <v>0.51</v>
      </c>
      <c r="N22" s="110"/>
      <c r="O22" s="240" t="s">
        <v>572</v>
      </c>
    </row>
    <row r="23" spans="1:15" s="236" customFormat="1" ht="13.5" x14ac:dyDescent="0.45">
      <c r="A23" s="235" t="s">
        <v>35</v>
      </c>
      <c r="B23" s="119" t="s">
        <v>69</v>
      </c>
      <c r="C23" s="110">
        <f>SUM(C24)</f>
        <v>0.04</v>
      </c>
      <c r="D23" s="110">
        <f>SUM(D24)</f>
        <v>0.01</v>
      </c>
      <c r="E23" s="110"/>
      <c r="F23" s="110"/>
      <c r="G23" s="110">
        <f>SUM(G24)</f>
        <v>0.03</v>
      </c>
      <c r="H23" s="111"/>
      <c r="I23" s="110">
        <f>SUM(I24)</f>
        <v>0.35</v>
      </c>
      <c r="J23" s="110"/>
      <c r="K23" s="110"/>
      <c r="L23" s="110"/>
      <c r="M23" s="110"/>
      <c r="N23" s="110">
        <f>SUM(N24)</f>
        <v>0.35</v>
      </c>
      <c r="O23" s="235"/>
    </row>
    <row r="24" spans="1:15" s="241" customFormat="1" ht="69.400000000000006" x14ac:dyDescent="0.45">
      <c r="A24" s="240">
        <v>1</v>
      </c>
      <c r="B24" s="244" t="s">
        <v>573</v>
      </c>
      <c r="C24" s="115">
        <f t="shared" si="0"/>
        <v>0.04</v>
      </c>
      <c r="D24" s="115">
        <v>0.01</v>
      </c>
      <c r="E24" s="115"/>
      <c r="F24" s="115"/>
      <c r="G24" s="115">
        <v>0.03</v>
      </c>
      <c r="H24" s="249" t="s">
        <v>574</v>
      </c>
      <c r="I24" s="115">
        <v>0.35</v>
      </c>
      <c r="J24" s="115"/>
      <c r="K24" s="115"/>
      <c r="L24" s="115"/>
      <c r="M24" s="115"/>
      <c r="N24" s="115">
        <v>0.35</v>
      </c>
      <c r="O24" s="240" t="s">
        <v>575</v>
      </c>
    </row>
    <row r="25" spans="1:15" s="236" customFormat="1" ht="16.5" customHeight="1" x14ac:dyDescent="0.45">
      <c r="A25" s="250">
        <f>+A24+A22+A20+A16</f>
        <v>11</v>
      </c>
      <c r="B25" s="118" t="s">
        <v>590</v>
      </c>
      <c r="C25" s="110">
        <f>SUM(C10,C17,C21,C23)</f>
        <v>15.659999999999998</v>
      </c>
      <c r="D25" s="110">
        <f>SUM(D10,D17,D21,D23)</f>
        <v>7.21</v>
      </c>
      <c r="E25" s="110"/>
      <c r="F25" s="110"/>
      <c r="G25" s="110">
        <f>SUM(G10,G17,G21,G23)</f>
        <v>8.4499999999999993</v>
      </c>
      <c r="H25" s="111"/>
      <c r="I25" s="110">
        <f>SUM(I10,I17,I21,I23)</f>
        <v>40.211428571428577</v>
      </c>
      <c r="J25" s="110"/>
      <c r="K25" s="110">
        <f>SUM(K10,K17,K21,K23)</f>
        <v>6.68</v>
      </c>
      <c r="L25" s="110">
        <f>SUM(L10,L17,L21,L23)</f>
        <v>31.56</v>
      </c>
      <c r="M25" s="110">
        <f>SUM(M10,M17,M21,M23)</f>
        <v>1.6214285714285714</v>
      </c>
      <c r="N25" s="110">
        <f>SUM(N10,N17,N21,N23)</f>
        <v>0.35</v>
      </c>
      <c r="O25" s="235"/>
    </row>
    <row r="26" spans="1:15" ht="12.75" x14ac:dyDescent="0.25">
      <c r="C26" s="23"/>
    </row>
    <row r="28" spans="1:15" ht="12.75" customHeight="1" x14ac:dyDescent="0.45">
      <c r="L28" s="266" t="s">
        <v>790</v>
      </c>
      <c r="M28" s="266"/>
      <c r="N28" s="266"/>
      <c r="O28" s="266"/>
    </row>
  </sheetData>
  <mergeCells count="18">
    <mergeCell ref="D7:G7"/>
    <mergeCell ref="H7:H8"/>
    <mergeCell ref="I7:I8"/>
    <mergeCell ref="J7:N7"/>
    <mergeCell ref="L28:O28"/>
    <mergeCell ref="O7:O8"/>
    <mergeCell ref="A1:E1"/>
    <mergeCell ref="F1:O1"/>
    <mergeCell ref="A2:E2"/>
    <mergeCell ref="F2:O2"/>
    <mergeCell ref="A3:E3"/>
    <mergeCell ref="F3:O3"/>
    <mergeCell ref="A4:O4"/>
    <mergeCell ref="A5:O5"/>
    <mergeCell ref="A6:O6"/>
    <mergeCell ref="A7:A8"/>
    <mergeCell ref="B7:B8"/>
    <mergeCell ref="C7:C8"/>
  </mergeCells>
  <pageMargins left="0.45866141700000002" right="0.20866141699999999" top="0.74803149606299202" bottom="0.74803149606299202" header="0.31496062992126" footer="0.31496062992126"/>
  <pageSetup paperSize="9" scale="9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31" zoomScaleNormal="100" workbookViewId="0">
      <selection activeCell="A36" sqref="A36:XFD36"/>
    </sheetView>
  </sheetViews>
  <sheetFormatPr defaultColWidth="7.86328125" defaultRowHeight="13.15" x14ac:dyDescent="0.45"/>
  <cols>
    <col min="1" max="1" width="4.59765625" style="1" bestFit="1" customWidth="1"/>
    <col min="2" max="2" width="29.86328125" style="8" customWidth="1"/>
    <col min="3" max="3" width="10.265625" style="1" customWidth="1"/>
    <col min="4" max="4" width="8.3984375" style="9" bestFit="1" customWidth="1"/>
    <col min="5" max="5" width="7.265625" style="9" bestFit="1" customWidth="1"/>
    <col min="6" max="6" width="4.86328125" style="9" bestFit="1" customWidth="1"/>
    <col min="7" max="7" width="8.3984375" style="9" bestFit="1" customWidth="1"/>
    <col min="8" max="8" width="11.73046875" style="8" customWidth="1"/>
    <col min="9" max="9" width="9.86328125" style="7" customWidth="1"/>
    <col min="10" max="10" width="7" style="1" bestFit="1" customWidth="1"/>
    <col min="11" max="11" width="8.1328125" style="1" customWidth="1"/>
    <col min="12" max="12" width="7.1328125" style="1" customWidth="1"/>
    <col min="13" max="13" width="6.73046875" style="1" customWidth="1"/>
    <col min="14" max="14" width="10" style="1" customWidth="1"/>
    <col min="15" max="15" width="24.86328125" style="8" customWidth="1"/>
    <col min="16" max="253" width="7.86328125" style="1"/>
    <col min="254" max="254" width="9.1328125" style="1" customWidth="1"/>
    <col min="255" max="255" width="54.3984375" style="1" customWidth="1"/>
    <col min="256" max="260" width="14.86328125" style="1" customWidth="1"/>
    <col min="261" max="261" width="31.265625" style="1" customWidth="1"/>
    <col min="262" max="262" width="16.265625" style="1" customWidth="1"/>
    <col min="263" max="267" width="9.1328125" style="1" customWidth="1"/>
    <col min="268" max="268" width="33.1328125" style="1" customWidth="1"/>
    <col min="269" max="269" width="42.265625" style="1" customWidth="1"/>
    <col min="270" max="270" width="61.265625" style="1" customWidth="1"/>
    <col min="271" max="509" width="7.86328125" style="1"/>
    <col min="510" max="510" width="9.1328125" style="1" customWidth="1"/>
    <col min="511" max="511" width="54.3984375" style="1" customWidth="1"/>
    <col min="512" max="516" width="14.86328125" style="1" customWidth="1"/>
    <col min="517" max="517" width="31.265625" style="1" customWidth="1"/>
    <col min="518" max="518" width="16.265625" style="1" customWidth="1"/>
    <col min="519" max="523" width="9.1328125" style="1" customWidth="1"/>
    <col min="524" max="524" width="33.1328125" style="1" customWidth="1"/>
    <col min="525" max="525" width="42.265625" style="1" customWidth="1"/>
    <col min="526" max="526" width="61.265625" style="1" customWidth="1"/>
    <col min="527" max="765" width="7.86328125" style="1"/>
    <col min="766" max="766" width="9.1328125" style="1" customWidth="1"/>
    <col min="767" max="767" width="54.3984375" style="1" customWidth="1"/>
    <col min="768" max="772" width="14.86328125" style="1" customWidth="1"/>
    <col min="773" max="773" width="31.265625" style="1" customWidth="1"/>
    <col min="774" max="774" width="16.265625" style="1" customWidth="1"/>
    <col min="775" max="779" width="9.1328125" style="1" customWidth="1"/>
    <col min="780" max="780" width="33.1328125" style="1" customWidth="1"/>
    <col min="781" max="781" width="42.265625" style="1" customWidth="1"/>
    <col min="782" max="782" width="61.265625" style="1" customWidth="1"/>
    <col min="783" max="1021" width="7.86328125" style="1"/>
    <col min="1022" max="1022" width="9.1328125" style="1" customWidth="1"/>
    <col min="1023" max="1023" width="54.3984375" style="1" customWidth="1"/>
    <col min="1024" max="1028" width="14.86328125" style="1" customWidth="1"/>
    <col min="1029" max="1029" width="31.265625" style="1" customWidth="1"/>
    <col min="1030" max="1030" width="16.265625" style="1" customWidth="1"/>
    <col min="1031" max="1035" width="9.1328125" style="1" customWidth="1"/>
    <col min="1036" max="1036" width="33.1328125" style="1" customWidth="1"/>
    <col min="1037" max="1037" width="42.265625" style="1" customWidth="1"/>
    <col min="1038" max="1038" width="61.265625" style="1" customWidth="1"/>
    <col min="1039" max="1277" width="7.86328125" style="1"/>
    <col min="1278" max="1278" width="9.1328125" style="1" customWidth="1"/>
    <col min="1279" max="1279" width="54.3984375" style="1" customWidth="1"/>
    <col min="1280" max="1284" width="14.86328125" style="1" customWidth="1"/>
    <col min="1285" max="1285" width="31.265625" style="1" customWidth="1"/>
    <col min="1286" max="1286" width="16.265625" style="1" customWidth="1"/>
    <col min="1287" max="1291" width="9.1328125" style="1" customWidth="1"/>
    <col min="1292" max="1292" width="33.1328125" style="1" customWidth="1"/>
    <col min="1293" max="1293" width="42.265625" style="1" customWidth="1"/>
    <col min="1294" max="1294" width="61.265625" style="1" customWidth="1"/>
    <col min="1295" max="1533" width="7.86328125" style="1"/>
    <col min="1534" max="1534" width="9.1328125" style="1" customWidth="1"/>
    <col min="1535" max="1535" width="54.3984375" style="1" customWidth="1"/>
    <col min="1536" max="1540" width="14.86328125" style="1" customWidth="1"/>
    <col min="1541" max="1541" width="31.265625" style="1" customWidth="1"/>
    <col min="1542" max="1542" width="16.265625" style="1" customWidth="1"/>
    <col min="1543" max="1547" width="9.1328125" style="1" customWidth="1"/>
    <col min="1548" max="1548" width="33.1328125" style="1" customWidth="1"/>
    <col min="1549" max="1549" width="42.265625" style="1" customWidth="1"/>
    <col min="1550" max="1550" width="61.265625" style="1" customWidth="1"/>
    <col min="1551" max="1789" width="7.86328125" style="1"/>
    <col min="1790" max="1790" width="9.1328125" style="1" customWidth="1"/>
    <col min="1791" max="1791" width="54.3984375" style="1" customWidth="1"/>
    <col min="1792" max="1796" width="14.86328125" style="1" customWidth="1"/>
    <col min="1797" max="1797" width="31.265625" style="1" customWidth="1"/>
    <col min="1798" max="1798" width="16.265625" style="1" customWidth="1"/>
    <col min="1799" max="1803" width="9.1328125" style="1" customWidth="1"/>
    <col min="1804" max="1804" width="33.1328125" style="1" customWidth="1"/>
    <col min="1805" max="1805" width="42.265625" style="1" customWidth="1"/>
    <col min="1806" max="1806" width="61.265625" style="1" customWidth="1"/>
    <col min="1807" max="2045" width="7.86328125" style="1"/>
    <col min="2046" max="2046" width="9.1328125" style="1" customWidth="1"/>
    <col min="2047" max="2047" width="54.3984375" style="1" customWidth="1"/>
    <col min="2048" max="2052" width="14.86328125" style="1" customWidth="1"/>
    <col min="2053" max="2053" width="31.265625" style="1" customWidth="1"/>
    <col min="2054" max="2054" width="16.265625" style="1" customWidth="1"/>
    <col min="2055" max="2059" width="9.1328125" style="1" customWidth="1"/>
    <col min="2060" max="2060" width="33.1328125" style="1" customWidth="1"/>
    <col min="2061" max="2061" width="42.265625" style="1" customWidth="1"/>
    <col min="2062" max="2062" width="61.265625" style="1" customWidth="1"/>
    <col min="2063" max="2301" width="7.86328125" style="1"/>
    <col min="2302" max="2302" width="9.1328125" style="1" customWidth="1"/>
    <col min="2303" max="2303" width="54.3984375" style="1" customWidth="1"/>
    <col min="2304" max="2308" width="14.86328125" style="1" customWidth="1"/>
    <col min="2309" max="2309" width="31.265625" style="1" customWidth="1"/>
    <col min="2310" max="2310" width="16.265625" style="1" customWidth="1"/>
    <col min="2311" max="2315" width="9.1328125" style="1" customWidth="1"/>
    <col min="2316" max="2316" width="33.1328125" style="1" customWidth="1"/>
    <col min="2317" max="2317" width="42.265625" style="1" customWidth="1"/>
    <col min="2318" max="2318" width="61.265625" style="1" customWidth="1"/>
    <col min="2319" max="2557" width="7.86328125" style="1"/>
    <col min="2558" max="2558" width="9.1328125" style="1" customWidth="1"/>
    <col min="2559" max="2559" width="54.3984375" style="1" customWidth="1"/>
    <col min="2560" max="2564" width="14.86328125" style="1" customWidth="1"/>
    <col min="2565" max="2565" width="31.265625" style="1" customWidth="1"/>
    <col min="2566" max="2566" width="16.265625" style="1" customWidth="1"/>
    <col min="2567" max="2571" width="9.1328125" style="1" customWidth="1"/>
    <col min="2572" max="2572" width="33.1328125" style="1" customWidth="1"/>
    <col min="2573" max="2573" width="42.265625" style="1" customWidth="1"/>
    <col min="2574" max="2574" width="61.265625" style="1" customWidth="1"/>
    <col min="2575" max="2813" width="7.86328125" style="1"/>
    <col min="2814" max="2814" width="9.1328125" style="1" customWidth="1"/>
    <col min="2815" max="2815" width="54.3984375" style="1" customWidth="1"/>
    <col min="2816" max="2820" width="14.86328125" style="1" customWidth="1"/>
    <col min="2821" max="2821" width="31.265625" style="1" customWidth="1"/>
    <col min="2822" max="2822" width="16.265625" style="1" customWidth="1"/>
    <col min="2823" max="2827" width="9.1328125" style="1" customWidth="1"/>
    <col min="2828" max="2828" width="33.1328125" style="1" customWidth="1"/>
    <col min="2829" max="2829" width="42.265625" style="1" customWidth="1"/>
    <col min="2830" max="2830" width="61.265625" style="1" customWidth="1"/>
    <col min="2831" max="3069" width="7.86328125" style="1"/>
    <col min="3070" max="3070" width="9.1328125" style="1" customWidth="1"/>
    <col min="3071" max="3071" width="54.3984375" style="1" customWidth="1"/>
    <col min="3072" max="3076" width="14.86328125" style="1" customWidth="1"/>
    <col min="3077" max="3077" width="31.265625" style="1" customWidth="1"/>
    <col min="3078" max="3078" width="16.265625" style="1" customWidth="1"/>
    <col min="3079" max="3083" width="9.1328125" style="1" customWidth="1"/>
    <col min="3084" max="3084" width="33.1328125" style="1" customWidth="1"/>
    <col min="3085" max="3085" width="42.265625" style="1" customWidth="1"/>
    <col min="3086" max="3086" width="61.265625" style="1" customWidth="1"/>
    <col min="3087" max="3325" width="7.86328125" style="1"/>
    <col min="3326" max="3326" width="9.1328125" style="1" customWidth="1"/>
    <col min="3327" max="3327" width="54.3984375" style="1" customWidth="1"/>
    <col min="3328" max="3332" width="14.86328125" style="1" customWidth="1"/>
    <col min="3333" max="3333" width="31.265625" style="1" customWidth="1"/>
    <col min="3334" max="3334" width="16.265625" style="1" customWidth="1"/>
    <col min="3335" max="3339" width="9.1328125" style="1" customWidth="1"/>
    <col min="3340" max="3340" width="33.1328125" style="1" customWidth="1"/>
    <col min="3341" max="3341" width="42.265625" style="1" customWidth="1"/>
    <col min="3342" max="3342" width="61.265625" style="1" customWidth="1"/>
    <col min="3343" max="3581" width="7.86328125" style="1"/>
    <col min="3582" max="3582" width="9.1328125" style="1" customWidth="1"/>
    <col min="3583" max="3583" width="54.3984375" style="1" customWidth="1"/>
    <col min="3584" max="3588" width="14.86328125" style="1" customWidth="1"/>
    <col min="3589" max="3589" width="31.265625" style="1" customWidth="1"/>
    <col min="3590" max="3590" width="16.265625" style="1" customWidth="1"/>
    <col min="3591" max="3595" width="9.1328125" style="1" customWidth="1"/>
    <col min="3596" max="3596" width="33.1328125" style="1" customWidth="1"/>
    <col min="3597" max="3597" width="42.265625" style="1" customWidth="1"/>
    <col min="3598" max="3598" width="61.265625" style="1" customWidth="1"/>
    <col min="3599" max="3837" width="7.86328125" style="1"/>
    <col min="3838" max="3838" width="9.1328125" style="1" customWidth="1"/>
    <col min="3839" max="3839" width="54.3984375" style="1" customWidth="1"/>
    <col min="3840" max="3844" width="14.86328125" style="1" customWidth="1"/>
    <col min="3845" max="3845" width="31.265625" style="1" customWidth="1"/>
    <col min="3846" max="3846" width="16.265625" style="1" customWidth="1"/>
    <col min="3847" max="3851" width="9.1328125" style="1" customWidth="1"/>
    <col min="3852" max="3852" width="33.1328125" style="1" customWidth="1"/>
    <col min="3853" max="3853" width="42.265625" style="1" customWidth="1"/>
    <col min="3854" max="3854" width="61.265625" style="1" customWidth="1"/>
    <col min="3855" max="4093" width="7.86328125" style="1"/>
    <col min="4094" max="4094" width="9.1328125" style="1" customWidth="1"/>
    <col min="4095" max="4095" width="54.3984375" style="1" customWidth="1"/>
    <col min="4096" max="4100" width="14.86328125" style="1" customWidth="1"/>
    <col min="4101" max="4101" width="31.265625" style="1" customWidth="1"/>
    <col min="4102" max="4102" width="16.265625" style="1" customWidth="1"/>
    <col min="4103" max="4107" width="9.1328125" style="1" customWidth="1"/>
    <col min="4108" max="4108" width="33.1328125" style="1" customWidth="1"/>
    <col min="4109" max="4109" width="42.265625" style="1" customWidth="1"/>
    <col min="4110" max="4110" width="61.265625" style="1" customWidth="1"/>
    <col min="4111" max="4349" width="7.86328125" style="1"/>
    <col min="4350" max="4350" width="9.1328125" style="1" customWidth="1"/>
    <col min="4351" max="4351" width="54.3984375" style="1" customWidth="1"/>
    <col min="4352" max="4356" width="14.86328125" style="1" customWidth="1"/>
    <col min="4357" max="4357" width="31.265625" style="1" customWidth="1"/>
    <col min="4358" max="4358" width="16.265625" style="1" customWidth="1"/>
    <col min="4359" max="4363" width="9.1328125" style="1" customWidth="1"/>
    <col min="4364" max="4364" width="33.1328125" style="1" customWidth="1"/>
    <col min="4365" max="4365" width="42.265625" style="1" customWidth="1"/>
    <col min="4366" max="4366" width="61.265625" style="1" customWidth="1"/>
    <col min="4367" max="4605" width="7.86328125" style="1"/>
    <col min="4606" max="4606" width="9.1328125" style="1" customWidth="1"/>
    <col min="4607" max="4607" width="54.3984375" style="1" customWidth="1"/>
    <col min="4608" max="4612" width="14.86328125" style="1" customWidth="1"/>
    <col min="4613" max="4613" width="31.265625" style="1" customWidth="1"/>
    <col min="4614" max="4614" width="16.265625" style="1" customWidth="1"/>
    <col min="4615" max="4619" width="9.1328125" style="1" customWidth="1"/>
    <col min="4620" max="4620" width="33.1328125" style="1" customWidth="1"/>
    <col min="4621" max="4621" width="42.265625" style="1" customWidth="1"/>
    <col min="4622" max="4622" width="61.265625" style="1" customWidth="1"/>
    <col min="4623" max="4861" width="7.86328125" style="1"/>
    <col min="4862" max="4862" width="9.1328125" style="1" customWidth="1"/>
    <col min="4863" max="4863" width="54.3984375" style="1" customWidth="1"/>
    <col min="4864" max="4868" width="14.86328125" style="1" customWidth="1"/>
    <col min="4869" max="4869" width="31.265625" style="1" customWidth="1"/>
    <col min="4870" max="4870" width="16.265625" style="1" customWidth="1"/>
    <col min="4871" max="4875" width="9.1328125" style="1" customWidth="1"/>
    <col min="4876" max="4876" width="33.1328125" style="1" customWidth="1"/>
    <col min="4877" max="4877" width="42.265625" style="1" customWidth="1"/>
    <col min="4878" max="4878" width="61.265625" style="1" customWidth="1"/>
    <col min="4879" max="5117" width="7.86328125" style="1"/>
    <col min="5118" max="5118" width="9.1328125" style="1" customWidth="1"/>
    <col min="5119" max="5119" width="54.3984375" style="1" customWidth="1"/>
    <col min="5120" max="5124" width="14.86328125" style="1" customWidth="1"/>
    <col min="5125" max="5125" width="31.265625" style="1" customWidth="1"/>
    <col min="5126" max="5126" width="16.265625" style="1" customWidth="1"/>
    <col min="5127" max="5131" width="9.1328125" style="1" customWidth="1"/>
    <col min="5132" max="5132" width="33.1328125" style="1" customWidth="1"/>
    <col min="5133" max="5133" width="42.265625" style="1" customWidth="1"/>
    <col min="5134" max="5134" width="61.265625" style="1" customWidth="1"/>
    <col min="5135" max="5373" width="7.86328125" style="1"/>
    <col min="5374" max="5374" width="9.1328125" style="1" customWidth="1"/>
    <col min="5375" max="5375" width="54.3984375" style="1" customWidth="1"/>
    <col min="5376" max="5380" width="14.86328125" style="1" customWidth="1"/>
    <col min="5381" max="5381" width="31.265625" style="1" customWidth="1"/>
    <col min="5382" max="5382" width="16.265625" style="1" customWidth="1"/>
    <col min="5383" max="5387" width="9.1328125" style="1" customWidth="1"/>
    <col min="5388" max="5388" width="33.1328125" style="1" customWidth="1"/>
    <col min="5389" max="5389" width="42.265625" style="1" customWidth="1"/>
    <col min="5390" max="5390" width="61.265625" style="1" customWidth="1"/>
    <col min="5391" max="5629" width="7.86328125" style="1"/>
    <col min="5630" max="5630" width="9.1328125" style="1" customWidth="1"/>
    <col min="5631" max="5631" width="54.3984375" style="1" customWidth="1"/>
    <col min="5632" max="5636" width="14.86328125" style="1" customWidth="1"/>
    <col min="5637" max="5637" width="31.265625" style="1" customWidth="1"/>
    <col min="5638" max="5638" width="16.265625" style="1" customWidth="1"/>
    <col min="5639" max="5643" width="9.1328125" style="1" customWidth="1"/>
    <col min="5644" max="5644" width="33.1328125" style="1" customWidth="1"/>
    <col min="5645" max="5645" width="42.265625" style="1" customWidth="1"/>
    <col min="5646" max="5646" width="61.265625" style="1" customWidth="1"/>
    <col min="5647" max="5885" width="7.86328125" style="1"/>
    <col min="5886" max="5886" width="9.1328125" style="1" customWidth="1"/>
    <col min="5887" max="5887" width="54.3984375" style="1" customWidth="1"/>
    <col min="5888" max="5892" width="14.86328125" style="1" customWidth="1"/>
    <col min="5893" max="5893" width="31.265625" style="1" customWidth="1"/>
    <col min="5894" max="5894" width="16.265625" style="1" customWidth="1"/>
    <col min="5895" max="5899" width="9.1328125" style="1" customWidth="1"/>
    <col min="5900" max="5900" width="33.1328125" style="1" customWidth="1"/>
    <col min="5901" max="5901" width="42.265625" style="1" customWidth="1"/>
    <col min="5902" max="5902" width="61.265625" style="1" customWidth="1"/>
    <col min="5903" max="6141" width="7.86328125" style="1"/>
    <col min="6142" max="6142" width="9.1328125" style="1" customWidth="1"/>
    <col min="6143" max="6143" width="54.3984375" style="1" customWidth="1"/>
    <col min="6144" max="6148" width="14.86328125" style="1" customWidth="1"/>
    <col min="6149" max="6149" width="31.265625" style="1" customWidth="1"/>
    <col min="6150" max="6150" width="16.265625" style="1" customWidth="1"/>
    <col min="6151" max="6155" width="9.1328125" style="1" customWidth="1"/>
    <col min="6156" max="6156" width="33.1328125" style="1" customWidth="1"/>
    <col min="6157" max="6157" width="42.265625" style="1" customWidth="1"/>
    <col min="6158" max="6158" width="61.265625" style="1" customWidth="1"/>
    <col min="6159" max="6397" width="7.86328125" style="1"/>
    <col min="6398" max="6398" width="9.1328125" style="1" customWidth="1"/>
    <col min="6399" max="6399" width="54.3984375" style="1" customWidth="1"/>
    <col min="6400" max="6404" width="14.86328125" style="1" customWidth="1"/>
    <col min="6405" max="6405" width="31.265625" style="1" customWidth="1"/>
    <col min="6406" max="6406" width="16.265625" style="1" customWidth="1"/>
    <col min="6407" max="6411" width="9.1328125" style="1" customWidth="1"/>
    <col min="6412" max="6412" width="33.1328125" style="1" customWidth="1"/>
    <col min="6413" max="6413" width="42.265625" style="1" customWidth="1"/>
    <col min="6414" max="6414" width="61.265625" style="1" customWidth="1"/>
    <col min="6415" max="6653" width="7.86328125" style="1"/>
    <col min="6654" max="6654" width="9.1328125" style="1" customWidth="1"/>
    <col min="6655" max="6655" width="54.3984375" style="1" customWidth="1"/>
    <col min="6656" max="6660" width="14.86328125" style="1" customWidth="1"/>
    <col min="6661" max="6661" width="31.265625" style="1" customWidth="1"/>
    <col min="6662" max="6662" width="16.265625" style="1" customWidth="1"/>
    <col min="6663" max="6667" width="9.1328125" style="1" customWidth="1"/>
    <col min="6668" max="6668" width="33.1328125" style="1" customWidth="1"/>
    <col min="6669" max="6669" width="42.265625" style="1" customWidth="1"/>
    <col min="6670" max="6670" width="61.265625" style="1" customWidth="1"/>
    <col min="6671" max="6909" width="7.86328125" style="1"/>
    <col min="6910" max="6910" width="9.1328125" style="1" customWidth="1"/>
    <col min="6911" max="6911" width="54.3984375" style="1" customWidth="1"/>
    <col min="6912" max="6916" width="14.86328125" style="1" customWidth="1"/>
    <col min="6917" max="6917" width="31.265625" style="1" customWidth="1"/>
    <col min="6918" max="6918" width="16.265625" style="1" customWidth="1"/>
    <col min="6919" max="6923" width="9.1328125" style="1" customWidth="1"/>
    <col min="6924" max="6924" width="33.1328125" style="1" customWidth="1"/>
    <col min="6925" max="6925" width="42.265625" style="1" customWidth="1"/>
    <col min="6926" max="6926" width="61.265625" style="1" customWidth="1"/>
    <col min="6927" max="7165" width="7.86328125" style="1"/>
    <col min="7166" max="7166" width="9.1328125" style="1" customWidth="1"/>
    <col min="7167" max="7167" width="54.3984375" style="1" customWidth="1"/>
    <col min="7168" max="7172" width="14.86328125" style="1" customWidth="1"/>
    <col min="7173" max="7173" width="31.265625" style="1" customWidth="1"/>
    <col min="7174" max="7174" width="16.265625" style="1" customWidth="1"/>
    <col min="7175" max="7179" width="9.1328125" style="1" customWidth="1"/>
    <col min="7180" max="7180" width="33.1328125" style="1" customWidth="1"/>
    <col min="7181" max="7181" width="42.265625" style="1" customWidth="1"/>
    <col min="7182" max="7182" width="61.265625" style="1" customWidth="1"/>
    <col min="7183" max="7421" width="7.86328125" style="1"/>
    <col min="7422" max="7422" width="9.1328125" style="1" customWidth="1"/>
    <col min="7423" max="7423" width="54.3984375" style="1" customWidth="1"/>
    <col min="7424" max="7428" width="14.86328125" style="1" customWidth="1"/>
    <col min="7429" max="7429" width="31.265625" style="1" customWidth="1"/>
    <col min="7430" max="7430" width="16.265625" style="1" customWidth="1"/>
    <col min="7431" max="7435" width="9.1328125" style="1" customWidth="1"/>
    <col min="7436" max="7436" width="33.1328125" style="1" customWidth="1"/>
    <col min="7437" max="7437" width="42.265625" style="1" customWidth="1"/>
    <col min="7438" max="7438" width="61.265625" style="1" customWidth="1"/>
    <col min="7439" max="7677" width="7.86328125" style="1"/>
    <col min="7678" max="7678" width="9.1328125" style="1" customWidth="1"/>
    <col min="7679" max="7679" width="54.3984375" style="1" customWidth="1"/>
    <col min="7680" max="7684" width="14.86328125" style="1" customWidth="1"/>
    <col min="7685" max="7685" width="31.265625" style="1" customWidth="1"/>
    <col min="7686" max="7686" width="16.265625" style="1" customWidth="1"/>
    <col min="7687" max="7691" width="9.1328125" style="1" customWidth="1"/>
    <col min="7692" max="7692" width="33.1328125" style="1" customWidth="1"/>
    <col min="7693" max="7693" width="42.265625" style="1" customWidth="1"/>
    <col min="7694" max="7694" width="61.265625" style="1" customWidth="1"/>
    <col min="7695" max="7933" width="7.86328125" style="1"/>
    <col min="7934" max="7934" width="9.1328125" style="1" customWidth="1"/>
    <col min="7935" max="7935" width="54.3984375" style="1" customWidth="1"/>
    <col min="7936" max="7940" width="14.86328125" style="1" customWidth="1"/>
    <col min="7941" max="7941" width="31.265625" style="1" customWidth="1"/>
    <col min="7942" max="7942" width="16.265625" style="1" customWidth="1"/>
    <col min="7943" max="7947" width="9.1328125" style="1" customWidth="1"/>
    <col min="7948" max="7948" width="33.1328125" style="1" customWidth="1"/>
    <col min="7949" max="7949" width="42.265625" style="1" customWidth="1"/>
    <col min="7950" max="7950" width="61.265625" style="1" customWidth="1"/>
    <col min="7951" max="8189" width="7.86328125" style="1"/>
    <col min="8190" max="8190" width="9.1328125" style="1" customWidth="1"/>
    <col min="8191" max="8191" width="54.3984375" style="1" customWidth="1"/>
    <col min="8192" max="8196" width="14.86328125" style="1" customWidth="1"/>
    <col min="8197" max="8197" width="31.265625" style="1" customWidth="1"/>
    <col min="8198" max="8198" width="16.265625" style="1" customWidth="1"/>
    <col min="8199" max="8203" width="9.1328125" style="1" customWidth="1"/>
    <col min="8204" max="8204" width="33.1328125" style="1" customWidth="1"/>
    <col min="8205" max="8205" width="42.265625" style="1" customWidth="1"/>
    <col min="8206" max="8206" width="61.265625" style="1" customWidth="1"/>
    <col min="8207" max="8445" width="7.86328125" style="1"/>
    <col min="8446" max="8446" width="9.1328125" style="1" customWidth="1"/>
    <col min="8447" max="8447" width="54.3984375" style="1" customWidth="1"/>
    <col min="8448" max="8452" width="14.86328125" style="1" customWidth="1"/>
    <col min="8453" max="8453" width="31.265625" style="1" customWidth="1"/>
    <col min="8454" max="8454" width="16.265625" style="1" customWidth="1"/>
    <col min="8455" max="8459" width="9.1328125" style="1" customWidth="1"/>
    <col min="8460" max="8460" width="33.1328125" style="1" customWidth="1"/>
    <col min="8461" max="8461" width="42.265625" style="1" customWidth="1"/>
    <col min="8462" max="8462" width="61.265625" style="1" customWidth="1"/>
    <col min="8463" max="8701" width="7.86328125" style="1"/>
    <col min="8702" max="8702" width="9.1328125" style="1" customWidth="1"/>
    <col min="8703" max="8703" width="54.3984375" style="1" customWidth="1"/>
    <col min="8704" max="8708" width="14.86328125" style="1" customWidth="1"/>
    <col min="8709" max="8709" width="31.265625" style="1" customWidth="1"/>
    <col min="8710" max="8710" width="16.265625" style="1" customWidth="1"/>
    <col min="8711" max="8715" width="9.1328125" style="1" customWidth="1"/>
    <col min="8716" max="8716" width="33.1328125" style="1" customWidth="1"/>
    <col min="8717" max="8717" width="42.265625" style="1" customWidth="1"/>
    <col min="8718" max="8718" width="61.265625" style="1" customWidth="1"/>
    <col min="8719" max="8957" width="7.86328125" style="1"/>
    <col min="8958" max="8958" width="9.1328125" style="1" customWidth="1"/>
    <col min="8959" max="8959" width="54.3984375" style="1" customWidth="1"/>
    <col min="8960" max="8964" width="14.86328125" style="1" customWidth="1"/>
    <col min="8965" max="8965" width="31.265625" style="1" customWidth="1"/>
    <col min="8966" max="8966" width="16.265625" style="1" customWidth="1"/>
    <col min="8967" max="8971" width="9.1328125" style="1" customWidth="1"/>
    <col min="8972" max="8972" width="33.1328125" style="1" customWidth="1"/>
    <col min="8973" max="8973" width="42.265625" style="1" customWidth="1"/>
    <col min="8974" max="8974" width="61.265625" style="1" customWidth="1"/>
    <col min="8975" max="9213" width="7.86328125" style="1"/>
    <col min="9214" max="9214" width="9.1328125" style="1" customWidth="1"/>
    <col min="9215" max="9215" width="54.3984375" style="1" customWidth="1"/>
    <col min="9216" max="9220" width="14.86328125" style="1" customWidth="1"/>
    <col min="9221" max="9221" width="31.265625" style="1" customWidth="1"/>
    <col min="9222" max="9222" width="16.265625" style="1" customWidth="1"/>
    <col min="9223" max="9227" width="9.1328125" style="1" customWidth="1"/>
    <col min="9228" max="9228" width="33.1328125" style="1" customWidth="1"/>
    <col min="9229" max="9229" width="42.265625" style="1" customWidth="1"/>
    <col min="9230" max="9230" width="61.265625" style="1" customWidth="1"/>
    <col min="9231" max="9469" width="7.86328125" style="1"/>
    <col min="9470" max="9470" width="9.1328125" style="1" customWidth="1"/>
    <col min="9471" max="9471" width="54.3984375" style="1" customWidth="1"/>
    <col min="9472" max="9476" width="14.86328125" style="1" customWidth="1"/>
    <col min="9477" max="9477" width="31.265625" style="1" customWidth="1"/>
    <col min="9478" max="9478" width="16.265625" style="1" customWidth="1"/>
    <col min="9479" max="9483" width="9.1328125" style="1" customWidth="1"/>
    <col min="9484" max="9484" width="33.1328125" style="1" customWidth="1"/>
    <col min="9485" max="9485" width="42.265625" style="1" customWidth="1"/>
    <col min="9486" max="9486" width="61.265625" style="1" customWidth="1"/>
    <col min="9487" max="9725" width="7.86328125" style="1"/>
    <col min="9726" max="9726" width="9.1328125" style="1" customWidth="1"/>
    <col min="9727" max="9727" width="54.3984375" style="1" customWidth="1"/>
    <col min="9728" max="9732" width="14.86328125" style="1" customWidth="1"/>
    <col min="9733" max="9733" width="31.265625" style="1" customWidth="1"/>
    <col min="9734" max="9734" width="16.265625" style="1" customWidth="1"/>
    <col min="9735" max="9739" width="9.1328125" style="1" customWidth="1"/>
    <col min="9740" max="9740" width="33.1328125" style="1" customWidth="1"/>
    <col min="9741" max="9741" width="42.265625" style="1" customWidth="1"/>
    <col min="9742" max="9742" width="61.265625" style="1" customWidth="1"/>
    <col min="9743" max="9981" width="7.86328125" style="1"/>
    <col min="9982" max="9982" width="9.1328125" style="1" customWidth="1"/>
    <col min="9983" max="9983" width="54.3984375" style="1" customWidth="1"/>
    <col min="9984" max="9988" width="14.86328125" style="1" customWidth="1"/>
    <col min="9989" max="9989" width="31.265625" style="1" customWidth="1"/>
    <col min="9990" max="9990" width="16.265625" style="1" customWidth="1"/>
    <col min="9991" max="9995" width="9.1328125" style="1" customWidth="1"/>
    <col min="9996" max="9996" width="33.1328125" style="1" customWidth="1"/>
    <col min="9997" max="9997" width="42.265625" style="1" customWidth="1"/>
    <col min="9998" max="9998" width="61.265625" style="1" customWidth="1"/>
    <col min="9999" max="10237" width="7.86328125" style="1"/>
    <col min="10238" max="10238" width="9.1328125" style="1" customWidth="1"/>
    <col min="10239" max="10239" width="54.3984375" style="1" customWidth="1"/>
    <col min="10240" max="10244" width="14.86328125" style="1" customWidth="1"/>
    <col min="10245" max="10245" width="31.265625" style="1" customWidth="1"/>
    <col min="10246" max="10246" width="16.265625" style="1" customWidth="1"/>
    <col min="10247" max="10251" width="9.1328125" style="1" customWidth="1"/>
    <col min="10252" max="10252" width="33.1328125" style="1" customWidth="1"/>
    <col min="10253" max="10253" width="42.265625" style="1" customWidth="1"/>
    <col min="10254" max="10254" width="61.265625" style="1" customWidth="1"/>
    <col min="10255" max="10493" width="7.86328125" style="1"/>
    <col min="10494" max="10494" width="9.1328125" style="1" customWidth="1"/>
    <col min="10495" max="10495" width="54.3984375" style="1" customWidth="1"/>
    <col min="10496" max="10500" width="14.86328125" style="1" customWidth="1"/>
    <col min="10501" max="10501" width="31.265625" style="1" customWidth="1"/>
    <col min="10502" max="10502" width="16.265625" style="1" customWidth="1"/>
    <col min="10503" max="10507" width="9.1328125" style="1" customWidth="1"/>
    <col min="10508" max="10508" width="33.1328125" style="1" customWidth="1"/>
    <col min="10509" max="10509" width="42.265625" style="1" customWidth="1"/>
    <col min="10510" max="10510" width="61.265625" style="1" customWidth="1"/>
    <col min="10511" max="10749" width="7.86328125" style="1"/>
    <col min="10750" max="10750" width="9.1328125" style="1" customWidth="1"/>
    <col min="10751" max="10751" width="54.3984375" style="1" customWidth="1"/>
    <col min="10752" max="10756" width="14.86328125" style="1" customWidth="1"/>
    <col min="10757" max="10757" width="31.265625" style="1" customWidth="1"/>
    <col min="10758" max="10758" width="16.265625" style="1" customWidth="1"/>
    <col min="10759" max="10763" width="9.1328125" style="1" customWidth="1"/>
    <col min="10764" max="10764" width="33.1328125" style="1" customWidth="1"/>
    <col min="10765" max="10765" width="42.265625" style="1" customWidth="1"/>
    <col min="10766" max="10766" width="61.265625" style="1" customWidth="1"/>
    <col min="10767" max="11005" width="7.86328125" style="1"/>
    <col min="11006" max="11006" width="9.1328125" style="1" customWidth="1"/>
    <col min="11007" max="11007" width="54.3984375" style="1" customWidth="1"/>
    <col min="11008" max="11012" width="14.86328125" style="1" customWidth="1"/>
    <col min="11013" max="11013" width="31.265625" style="1" customWidth="1"/>
    <col min="11014" max="11014" width="16.265625" style="1" customWidth="1"/>
    <col min="11015" max="11019" width="9.1328125" style="1" customWidth="1"/>
    <col min="11020" max="11020" width="33.1328125" style="1" customWidth="1"/>
    <col min="11021" max="11021" width="42.265625" style="1" customWidth="1"/>
    <col min="11022" max="11022" width="61.265625" style="1" customWidth="1"/>
    <col min="11023" max="11261" width="7.86328125" style="1"/>
    <col min="11262" max="11262" width="9.1328125" style="1" customWidth="1"/>
    <col min="11263" max="11263" width="54.3984375" style="1" customWidth="1"/>
    <col min="11264" max="11268" width="14.86328125" style="1" customWidth="1"/>
    <col min="11269" max="11269" width="31.265625" style="1" customWidth="1"/>
    <col min="11270" max="11270" width="16.265625" style="1" customWidth="1"/>
    <col min="11271" max="11275" width="9.1328125" style="1" customWidth="1"/>
    <col min="11276" max="11276" width="33.1328125" style="1" customWidth="1"/>
    <col min="11277" max="11277" width="42.265625" style="1" customWidth="1"/>
    <col min="11278" max="11278" width="61.265625" style="1" customWidth="1"/>
    <col min="11279" max="11517" width="7.86328125" style="1"/>
    <col min="11518" max="11518" width="9.1328125" style="1" customWidth="1"/>
    <col min="11519" max="11519" width="54.3984375" style="1" customWidth="1"/>
    <col min="11520" max="11524" width="14.86328125" style="1" customWidth="1"/>
    <col min="11525" max="11525" width="31.265625" style="1" customWidth="1"/>
    <col min="11526" max="11526" width="16.265625" style="1" customWidth="1"/>
    <col min="11527" max="11531" width="9.1328125" style="1" customWidth="1"/>
    <col min="11532" max="11532" width="33.1328125" style="1" customWidth="1"/>
    <col min="11533" max="11533" width="42.265625" style="1" customWidth="1"/>
    <col min="11534" max="11534" width="61.265625" style="1" customWidth="1"/>
    <col min="11535" max="11773" width="7.86328125" style="1"/>
    <col min="11774" max="11774" width="9.1328125" style="1" customWidth="1"/>
    <col min="11775" max="11775" width="54.3984375" style="1" customWidth="1"/>
    <col min="11776" max="11780" width="14.86328125" style="1" customWidth="1"/>
    <col min="11781" max="11781" width="31.265625" style="1" customWidth="1"/>
    <col min="11782" max="11782" width="16.265625" style="1" customWidth="1"/>
    <col min="11783" max="11787" width="9.1328125" style="1" customWidth="1"/>
    <col min="11788" max="11788" width="33.1328125" style="1" customWidth="1"/>
    <col min="11789" max="11789" width="42.265625" style="1" customWidth="1"/>
    <col min="11790" max="11790" width="61.265625" style="1" customWidth="1"/>
    <col min="11791" max="12029" width="7.86328125" style="1"/>
    <col min="12030" max="12030" width="9.1328125" style="1" customWidth="1"/>
    <col min="12031" max="12031" width="54.3984375" style="1" customWidth="1"/>
    <col min="12032" max="12036" width="14.86328125" style="1" customWidth="1"/>
    <col min="12037" max="12037" width="31.265625" style="1" customWidth="1"/>
    <col min="12038" max="12038" width="16.265625" style="1" customWidth="1"/>
    <col min="12039" max="12043" width="9.1328125" style="1" customWidth="1"/>
    <col min="12044" max="12044" width="33.1328125" style="1" customWidth="1"/>
    <col min="12045" max="12045" width="42.265625" style="1" customWidth="1"/>
    <col min="12046" max="12046" width="61.265625" style="1" customWidth="1"/>
    <col min="12047" max="12285" width="7.86328125" style="1"/>
    <col min="12286" max="12286" width="9.1328125" style="1" customWidth="1"/>
    <col min="12287" max="12287" width="54.3984375" style="1" customWidth="1"/>
    <col min="12288" max="12292" width="14.86328125" style="1" customWidth="1"/>
    <col min="12293" max="12293" width="31.265625" style="1" customWidth="1"/>
    <col min="12294" max="12294" width="16.265625" style="1" customWidth="1"/>
    <col min="12295" max="12299" width="9.1328125" style="1" customWidth="1"/>
    <col min="12300" max="12300" width="33.1328125" style="1" customWidth="1"/>
    <col min="12301" max="12301" width="42.265625" style="1" customWidth="1"/>
    <col min="12302" max="12302" width="61.265625" style="1" customWidth="1"/>
    <col min="12303" max="12541" width="7.86328125" style="1"/>
    <col min="12542" max="12542" width="9.1328125" style="1" customWidth="1"/>
    <col min="12543" max="12543" width="54.3984375" style="1" customWidth="1"/>
    <col min="12544" max="12548" width="14.86328125" style="1" customWidth="1"/>
    <col min="12549" max="12549" width="31.265625" style="1" customWidth="1"/>
    <col min="12550" max="12550" width="16.265625" style="1" customWidth="1"/>
    <col min="12551" max="12555" width="9.1328125" style="1" customWidth="1"/>
    <col min="12556" max="12556" width="33.1328125" style="1" customWidth="1"/>
    <col min="12557" max="12557" width="42.265625" style="1" customWidth="1"/>
    <col min="12558" max="12558" width="61.265625" style="1" customWidth="1"/>
    <col min="12559" max="12797" width="7.86328125" style="1"/>
    <col min="12798" max="12798" width="9.1328125" style="1" customWidth="1"/>
    <col min="12799" max="12799" width="54.3984375" style="1" customWidth="1"/>
    <col min="12800" max="12804" width="14.86328125" style="1" customWidth="1"/>
    <col min="12805" max="12805" width="31.265625" style="1" customWidth="1"/>
    <col min="12806" max="12806" width="16.265625" style="1" customWidth="1"/>
    <col min="12807" max="12811" width="9.1328125" style="1" customWidth="1"/>
    <col min="12812" max="12812" width="33.1328125" style="1" customWidth="1"/>
    <col min="12813" max="12813" width="42.265625" style="1" customWidth="1"/>
    <col min="12814" max="12814" width="61.265625" style="1" customWidth="1"/>
    <col min="12815" max="13053" width="7.86328125" style="1"/>
    <col min="13054" max="13054" width="9.1328125" style="1" customWidth="1"/>
    <col min="13055" max="13055" width="54.3984375" style="1" customWidth="1"/>
    <col min="13056" max="13060" width="14.86328125" style="1" customWidth="1"/>
    <col min="13061" max="13061" width="31.265625" style="1" customWidth="1"/>
    <col min="13062" max="13062" width="16.265625" style="1" customWidth="1"/>
    <col min="13063" max="13067" width="9.1328125" style="1" customWidth="1"/>
    <col min="13068" max="13068" width="33.1328125" style="1" customWidth="1"/>
    <col min="13069" max="13069" width="42.265625" style="1" customWidth="1"/>
    <col min="13070" max="13070" width="61.265625" style="1" customWidth="1"/>
    <col min="13071" max="13309" width="7.86328125" style="1"/>
    <col min="13310" max="13310" width="9.1328125" style="1" customWidth="1"/>
    <col min="13311" max="13311" width="54.3984375" style="1" customWidth="1"/>
    <col min="13312" max="13316" width="14.86328125" style="1" customWidth="1"/>
    <col min="13317" max="13317" width="31.265625" style="1" customWidth="1"/>
    <col min="13318" max="13318" width="16.265625" style="1" customWidth="1"/>
    <col min="13319" max="13323" width="9.1328125" style="1" customWidth="1"/>
    <col min="13324" max="13324" width="33.1328125" style="1" customWidth="1"/>
    <col min="13325" max="13325" width="42.265625" style="1" customWidth="1"/>
    <col min="13326" max="13326" width="61.265625" style="1" customWidth="1"/>
    <col min="13327" max="13565" width="7.86328125" style="1"/>
    <col min="13566" max="13566" width="9.1328125" style="1" customWidth="1"/>
    <col min="13567" max="13567" width="54.3984375" style="1" customWidth="1"/>
    <col min="13568" max="13572" width="14.86328125" style="1" customWidth="1"/>
    <col min="13573" max="13573" width="31.265625" style="1" customWidth="1"/>
    <col min="13574" max="13574" width="16.265625" style="1" customWidth="1"/>
    <col min="13575" max="13579" width="9.1328125" style="1" customWidth="1"/>
    <col min="13580" max="13580" width="33.1328125" style="1" customWidth="1"/>
    <col min="13581" max="13581" width="42.265625" style="1" customWidth="1"/>
    <col min="13582" max="13582" width="61.265625" style="1" customWidth="1"/>
    <col min="13583" max="13821" width="7.86328125" style="1"/>
    <col min="13822" max="13822" width="9.1328125" style="1" customWidth="1"/>
    <col min="13823" max="13823" width="54.3984375" style="1" customWidth="1"/>
    <col min="13824" max="13828" width="14.86328125" style="1" customWidth="1"/>
    <col min="13829" max="13829" width="31.265625" style="1" customWidth="1"/>
    <col min="13830" max="13830" width="16.265625" style="1" customWidth="1"/>
    <col min="13831" max="13835" width="9.1328125" style="1" customWidth="1"/>
    <col min="13836" max="13836" width="33.1328125" style="1" customWidth="1"/>
    <col min="13837" max="13837" width="42.265625" style="1" customWidth="1"/>
    <col min="13838" max="13838" width="61.265625" style="1" customWidth="1"/>
    <col min="13839" max="14077" width="7.86328125" style="1"/>
    <col min="14078" max="14078" width="9.1328125" style="1" customWidth="1"/>
    <col min="14079" max="14079" width="54.3984375" style="1" customWidth="1"/>
    <col min="14080" max="14084" width="14.86328125" style="1" customWidth="1"/>
    <col min="14085" max="14085" width="31.265625" style="1" customWidth="1"/>
    <col min="14086" max="14086" width="16.265625" style="1" customWidth="1"/>
    <col min="14087" max="14091" width="9.1328125" style="1" customWidth="1"/>
    <col min="14092" max="14092" width="33.1328125" style="1" customWidth="1"/>
    <col min="14093" max="14093" width="42.265625" style="1" customWidth="1"/>
    <col min="14094" max="14094" width="61.265625" style="1" customWidth="1"/>
    <col min="14095" max="14333" width="7.86328125" style="1"/>
    <col min="14334" max="14334" width="9.1328125" style="1" customWidth="1"/>
    <col min="14335" max="14335" width="54.3984375" style="1" customWidth="1"/>
    <col min="14336" max="14340" width="14.86328125" style="1" customWidth="1"/>
    <col min="14341" max="14341" width="31.265625" style="1" customWidth="1"/>
    <col min="14342" max="14342" width="16.265625" style="1" customWidth="1"/>
    <col min="14343" max="14347" width="9.1328125" style="1" customWidth="1"/>
    <col min="14348" max="14348" width="33.1328125" style="1" customWidth="1"/>
    <col min="14349" max="14349" width="42.265625" style="1" customWidth="1"/>
    <col min="14350" max="14350" width="61.265625" style="1" customWidth="1"/>
    <col min="14351" max="14589" width="7.86328125" style="1"/>
    <col min="14590" max="14590" width="9.1328125" style="1" customWidth="1"/>
    <col min="14591" max="14591" width="54.3984375" style="1" customWidth="1"/>
    <col min="14592" max="14596" width="14.86328125" style="1" customWidth="1"/>
    <col min="14597" max="14597" width="31.265625" style="1" customWidth="1"/>
    <col min="14598" max="14598" width="16.265625" style="1" customWidth="1"/>
    <col min="14599" max="14603" width="9.1328125" style="1" customWidth="1"/>
    <col min="14604" max="14604" width="33.1328125" style="1" customWidth="1"/>
    <col min="14605" max="14605" width="42.265625" style="1" customWidth="1"/>
    <col min="14606" max="14606" width="61.265625" style="1" customWidth="1"/>
    <col min="14607" max="14845" width="7.86328125" style="1"/>
    <col min="14846" max="14846" width="9.1328125" style="1" customWidth="1"/>
    <col min="14847" max="14847" width="54.3984375" style="1" customWidth="1"/>
    <col min="14848" max="14852" width="14.86328125" style="1" customWidth="1"/>
    <col min="14853" max="14853" width="31.265625" style="1" customWidth="1"/>
    <col min="14854" max="14854" width="16.265625" style="1" customWidth="1"/>
    <col min="14855" max="14859" width="9.1328125" style="1" customWidth="1"/>
    <col min="14860" max="14860" width="33.1328125" style="1" customWidth="1"/>
    <col min="14861" max="14861" width="42.265625" style="1" customWidth="1"/>
    <col min="14862" max="14862" width="61.265625" style="1" customWidth="1"/>
    <col min="14863" max="15101" width="7.86328125" style="1"/>
    <col min="15102" max="15102" width="9.1328125" style="1" customWidth="1"/>
    <col min="15103" max="15103" width="54.3984375" style="1" customWidth="1"/>
    <col min="15104" max="15108" width="14.86328125" style="1" customWidth="1"/>
    <col min="15109" max="15109" width="31.265625" style="1" customWidth="1"/>
    <col min="15110" max="15110" width="16.265625" style="1" customWidth="1"/>
    <col min="15111" max="15115" width="9.1328125" style="1" customWidth="1"/>
    <col min="15116" max="15116" width="33.1328125" style="1" customWidth="1"/>
    <col min="15117" max="15117" width="42.265625" style="1" customWidth="1"/>
    <col min="15118" max="15118" width="61.265625" style="1" customWidth="1"/>
    <col min="15119" max="15357" width="7.86328125" style="1"/>
    <col min="15358" max="15358" width="9.1328125" style="1" customWidth="1"/>
    <col min="15359" max="15359" width="54.3984375" style="1" customWidth="1"/>
    <col min="15360" max="15364" width="14.86328125" style="1" customWidth="1"/>
    <col min="15365" max="15365" width="31.265625" style="1" customWidth="1"/>
    <col min="15366" max="15366" width="16.265625" style="1" customWidth="1"/>
    <col min="15367" max="15371" width="9.1328125" style="1" customWidth="1"/>
    <col min="15372" max="15372" width="33.1328125" style="1" customWidth="1"/>
    <col min="15373" max="15373" width="42.265625" style="1" customWidth="1"/>
    <col min="15374" max="15374" width="61.265625" style="1" customWidth="1"/>
    <col min="15375" max="15613" width="7.86328125" style="1"/>
    <col min="15614" max="15614" width="9.1328125" style="1" customWidth="1"/>
    <col min="15615" max="15615" width="54.3984375" style="1" customWidth="1"/>
    <col min="15616" max="15620" width="14.86328125" style="1" customWidth="1"/>
    <col min="15621" max="15621" width="31.265625" style="1" customWidth="1"/>
    <col min="15622" max="15622" width="16.265625" style="1" customWidth="1"/>
    <col min="15623" max="15627" width="9.1328125" style="1" customWidth="1"/>
    <col min="15628" max="15628" width="33.1328125" style="1" customWidth="1"/>
    <col min="15629" max="15629" width="42.265625" style="1" customWidth="1"/>
    <col min="15630" max="15630" width="61.265625" style="1" customWidth="1"/>
    <col min="15631" max="15869" width="7.86328125" style="1"/>
    <col min="15870" max="15870" width="9.1328125" style="1" customWidth="1"/>
    <col min="15871" max="15871" width="54.3984375" style="1" customWidth="1"/>
    <col min="15872" max="15876" width="14.86328125" style="1" customWidth="1"/>
    <col min="15877" max="15877" width="31.265625" style="1" customWidth="1"/>
    <col min="15878" max="15878" width="16.265625" style="1" customWidth="1"/>
    <col min="15879" max="15883" width="9.1328125" style="1" customWidth="1"/>
    <col min="15884" max="15884" width="33.1328125" style="1" customWidth="1"/>
    <col min="15885" max="15885" width="42.265625" style="1" customWidth="1"/>
    <col min="15886" max="15886" width="61.265625" style="1" customWidth="1"/>
    <col min="15887" max="16125" width="7.86328125" style="1"/>
    <col min="16126" max="16126" width="9.1328125" style="1" customWidth="1"/>
    <col min="16127" max="16127" width="54.3984375" style="1" customWidth="1"/>
    <col min="16128" max="16132" width="14.86328125" style="1" customWidth="1"/>
    <col min="16133" max="16133" width="31.265625" style="1" customWidth="1"/>
    <col min="16134" max="16134" width="16.265625" style="1" customWidth="1"/>
    <col min="16135" max="16139" width="9.1328125" style="1" customWidth="1"/>
    <col min="16140" max="16140" width="33.1328125" style="1" customWidth="1"/>
    <col min="16141" max="16141" width="42.265625" style="1" customWidth="1"/>
    <col min="16142" max="16142" width="61.265625" style="1" customWidth="1"/>
    <col min="16143"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3.5" x14ac:dyDescent="0.45">
      <c r="A4" s="270" t="s">
        <v>700</v>
      </c>
      <c r="B4" s="270"/>
      <c r="C4" s="270"/>
      <c r="D4" s="270"/>
      <c r="E4" s="270"/>
      <c r="F4" s="270"/>
      <c r="G4" s="270"/>
      <c r="H4" s="270"/>
      <c r="I4" s="270"/>
      <c r="J4" s="270"/>
      <c r="K4" s="270"/>
      <c r="L4" s="270"/>
      <c r="M4" s="270"/>
      <c r="N4" s="270"/>
      <c r="O4" s="270"/>
    </row>
    <row r="5" spans="1:15"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84.75" customHeight="1" x14ac:dyDescent="0.45">
      <c r="A8" s="273"/>
      <c r="B8" s="265"/>
      <c r="C8" s="265"/>
      <c r="D8" s="22" t="s">
        <v>9</v>
      </c>
      <c r="E8" s="22" t="s">
        <v>10</v>
      </c>
      <c r="F8" s="22" t="s">
        <v>11</v>
      </c>
      <c r="G8" s="22" t="s">
        <v>12</v>
      </c>
      <c r="H8" s="265"/>
      <c r="I8" s="265"/>
      <c r="J8" s="22" t="s">
        <v>13</v>
      </c>
      <c r="K8" s="22" t="s">
        <v>14</v>
      </c>
      <c r="L8" s="22" t="s">
        <v>15</v>
      </c>
      <c r="M8" s="22" t="s">
        <v>16</v>
      </c>
      <c r="N8" s="22" t="str">
        <f>+'1.TP HT'!N8</f>
        <v>Ứng trước của DN và XH hoá</v>
      </c>
      <c r="O8" s="265"/>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65" customFormat="1" ht="13.5" x14ac:dyDescent="0.45">
      <c r="A10" s="122" t="s">
        <v>18</v>
      </c>
      <c r="B10" s="185" t="s">
        <v>27</v>
      </c>
      <c r="C10" s="30">
        <f>SUM(C11:C13)</f>
        <v>62.870000000000005</v>
      </c>
      <c r="D10" s="30"/>
      <c r="E10" s="30">
        <f t="shared" ref="E10:M10" si="0">SUM(E11:E13)</f>
        <v>11</v>
      </c>
      <c r="F10" s="30"/>
      <c r="G10" s="30">
        <f t="shared" si="0"/>
        <v>51.870000000000005</v>
      </c>
      <c r="H10" s="31"/>
      <c r="I10" s="30">
        <f t="shared" si="0"/>
        <v>6.4</v>
      </c>
      <c r="J10" s="30">
        <f t="shared" si="0"/>
        <v>0.52</v>
      </c>
      <c r="K10" s="30">
        <f t="shared" si="0"/>
        <v>3.78</v>
      </c>
      <c r="L10" s="30"/>
      <c r="M10" s="30">
        <f t="shared" si="0"/>
        <v>2.1</v>
      </c>
      <c r="N10" s="30"/>
      <c r="O10" s="122"/>
    </row>
    <row r="11" spans="1:15" s="230" customFormat="1" ht="41.65" x14ac:dyDescent="0.45">
      <c r="A11" s="120">
        <v>1</v>
      </c>
      <c r="B11" s="180" t="s">
        <v>90</v>
      </c>
      <c r="C11" s="36">
        <f t="shared" ref="C11:C30" si="1">SUM(D11:G11)</f>
        <v>25</v>
      </c>
      <c r="D11" s="36"/>
      <c r="E11" s="36">
        <v>5</v>
      </c>
      <c r="F11" s="36"/>
      <c r="G11" s="36">
        <v>20</v>
      </c>
      <c r="H11" s="134" t="s">
        <v>91</v>
      </c>
      <c r="I11" s="36">
        <f>SUM(J11:N11)</f>
        <v>0.52</v>
      </c>
      <c r="J11" s="36">
        <v>0.52</v>
      </c>
      <c r="K11" s="36"/>
      <c r="L11" s="36"/>
      <c r="M11" s="36"/>
      <c r="N11" s="36"/>
      <c r="O11" s="120" t="s">
        <v>92</v>
      </c>
    </row>
    <row r="12" spans="1:15" s="230" customFormat="1" ht="97.15" x14ac:dyDescent="0.45">
      <c r="A12" s="120">
        <v>2</v>
      </c>
      <c r="B12" s="180" t="s">
        <v>93</v>
      </c>
      <c r="C12" s="36">
        <f t="shared" si="1"/>
        <v>37.730000000000004</v>
      </c>
      <c r="D12" s="36"/>
      <c r="E12" s="36">
        <v>6</v>
      </c>
      <c r="F12" s="36"/>
      <c r="G12" s="36">
        <v>31.73</v>
      </c>
      <c r="H12" s="134" t="s">
        <v>94</v>
      </c>
      <c r="I12" s="36">
        <f>SUM(J12:N12)</f>
        <v>3.78</v>
      </c>
      <c r="J12" s="36"/>
      <c r="K12" s="36">
        <v>3.78</v>
      </c>
      <c r="L12" s="36"/>
      <c r="M12" s="36"/>
      <c r="N12" s="36"/>
      <c r="O12" s="120" t="s">
        <v>95</v>
      </c>
    </row>
    <row r="13" spans="1:15" s="230" customFormat="1" ht="41.65" x14ac:dyDescent="0.45">
      <c r="A13" s="120">
        <v>3</v>
      </c>
      <c r="B13" s="180" t="s">
        <v>96</v>
      </c>
      <c r="C13" s="36">
        <f t="shared" si="1"/>
        <v>0.14000000000000001</v>
      </c>
      <c r="D13" s="36"/>
      <c r="E13" s="36"/>
      <c r="F13" s="36"/>
      <c r="G13" s="36">
        <v>0.14000000000000001</v>
      </c>
      <c r="H13" s="134" t="s">
        <v>97</v>
      </c>
      <c r="I13" s="36">
        <f>SUM(J13:N13)</f>
        <v>2.1</v>
      </c>
      <c r="J13" s="36"/>
      <c r="K13" s="36"/>
      <c r="L13" s="36"/>
      <c r="M13" s="36">
        <v>2.1</v>
      </c>
      <c r="N13" s="36"/>
      <c r="O13" s="120" t="s">
        <v>98</v>
      </c>
    </row>
    <row r="14" spans="1:15" s="65" customFormat="1" ht="13.5" x14ac:dyDescent="0.45">
      <c r="A14" s="122" t="s">
        <v>22</v>
      </c>
      <c r="B14" s="178" t="s">
        <v>36</v>
      </c>
      <c r="C14" s="30">
        <f>SUM(C15)</f>
        <v>1.2</v>
      </c>
      <c r="D14" s="30"/>
      <c r="E14" s="30"/>
      <c r="F14" s="30"/>
      <c r="G14" s="30">
        <f>SUM(G15)</f>
        <v>1.2</v>
      </c>
      <c r="H14" s="31"/>
      <c r="I14" s="30">
        <f>SUM(I15)</f>
        <v>0.12</v>
      </c>
      <c r="J14" s="30"/>
      <c r="K14" s="30">
        <f>SUM(K15)</f>
        <v>0.12</v>
      </c>
      <c r="L14" s="30"/>
      <c r="M14" s="30"/>
      <c r="N14" s="30"/>
      <c r="O14" s="122"/>
    </row>
    <row r="15" spans="1:15" s="230" customFormat="1" ht="83.25" x14ac:dyDescent="0.45">
      <c r="A15" s="120">
        <v>1</v>
      </c>
      <c r="B15" s="180" t="s">
        <v>99</v>
      </c>
      <c r="C15" s="36">
        <f t="shared" si="1"/>
        <v>1.2</v>
      </c>
      <c r="D15" s="36"/>
      <c r="E15" s="36"/>
      <c r="F15" s="36"/>
      <c r="G15" s="36">
        <v>1.2</v>
      </c>
      <c r="H15" s="134" t="s">
        <v>100</v>
      </c>
      <c r="I15" s="36">
        <f>SUM(J15:N15)</f>
        <v>0.12</v>
      </c>
      <c r="J15" s="36"/>
      <c r="K15" s="36">
        <v>0.12</v>
      </c>
      <c r="L15" s="36"/>
      <c r="M15" s="36"/>
      <c r="N15" s="36"/>
      <c r="O15" s="120" t="s">
        <v>101</v>
      </c>
    </row>
    <row r="16" spans="1:15" s="231" customFormat="1" ht="13.5" x14ac:dyDescent="0.45">
      <c r="A16" s="122" t="s">
        <v>26</v>
      </c>
      <c r="B16" s="178" t="s">
        <v>102</v>
      </c>
      <c r="C16" s="30">
        <f>SUM(C17)</f>
        <v>1.6</v>
      </c>
      <c r="D16" s="30"/>
      <c r="E16" s="30"/>
      <c r="F16" s="30"/>
      <c r="G16" s="30">
        <f t="shared" ref="G16:L16" si="2">SUM(G17)</f>
        <v>1.6</v>
      </c>
      <c r="H16" s="31"/>
      <c r="I16" s="30">
        <f t="shared" si="2"/>
        <v>0.9</v>
      </c>
      <c r="J16" s="30"/>
      <c r="K16" s="30"/>
      <c r="L16" s="30">
        <f t="shared" si="2"/>
        <v>0.9</v>
      </c>
      <c r="M16" s="30"/>
      <c r="N16" s="30"/>
      <c r="O16" s="122"/>
    </row>
    <row r="17" spans="1:15" s="232" customFormat="1" ht="27.75" x14ac:dyDescent="0.45">
      <c r="A17" s="120">
        <v>1</v>
      </c>
      <c r="B17" s="180" t="s">
        <v>103</v>
      </c>
      <c r="C17" s="36">
        <f t="shared" si="1"/>
        <v>1.6</v>
      </c>
      <c r="D17" s="36"/>
      <c r="E17" s="36"/>
      <c r="F17" s="36"/>
      <c r="G17" s="36">
        <v>1.6</v>
      </c>
      <c r="H17" s="134" t="s">
        <v>104</v>
      </c>
      <c r="I17" s="36">
        <f>SUM(J17:N17)</f>
        <v>0.9</v>
      </c>
      <c r="J17" s="36"/>
      <c r="K17" s="36"/>
      <c r="L17" s="36">
        <v>0.9</v>
      </c>
      <c r="M17" s="36"/>
      <c r="N17" s="36"/>
      <c r="O17" s="120" t="s">
        <v>105</v>
      </c>
    </row>
    <row r="18" spans="1:15" s="231" customFormat="1" ht="13.5" x14ac:dyDescent="0.45">
      <c r="A18" s="122" t="s">
        <v>35</v>
      </c>
      <c r="B18" s="178" t="s">
        <v>69</v>
      </c>
      <c r="C18" s="30">
        <f>SUM(C19:C20)</f>
        <v>0.26</v>
      </c>
      <c r="D18" s="30">
        <f>SUM(D19:D20)</f>
        <v>0.05</v>
      </c>
      <c r="E18" s="30"/>
      <c r="F18" s="30"/>
      <c r="G18" s="30">
        <f>SUM(G19:G20)</f>
        <v>0.21000000000000002</v>
      </c>
      <c r="H18" s="31"/>
      <c r="I18" s="30">
        <f>SUM(I19:I20)</f>
        <v>0.8</v>
      </c>
      <c r="J18" s="30"/>
      <c r="K18" s="30"/>
      <c r="L18" s="30"/>
      <c r="M18" s="30"/>
      <c r="N18" s="30">
        <f>SUM(N19:N20)</f>
        <v>0.8</v>
      </c>
      <c r="O18" s="122"/>
    </row>
    <row r="19" spans="1:15" s="232" customFormat="1" ht="83.25" x14ac:dyDescent="0.45">
      <c r="A19" s="120">
        <v>1</v>
      </c>
      <c r="B19" s="180" t="s">
        <v>106</v>
      </c>
      <c r="C19" s="36">
        <v>0.06</v>
      </c>
      <c r="D19" s="36">
        <v>0.05</v>
      </c>
      <c r="E19" s="36"/>
      <c r="F19" s="36"/>
      <c r="G19" s="36">
        <v>0.01</v>
      </c>
      <c r="H19" s="134" t="s">
        <v>107</v>
      </c>
      <c r="I19" s="36">
        <v>0.2</v>
      </c>
      <c r="J19" s="36"/>
      <c r="K19" s="36"/>
      <c r="L19" s="36"/>
      <c r="M19" s="36"/>
      <c r="N19" s="36">
        <v>0.2</v>
      </c>
      <c r="O19" s="120" t="s">
        <v>108</v>
      </c>
    </row>
    <row r="20" spans="1:15" s="232" customFormat="1" ht="55.5" x14ac:dyDescent="0.45">
      <c r="A20" s="120">
        <v>2</v>
      </c>
      <c r="B20" s="180" t="s">
        <v>109</v>
      </c>
      <c r="C20" s="36">
        <v>0.2</v>
      </c>
      <c r="D20" s="36"/>
      <c r="E20" s="36"/>
      <c r="F20" s="36"/>
      <c r="G20" s="36">
        <v>0.2</v>
      </c>
      <c r="H20" s="134" t="s">
        <v>110</v>
      </c>
      <c r="I20" s="36">
        <v>0.6</v>
      </c>
      <c r="J20" s="36"/>
      <c r="K20" s="36"/>
      <c r="L20" s="36"/>
      <c r="M20" s="36"/>
      <c r="N20" s="36">
        <v>0.6</v>
      </c>
      <c r="O20" s="120" t="s">
        <v>111</v>
      </c>
    </row>
    <row r="21" spans="1:15" s="231" customFormat="1" ht="13.5" x14ac:dyDescent="0.45">
      <c r="A21" s="122" t="s">
        <v>38</v>
      </c>
      <c r="B21" s="178" t="s">
        <v>112</v>
      </c>
      <c r="C21" s="30">
        <f>SUM(C22:C23)</f>
        <v>17.87</v>
      </c>
      <c r="D21" s="30">
        <f t="shared" ref="D21:M21" si="3">SUM(D22:D23)</f>
        <v>0.55000000000000004</v>
      </c>
      <c r="E21" s="30"/>
      <c r="F21" s="30"/>
      <c r="G21" s="30">
        <f t="shared" si="3"/>
        <v>17.32</v>
      </c>
      <c r="H21" s="31"/>
      <c r="I21" s="30">
        <f t="shared" si="3"/>
        <v>18.440000000000001</v>
      </c>
      <c r="J21" s="30"/>
      <c r="K21" s="30">
        <f t="shared" si="3"/>
        <v>18.3</v>
      </c>
      <c r="L21" s="30"/>
      <c r="M21" s="30">
        <f t="shared" si="3"/>
        <v>0.14000000000000001</v>
      </c>
      <c r="N21" s="30"/>
      <c r="O21" s="122"/>
    </row>
    <row r="22" spans="1:15" s="232" customFormat="1" ht="27.75" x14ac:dyDescent="0.45">
      <c r="A22" s="120">
        <v>1</v>
      </c>
      <c r="B22" s="180" t="s">
        <v>113</v>
      </c>
      <c r="C22" s="36">
        <f t="shared" si="1"/>
        <v>2.8</v>
      </c>
      <c r="D22" s="36"/>
      <c r="E22" s="36"/>
      <c r="F22" s="36"/>
      <c r="G22" s="36">
        <v>2.8</v>
      </c>
      <c r="H22" s="134" t="s">
        <v>100</v>
      </c>
      <c r="I22" s="36">
        <f t="shared" ref="I22:I30" si="4">SUM(J22:N22)</f>
        <v>0.14000000000000001</v>
      </c>
      <c r="J22" s="36"/>
      <c r="K22" s="36"/>
      <c r="L22" s="36"/>
      <c r="M22" s="36">
        <v>0.14000000000000001</v>
      </c>
      <c r="N22" s="36"/>
      <c r="O22" s="120" t="s">
        <v>114</v>
      </c>
    </row>
    <row r="23" spans="1:15" s="232" customFormat="1" ht="41.65" x14ac:dyDescent="0.45">
      <c r="A23" s="120">
        <v>2</v>
      </c>
      <c r="B23" s="180" t="s">
        <v>115</v>
      </c>
      <c r="C23" s="36">
        <f t="shared" si="1"/>
        <v>15.07</v>
      </c>
      <c r="D23" s="36">
        <v>0.55000000000000004</v>
      </c>
      <c r="E23" s="36"/>
      <c r="F23" s="36"/>
      <c r="G23" s="36">
        <v>14.52</v>
      </c>
      <c r="H23" s="134" t="s">
        <v>91</v>
      </c>
      <c r="I23" s="36">
        <f t="shared" si="4"/>
        <v>18.3</v>
      </c>
      <c r="J23" s="36"/>
      <c r="K23" s="36">
        <v>18.3</v>
      </c>
      <c r="L23" s="36"/>
      <c r="M23" s="36"/>
      <c r="N23" s="36"/>
      <c r="O23" s="120" t="s">
        <v>116</v>
      </c>
    </row>
    <row r="24" spans="1:15" s="231" customFormat="1" ht="13.5" x14ac:dyDescent="0.45">
      <c r="A24" s="122" t="s">
        <v>47</v>
      </c>
      <c r="B24" s="178" t="s">
        <v>117</v>
      </c>
      <c r="C24" s="30">
        <f>SUM(C25:C26)</f>
        <v>56.8</v>
      </c>
      <c r="D24" s="30">
        <f>SUM(D25:D26)</f>
        <v>25.6</v>
      </c>
      <c r="E24" s="30"/>
      <c r="F24" s="30"/>
      <c r="G24" s="30">
        <f>SUM(G25:G26)</f>
        <v>31.2</v>
      </c>
      <c r="H24" s="31"/>
      <c r="I24" s="30">
        <f t="shared" si="4"/>
        <v>101</v>
      </c>
      <c r="J24" s="30"/>
      <c r="K24" s="30">
        <f>SUM(K25:K26)</f>
        <v>101</v>
      </c>
      <c r="L24" s="30"/>
      <c r="M24" s="30"/>
      <c r="N24" s="30"/>
      <c r="O24" s="122"/>
    </row>
    <row r="25" spans="1:15" s="232" customFormat="1" ht="41.65" x14ac:dyDescent="0.45">
      <c r="A25" s="120">
        <v>1</v>
      </c>
      <c r="B25" s="180" t="s">
        <v>118</v>
      </c>
      <c r="C25" s="36">
        <f>SUM(D25:G25)</f>
        <v>45.8</v>
      </c>
      <c r="D25" s="36">
        <v>25.6</v>
      </c>
      <c r="E25" s="36"/>
      <c r="F25" s="36"/>
      <c r="G25" s="36">
        <v>20.2</v>
      </c>
      <c r="H25" s="134" t="s">
        <v>91</v>
      </c>
      <c r="I25" s="36">
        <f t="shared" si="4"/>
        <v>82</v>
      </c>
      <c r="J25" s="36"/>
      <c r="K25" s="36">
        <v>82</v>
      </c>
      <c r="L25" s="36"/>
      <c r="M25" s="36"/>
      <c r="N25" s="36"/>
      <c r="O25" s="120" t="s">
        <v>116</v>
      </c>
    </row>
    <row r="26" spans="1:15" s="232" customFormat="1" ht="41.65" x14ac:dyDescent="0.45">
      <c r="A26" s="120">
        <v>2</v>
      </c>
      <c r="B26" s="180" t="s">
        <v>119</v>
      </c>
      <c r="C26" s="36">
        <f t="shared" si="1"/>
        <v>11</v>
      </c>
      <c r="D26" s="36"/>
      <c r="E26" s="36"/>
      <c r="F26" s="36"/>
      <c r="G26" s="36">
        <v>11</v>
      </c>
      <c r="H26" s="134" t="s">
        <v>120</v>
      </c>
      <c r="I26" s="36">
        <f t="shared" si="4"/>
        <v>19</v>
      </c>
      <c r="J26" s="36"/>
      <c r="K26" s="36">
        <v>19</v>
      </c>
      <c r="L26" s="36"/>
      <c r="M26" s="36"/>
      <c r="N26" s="36"/>
      <c r="O26" s="120" t="s">
        <v>116</v>
      </c>
    </row>
    <row r="27" spans="1:15" s="231" customFormat="1" ht="13.5" x14ac:dyDescent="0.45">
      <c r="A27" s="122" t="s">
        <v>76</v>
      </c>
      <c r="B27" s="178" t="s">
        <v>48</v>
      </c>
      <c r="C27" s="30">
        <f>SUM(C28:C30)</f>
        <v>94</v>
      </c>
      <c r="D27" s="30"/>
      <c r="E27" s="30"/>
      <c r="F27" s="30"/>
      <c r="G27" s="30">
        <f t="shared" ref="G27:L27" si="5">SUM(G28:G30)</f>
        <v>94</v>
      </c>
      <c r="H27" s="31"/>
      <c r="I27" s="30">
        <f t="shared" si="4"/>
        <v>157.19</v>
      </c>
      <c r="J27" s="30"/>
      <c r="K27" s="30">
        <f t="shared" si="5"/>
        <v>157</v>
      </c>
      <c r="L27" s="30">
        <f t="shared" si="5"/>
        <v>0.19</v>
      </c>
      <c r="M27" s="30"/>
      <c r="N27" s="30"/>
      <c r="O27" s="122"/>
    </row>
    <row r="28" spans="1:15" s="232" customFormat="1" ht="41.65" x14ac:dyDescent="0.45">
      <c r="A28" s="120">
        <v>1</v>
      </c>
      <c r="B28" s="180" t="s">
        <v>121</v>
      </c>
      <c r="C28" s="36">
        <f t="shared" si="1"/>
        <v>2</v>
      </c>
      <c r="D28" s="36"/>
      <c r="E28" s="36"/>
      <c r="F28" s="36"/>
      <c r="G28" s="36">
        <v>2</v>
      </c>
      <c r="H28" s="134" t="s">
        <v>100</v>
      </c>
      <c r="I28" s="36">
        <f t="shared" si="4"/>
        <v>0.19</v>
      </c>
      <c r="J28" s="36"/>
      <c r="K28" s="36"/>
      <c r="L28" s="36">
        <v>0.19</v>
      </c>
      <c r="M28" s="36"/>
      <c r="N28" s="36"/>
      <c r="O28" s="120" t="s">
        <v>122</v>
      </c>
    </row>
    <row r="29" spans="1:15" s="232" customFormat="1" ht="41.65" x14ac:dyDescent="0.4">
      <c r="A29" s="233">
        <v>2</v>
      </c>
      <c r="B29" s="180" t="s">
        <v>123</v>
      </c>
      <c r="C29" s="36">
        <f t="shared" si="1"/>
        <v>32</v>
      </c>
      <c r="D29" s="36"/>
      <c r="E29" s="36"/>
      <c r="F29" s="36"/>
      <c r="G29" s="36">
        <v>32</v>
      </c>
      <c r="H29" s="134" t="s">
        <v>100</v>
      </c>
      <c r="I29" s="36">
        <f t="shared" si="4"/>
        <v>57</v>
      </c>
      <c r="J29" s="36"/>
      <c r="K29" s="36">
        <v>57</v>
      </c>
      <c r="L29" s="36"/>
      <c r="M29" s="36"/>
      <c r="N29" s="36"/>
      <c r="O29" s="120" t="s">
        <v>116</v>
      </c>
    </row>
    <row r="30" spans="1:15" s="232" customFormat="1" ht="41.65" x14ac:dyDescent="0.4">
      <c r="A30" s="233">
        <v>3</v>
      </c>
      <c r="B30" s="180" t="s">
        <v>124</v>
      </c>
      <c r="C30" s="36">
        <f t="shared" si="1"/>
        <v>60</v>
      </c>
      <c r="D30" s="36"/>
      <c r="E30" s="36"/>
      <c r="F30" s="36"/>
      <c r="G30" s="36">
        <v>60</v>
      </c>
      <c r="H30" s="134" t="s">
        <v>125</v>
      </c>
      <c r="I30" s="36">
        <f t="shared" si="4"/>
        <v>100</v>
      </c>
      <c r="J30" s="36"/>
      <c r="K30" s="36">
        <v>100</v>
      </c>
      <c r="L30" s="36"/>
      <c r="M30" s="36"/>
      <c r="N30" s="36"/>
      <c r="O30" s="120" t="s">
        <v>116</v>
      </c>
    </row>
    <row r="31" spans="1:15" s="231" customFormat="1" ht="13.5" x14ac:dyDescent="0.35">
      <c r="A31" s="234" t="s">
        <v>83</v>
      </c>
      <c r="B31" s="178" t="s">
        <v>126</v>
      </c>
      <c r="C31" s="30">
        <f>SUM(C32:C33)</f>
        <v>1451.1499999999999</v>
      </c>
      <c r="D31" s="30">
        <f>SUM(D32:D33)</f>
        <v>889.58</v>
      </c>
      <c r="E31" s="30">
        <f>SUM(E32:E33)</f>
        <v>20.239999999999998</v>
      </c>
      <c r="F31" s="30"/>
      <c r="G31" s="30">
        <f>SUM(G32:G33)</f>
        <v>541.32999999999993</v>
      </c>
      <c r="H31" s="31"/>
      <c r="I31" s="30">
        <f>SUM(I32:I33)</f>
        <v>4272</v>
      </c>
      <c r="J31" s="30"/>
      <c r="K31" s="30"/>
      <c r="L31" s="30"/>
      <c r="M31" s="30"/>
      <c r="N31" s="30">
        <f>SUM(N32:N33)</f>
        <v>4272</v>
      </c>
      <c r="O31" s="122"/>
    </row>
    <row r="32" spans="1:15" s="232" customFormat="1" ht="41.65" x14ac:dyDescent="0.4">
      <c r="A32" s="233">
        <v>1</v>
      </c>
      <c r="B32" s="180" t="s">
        <v>127</v>
      </c>
      <c r="C32" s="36">
        <f>SUM(D32:G32)</f>
        <v>10.039999999999999</v>
      </c>
      <c r="D32" s="36">
        <v>3.2</v>
      </c>
      <c r="E32" s="36"/>
      <c r="F32" s="36"/>
      <c r="G32" s="36">
        <v>6.84</v>
      </c>
      <c r="H32" s="134" t="s">
        <v>125</v>
      </c>
      <c r="I32" s="36">
        <f>SUM(J32:N32)</f>
        <v>272</v>
      </c>
      <c r="J32" s="36"/>
      <c r="K32" s="36"/>
      <c r="L32" s="36"/>
      <c r="M32" s="36"/>
      <c r="N32" s="36">
        <v>272</v>
      </c>
      <c r="O32" s="120" t="s">
        <v>627</v>
      </c>
    </row>
    <row r="33" spans="1:15" s="232" customFormat="1" ht="41.65" x14ac:dyDescent="0.4">
      <c r="A33" s="233">
        <v>2</v>
      </c>
      <c r="B33" s="129" t="s">
        <v>630</v>
      </c>
      <c r="C33" s="36">
        <v>1441.11</v>
      </c>
      <c r="D33" s="36">
        <v>886.38</v>
      </c>
      <c r="E33" s="36">
        <v>20.239999999999998</v>
      </c>
      <c r="F33" s="36"/>
      <c r="G33" s="36">
        <f>C33-D33-E33</f>
        <v>534.4899999999999</v>
      </c>
      <c r="H33" s="134" t="s">
        <v>128</v>
      </c>
      <c r="I33" s="36">
        <v>4000</v>
      </c>
      <c r="J33" s="36"/>
      <c r="K33" s="36"/>
      <c r="L33" s="36"/>
      <c r="M33" s="36"/>
      <c r="N33" s="36">
        <v>4000</v>
      </c>
      <c r="O33" s="120" t="s">
        <v>129</v>
      </c>
    </row>
    <row r="34" spans="1:15" s="33" customFormat="1" ht="21" customHeight="1" x14ac:dyDescent="0.45">
      <c r="A34" s="77">
        <f>+A33+A30+A26+A23+A20+A17+A15+A13</f>
        <v>16</v>
      </c>
      <c r="B34" s="76" t="s">
        <v>130</v>
      </c>
      <c r="C34" s="30">
        <f>SUM(C10,C14,C16,C18,C21,C24,C27,C31)</f>
        <v>1685.75</v>
      </c>
      <c r="D34" s="30">
        <f>SUM(D10,D14,D16,D18,D21,D24,D27,D31)</f>
        <v>915.78000000000009</v>
      </c>
      <c r="E34" s="30">
        <f>SUM(E10,E14,E16,E18,E21,E24,E27,E31)</f>
        <v>31.24</v>
      </c>
      <c r="F34" s="30"/>
      <c r="G34" s="30">
        <f>SUM(G10,G14,G16,G18,G21,G24,G27,G31)</f>
        <v>738.73</v>
      </c>
      <c r="H34" s="31"/>
      <c r="I34" s="30">
        <f>SUM(J34:N34)</f>
        <v>4556.8500000000004</v>
      </c>
      <c r="J34" s="30">
        <f>SUM(J10,J14,J16,J18,J21,J24,J27,J31)</f>
        <v>0.52</v>
      </c>
      <c r="K34" s="30">
        <f>SUM(K10,K14,K16,K18,K21,K24,K27,K31)</f>
        <v>280.2</v>
      </c>
      <c r="L34" s="30">
        <f>SUM(L10,L14,L16,L18,L21,L24,L27,L31)</f>
        <v>1.0900000000000001</v>
      </c>
      <c r="M34" s="30">
        <f>SUM(M10,M14,M16,M18,M21,M24,M27,M31)</f>
        <v>2.2400000000000002</v>
      </c>
      <c r="N34" s="30">
        <f>SUM(N10,N14,N16,N18,N21,N24,N27,N31)</f>
        <v>4272.8</v>
      </c>
      <c r="O34" s="76"/>
    </row>
    <row r="35" spans="1:15" ht="12.75" x14ac:dyDescent="0.25">
      <c r="C35" s="23"/>
    </row>
    <row r="36" spans="1:15" x14ac:dyDescent="0.45">
      <c r="M36" s="266" t="s">
        <v>790</v>
      </c>
      <c r="N36" s="266"/>
      <c r="O36" s="266"/>
    </row>
  </sheetData>
  <mergeCells count="18">
    <mergeCell ref="D7:G7"/>
    <mergeCell ref="H7:H8"/>
    <mergeCell ref="I7:I8"/>
    <mergeCell ref="J7:N7"/>
    <mergeCell ref="M36:O36"/>
    <mergeCell ref="O7:O8"/>
    <mergeCell ref="A1:E1"/>
    <mergeCell ref="F1:O1"/>
    <mergeCell ref="A2:E2"/>
    <mergeCell ref="F2:O2"/>
    <mergeCell ref="A3:E3"/>
    <mergeCell ref="F3:O3"/>
    <mergeCell ref="A4:O4"/>
    <mergeCell ref="A5:O5"/>
    <mergeCell ref="A6:O6"/>
    <mergeCell ref="A7:A8"/>
    <mergeCell ref="B7:B8"/>
    <mergeCell ref="C7:C8"/>
  </mergeCells>
  <pageMargins left="0.20866141699999999" right="0.20866141699999999" top="0.74803149606299202" bottom="0.74803149606299202" header="0.31496062992126" footer="0.31496062992126"/>
  <pageSetup paperSize="9" scale="9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A22" zoomScaleNormal="100" workbookViewId="0">
      <selection activeCell="C27" sqref="C27"/>
    </sheetView>
  </sheetViews>
  <sheetFormatPr defaultColWidth="7.86328125" defaultRowHeight="13.15" x14ac:dyDescent="0.45"/>
  <cols>
    <col min="1" max="1" width="4.3984375" style="1" bestFit="1" customWidth="1"/>
    <col min="2" max="2" width="30.265625" style="8" customWidth="1"/>
    <col min="3" max="3" width="11" style="1" customWidth="1"/>
    <col min="4" max="4" width="7.1328125" style="9" bestFit="1" customWidth="1"/>
    <col min="5" max="5" width="7.265625" style="9" bestFit="1" customWidth="1"/>
    <col min="6" max="6" width="5.1328125" style="9" bestFit="1" customWidth="1"/>
    <col min="7" max="7" width="8.265625" style="9" bestFit="1" customWidth="1"/>
    <col min="8" max="8" width="12.3984375" style="8" customWidth="1"/>
    <col min="9" max="9" width="10.1328125" style="7" customWidth="1"/>
    <col min="10" max="10" width="6.1328125" style="1" customWidth="1"/>
    <col min="11" max="11" width="7.1328125" style="1" bestFit="1" customWidth="1"/>
    <col min="12" max="12" width="7.1328125" style="1" customWidth="1"/>
    <col min="13" max="13" width="7.265625" style="1" customWidth="1"/>
    <col min="14" max="14" width="8.3984375" style="1" bestFit="1" customWidth="1"/>
    <col min="15" max="15" width="27.1328125" style="8" customWidth="1"/>
    <col min="16" max="249" width="7.86328125" style="1"/>
    <col min="250" max="250" width="9.1328125" style="1" customWidth="1"/>
    <col min="251" max="251" width="54.3984375" style="1" customWidth="1"/>
    <col min="252" max="252" width="16.59765625" style="1" customWidth="1"/>
    <col min="253" max="253" width="14.73046875" style="1" customWidth="1"/>
    <col min="254" max="254" width="13.1328125" style="1" customWidth="1"/>
    <col min="255" max="255" width="9.1328125" style="1" customWidth="1"/>
    <col min="256" max="256" width="9.59765625" style="1" customWidth="1"/>
    <col min="257" max="257" width="24.59765625" style="1" customWidth="1"/>
    <col min="258" max="258" width="25.1328125" style="1" customWidth="1"/>
    <col min="259" max="259" width="7.73046875" style="1" customWidth="1"/>
    <col min="260" max="260" width="7.59765625" style="1" customWidth="1"/>
    <col min="261" max="261" width="10.86328125" style="1" customWidth="1"/>
    <col min="262" max="262" width="7.265625" style="1" customWidth="1"/>
    <col min="263" max="263" width="8" style="1" customWidth="1"/>
    <col min="264" max="264" width="28" style="1" customWidth="1"/>
    <col min="265" max="265" width="12" style="1" customWidth="1"/>
    <col min="266" max="266" width="42.265625" style="1" customWidth="1"/>
    <col min="267" max="267" width="61.265625" style="1" customWidth="1"/>
    <col min="268" max="505" width="7.86328125" style="1"/>
    <col min="506" max="506" width="9.1328125" style="1" customWidth="1"/>
    <col min="507" max="507" width="54.3984375" style="1" customWidth="1"/>
    <col min="508" max="508" width="16.59765625" style="1" customWidth="1"/>
    <col min="509" max="509" width="14.73046875" style="1" customWidth="1"/>
    <col min="510" max="510" width="13.1328125" style="1" customWidth="1"/>
    <col min="511" max="511" width="9.1328125" style="1" customWidth="1"/>
    <col min="512" max="512" width="9.59765625" style="1" customWidth="1"/>
    <col min="513" max="513" width="24.59765625" style="1" customWidth="1"/>
    <col min="514" max="514" width="25.1328125" style="1" customWidth="1"/>
    <col min="515" max="515" width="7.73046875" style="1" customWidth="1"/>
    <col min="516" max="516" width="7.59765625" style="1" customWidth="1"/>
    <col min="517" max="517" width="10.86328125" style="1" customWidth="1"/>
    <col min="518" max="518" width="7.265625" style="1" customWidth="1"/>
    <col min="519" max="519" width="8" style="1" customWidth="1"/>
    <col min="520" max="520" width="28" style="1" customWidth="1"/>
    <col min="521" max="521" width="12" style="1" customWidth="1"/>
    <col min="522" max="522" width="42.265625" style="1" customWidth="1"/>
    <col min="523" max="523" width="61.265625" style="1" customWidth="1"/>
    <col min="524" max="761" width="7.86328125" style="1"/>
    <col min="762" max="762" width="9.1328125" style="1" customWidth="1"/>
    <col min="763" max="763" width="54.3984375" style="1" customWidth="1"/>
    <col min="764" max="764" width="16.59765625" style="1" customWidth="1"/>
    <col min="765" max="765" width="14.73046875" style="1" customWidth="1"/>
    <col min="766" max="766" width="13.1328125" style="1" customWidth="1"/>
    <col min="767" max="767" width="9.1328125" style="1" customWidth="1"/>
    <col min="768" max="768" width="9.59765625" style="1" customWidth="1"/>
    <col min="769" max="769" width="24.59765625" style="1" customWidth="1"/>
    <col min="770" max="770" width="25.1328125" style="1" customWidth="1"/>
    <col min="771" max="771" width="7.73046875" style="1" customWidth="1"/>
    <col min="772" max="772" width="7.59765625" style="1" customWidth="1"/>
    <col min="773" max="773" width="10.86328125" style="1" customWidth="1"/>
    <col min="774" max="774" width="7.265625" style="1" customWidth="1"/>
    <col min="775" max="775" width="8" style="1" customWidth="1"/>
    <col min="776" max="776" width="28" style="1" customWidth="1"/>
    <col min="777" max="777" width="12" style="1" customWidth="1"/>
    <col min="778" max="778" width="42.265625" style="1" customWidth="1"/>
    <col min="779" max="779" width="61.265625" style="1" customWidth="1"/>
    <col min="780" max="1017" width="7.86328125" style="1"/>
    <col min="1018" max="1018" width="9.1328125" style="1" customWidth="1"/>
    <col min="1019" max="1019" width="54.3984375" style="1" customWidth="1"/>
    <col min="1020" max="1020" width="16.59765625" style="1" customWidth="1"/>
    <col min="1021" max="1021" width="14.73046875" style="1" customWidth="1"/>
    <col min="1022" max="1022" width="13.1328125" style="1" customWidth="1"/>
    <col min="1023" max="1023" width="9.1328125" style="1" customWidth="1"/>
    <col min="1024" max="1024" width="9.59765625" style="1" customWidth="1"/>
    <col min="1025" max="1025" width="24.59765625" style="1" customWidth="1"/>
    <col min="1026" max="1026" width="25.1328125" style="1" customWidth="1"/>
    <col min="1027" max="1027" width="7.73046875" style="1" customWidth="1"/>
    <col min="1028" max="1028" width="7.59765625" style="1" customWidth="1"/>
    <col min="1029" max="1029" width="10.86328125" style="1" customWidth="1"/>
    <col min="1030" max="1030" width="7.265625" style="1" customWidth="1"/>
    <col min="1031" max="1031" width="8" style="1" customWidth="1"/>
    <col min="1032" max="1032" width="28" style="1" customWidth="1"/>
    <col min="1033" max="1033" width="12" style="1" customWidth="1"/>
    <col min="1034" max="1034" width="42.265625" style="1" customWidth="1"/>
    <col min="1035" max="1035" width="61.265625" style="1" customWidth="1"/>
    <col min="1036" max="1273" width="7.86328125" style="1"/>
    <col min="1274" max="1274" width="9.1328125" style="1" customWidth="1"/>
    <col min="1275" max="1275" width="54.3984375" style="1" customWidth="1"/>
    <col min="1276" max="1276" width="16.59765625" style="1" customWidth="1"/>
    <col min="1277" max="1277" width="14.73046875" style="1" customWidth="1"/>
    <col min="1278" max="1278" width="13.1328125" style="1" customWidth="1"/>
    <col min="1279" max="1279" width="9.1328125" style="1" customWidth="1"/>
    <col min="1280" max="1280" width="9.59765625" style="1" customWidth="1"/>
    <col min="1281" max="1281" width="24.59765625" style="1" customWidth="1"/>
    <col min="1282" max="1282" width="25.1328125" style="1" customWidth="1"/>
    <col min="1283" max="1283" width="7.73046875" style="1" customWidth="1"/>
    <col min="1284" max="1284" width="7.59765625" style="1" customWidth="1"/>
    <col min="1285" max="1285" width="10.86328125" style="1" customWidth="1"/>
    <col min="1286" max="1286" width="7.265625" style="1" customWidth="1"/>
    <col min="1287" max="1287" width="8" style="1" customWidth="1"/>
    <col min="1288" max="1288" width="28" style="1" customWidth="1"/>
    <col min="1289" max="1289" width="12" style="1" customWidth="1"/>
    <col min="1290" max="1290" width="42.265625" style="1" customWidth="1"/>
    <col min="1291" max="1291" width="61.265625" style="1" customWidth="1"/>
    <col min="1292" max="1529" width="7.86328125" style="1"/>
    <col min="1530" max="1530" width="9.1328125" style="1" customWidth="1"/>
    <col min="1531" max="1531" width="54.3984375" style="1" customWidth="1"/>
    <col min="1532" max="1532" width="16.59765625" style="1" customWidth="1"/>
    <col min="1533" max="1533" width="14.73046875" style="1" customWidth="1"/>
    <col min="1534" max="1534" width="13.1328125" style="1" customWidth="1"/>
    <col min="1535" max="1535" width="9.1328125" style="1" customWidth="1"/>
    <col min="1536" max="1536" width="9.59765625" style="1" customWidth="1"/>
    <col min="1537" max="1537" width="24.59765625" style="1" customWidth="1"/>
    <col min="1538" max="1538" width="25.1328125" style="1" customWidth="1"/>
    <col min="1539" max="1539" width="7.73046875" style="1" customWidth="1"/>
    <col min="1540" max="1540" width="7.59765625" style="1" customWidth="1"/>
    <col min="1541" max="1541" width="10.86328125" style="1" customWidth="1"/>
    <col min="1542" max="1542" width="7.265625" style="1" customWidth="1"/>
    <col min="1543" max="1543" width="8" style="1" customWidth="1"/>
    <col min="1544" max="1544" width="28" style="1" customWidth="1"/>
    <col min="1545" max="1545" width="12" style="1" customWidth="1"/>
    <col min="1546" max="1546" width="42.265625" style="1" customWidth="1"/>
    <col min="1547" max="1547" width="61.265625" style="1" customWidth="1"/>
    <col min="1548" max="1785" width="7.86328125" style="1"/>
    <col min="1786" max="1786" width="9.1328125" style="1" customWidth="1"/>
    <col min="1787" max="1787" width="54.3984375" style="1" customWidth="1"/>
    <col min="1788" max="1788" width="16.59765625" style="1" customWidth="1"/>
    <col min="1789" max="1789" width="14.73046875" style="1" customWidth="1"/>
    <col min="1790" max="1790" width="13.1328125" style="1" customWidth="1"/>
    <col min="1791" max="1791" width="9.1328125" style="1" customWidth="1"/>
    <col min="1792" max="1792" width="9.59765625" style="1" customWidth="1"/>
    <col min="1793" max="1793" width="24.59765625" style="1" customWidth="1"/>
    <col min="1794" max="1794" width="25.1328125" style="1" customWidth="1"/>
    <col min="1795" max="1795" width="7.73046875" style="1" customWidth="1"/>
    <col min="1796" max="1796" width="7.59765625" style="1" customWidth="1"/>
    <col min="1797" max="1797" width="10.86328125" style="1" customWidth="1"/>
    <col min="1798" max="1798" width="7.265625" style="1" customWidth="1"/>
    <col min="1799" max="1799" width="8" style="1" customWidth="1"/>
    <col min="1800" max="1800" width="28" style="1" customWidth="1"/>
    <col min="1801" max="1801" width="12" style="1" customWidth="1"/>
    <col min="1802" max="1802" width="42.265625" style="1" customWidth="1"/>
    <col min="1803" max="1803" width="61.265625" style="1" customWidth="1"/>
    <col min="1804" max="2041" width="7.86328125" style="1"/>
    <col min="2042" max="2042" width="9.1328125" style="1" customWidth="1"/>
    <col min="2043" max="2043" width="54.3984375" style="1" customWidth="1"/>
    <col min="2044" max="2044" width="16.59765625" style="1" customWidth="1"/>
    <col min="2045" max="2045" width="14.73046875" style="1" customWidth="1"/>
    <col min="2046" max="2046" width="13.1328125" style="1" customWidth="1"/>
    <col min="2047" max="2047" width="9.1328125" style="1" customWidth="1"/>
    <col min="2048" max="2048" width="9.59765625" style="1" customWidth="1"/>
    <col min="2049" max="2049" width="24.59765625" style="1" customWidth="1"/>
    <col min="2050" max="2050" width="25.1328125" style="1" customWidth="1"/>
    <col min="2051" max="2051" width="7.73046875" style="1" customWidth="1"/>
    <col min="2052" max="2052" width="7.59765625" style="1" customWidth="1"/>
    <col min="2053" max="2053" width="10.86328125" style="1" customWidth="1"/>
    <col min="2054" max="2054" width="7.265625" style="1" customWidth="1"/>
    <col min="2055" max="2055" width="8" style="1" customWidth="1"/>
    <col min="2056" max="2056" width="28" style="1" customWidth="1"/>
    <col min="2057" max="2057" width="12" style="1" customWidth="1"/>
    <col min="2058" max="2058" width="42.265625" style="1" customWidth="1"/>
    <col min="2059" max="2059" width="61.265625" style="1" customWidth="1"/>
    <col min="2060" max="2297" width="7.86328125" style="1"/>
    <col min="2298" max="2298" width="9.1328125" style="1" customWidth="1"/>
    <col min="2299" max="2299" width="54.3984375" style="1" customWidth="1"/>
    <col min="2300" max="2300" width="16.59765625" style="1" customWidth="1"/>
    <col min="2301" max="2301" width="14.73046875" style="1" customWidth="1"/>
    <col min="2302" max="2302" width="13.1328125" style="1" customWidth="1"/>
    <col min="2303" max="2303" width="9.1328125" style="1" customWidth="1"/>
    <col min="2304" max="2304" width="9.59765625" style="1" customWidth="1"/>
    <col min="2305" max="2305" width="24.59765625" style="1" customWidth="1"/>
    <col min="2306" max="2306" width="25.1328125" style="1" customWidth="1"/>
    <col min="2307" max="2307" width="7.73046875" style="1" customWidth="1"/>
    <col min="2308" max="2308" width="7.59765625" style="1" customWidth="1"/>
    <col min="2309" max="2309" width="10.86328125" style="1" customWidth="1"/>
    <col min="2310" max="2310" width="7.265625" style="1" customWidth="1"/>
    <col min="2311" max="2311" width="8" style="1" customWidth="1"/>
    <col min="2312" max="2312" width="28" style="1" customWidth="1"/>
    <col min="2313" max="2313" width="12" style="1" customWidth="1"/>
    <col min="2314" max="2314" width="42.265625" style="1" customWidth="1"/>
    <col min="2315" max="2315" width="61.265625" style="1" customWidth="1"/>
    <col min="2316" max="2553" width="7.86328125" style="1"/>
    <col min="2554" max="2554" width="9.1328125" style="1" customWidth="1"/>
    <col min="2555" max="2555" width="54.3984375" style="1" customWidth="1"/>
    <col min="2556" max="2556" width="16.59765625" style="1" customWidth="1"/>
    <col min="2557" max="2557" width="14.73046875" style="1" customWidth="1"/>
    <col min="2558" max="2558" width="13.1328125" style="1" customWidth="1"/>
    <col min="2559" max="2559" width="9.1328125" style="1" customWidth="1"/>
    <col min="2560" max="2560" width="9.59765625" style="1" customWidth="1"/>
    <col min="2561" max="2561" width="24.59765625" style="1" customWidth="1"/>
    <col min="2562" max="2562" width="25.1328125" style="1" customWidth="1"/>
    <col min="2563" max="2563" width="7.73046875" style="1" customWidth="1"/>
    <col min="2564" max="2564" width="7.59765625" style="1" customWidth="1"/>
    <col min="2565" max="2565" width="10.86328125" style="1" customWidth="1"/>
    <col min="2566" max="2566" width="7.265625" style="1" customWidth="1"/>
    <col min="2567" max="2567" width="8" style="1" customWidth="1"/>
    <col min="2568" max="2568" width="28" style="1" customWidth="1"/>
    <col min="2569" max="2569" width="12" style="1" customWidth="1"/>
    <col min="2570" max="2570" width="42.265625" style="1" customWidth="1"/>
    <col min="2571" max="2571" width="61.265625" style="1" customWidth="1"/>
    <col min="2572" max="2809" width="7.86328125" style="1"/>
    <col min="2810" max="2810" width="9.1328125" style="1" customWidth="1"/>
    <col min="2811" max="2811" width="54.3984375" style="1" customWidth="1"/>
    <col min="2812" max="2812" width="16.59765625" style="1" customWidth="1"/>
    <col min="2813" max="2813" width="14.73046875" style="1" customWidth="1"/>
    <col min="2814" max="2814" width="13.1328125" style="1" customWidth="1"/>
    <col min="2815" max="2815" width="9.1328125" style="1" customWidth="1"/>
    <col min="2816" max="2816" width="9.59765625" style="1" customWidth="1"/>
    <col min="2817" max="2817" width="24.59765625" style="1" customWidth="1"/>
    <col min="2818" max="2818" width="25.1328125" style="1" customWidth="1"/>
    <col min="2819" max="2819" width="7.73046875" style="1" customWidth="1"/>
    <col min="2820" max="2820" width="7.59765625" style="1" customWidth="1"/>
    <col min="2821" max="2821" width="10.86328125" style="1" customWidth="1"/>
    <col min="2822" max="2822" width="7.265625" style="1" customWidth="1"/>
    <col min="2823" max="2823" width="8" style="1" customWidth="1"/>
    <col min="2824" max="2824" width="28" style="1" customWidth="1"/>
    <col min="2825" max="2825" width="12" style="1" customWidth="1"/>
    <col min="2826" max="2826" width="42.265625" style="1" customWidth="1"/>
    <col min="2827" max="2827" width="61.265625" style="1" customWidth="1"/>
    <col min="2828" max="3065" width="7.86328125" style="1"/>
    <col min="3066" max="3066" width="9.1328125" style="1" customWidth="1"/>
    <col min="3067" max="3067" width="54.3984375" style="1" customWidth="1"/>
    <col min="3068" max="3068" width="16.59765625" style="1" customWidth="1"/>
    <col min="3069" max="3069" width="14.73046875" style="1" customWidth="1"/>
    <col min="3070" max="3070" width="13.1328125" style="1" customWidth="1"/>
    <col min="3071" max="3071" width="9.1328125" style="1" customWidth="1"/>
    <col min="3072" max="3072" width="9.59765625" style="1" customWidth="1"/>
    <col min="3073" max="3073" width="24.59765625" style="1" customWidth="1"/>
    <col min="3074" max="3074" width="25.1328125" style="1" customWidth="1"/>
    <col min="3075" max="3075" width="7.73046875" style="1" customWidth="1"/>
    <col min="3076" max="3076" width="7.59765625" style="1" customWidth="1"/>
    <col min="3077" max="3077" width="10.86328125" style="1" customWidth="1"/>
    <col min="3078" max="3078" width="7.265625" style="1" customWidth="1"/>
    <col min="3079" max="3079" width="8" style="1" customWidth="1"/>
    <col min="3080" max="3080" width="28" style="1" customWidth="1"/>
    <col min="3081" max="3081" width="12" style="1" customWidth="1"/>
    <col min="3082" max="3082" width="42.265625" style="1" customWidth="1"/>
    <col min="3083" max="3083" width="61.265625" style="1" customWidth="1"/>
    <col min="3084" max="3321" width="7.86328125" style="1"/>
    <col min="3322" max="3322" width="9.1328125" style="1" customWidth="1"/>
    <col min="3323" max="3323" width="54.3984375" style="1" customWidth="1"/>
    <col min="3324" max="3324" width="16.59765625" style="1" customWidth="1"/>
    <col min="3325" max="3325" width="14.73046875" style="1" customWidth="1"/>
    <col min="3326" max="3326" width="13.1328125" style="1" customWidth="1"/>
    <col min="3327" max="3327" width="9.1328125" style="1" customWidth="1"/>
    <col min="3328" max="3328" width="9.59765625" style="1" customWidth="1"/>
    <col min="3329" max="3329" width="24.59765625" style="1" customWidth="1"/>
    <col min="3330" max="3330" width="25.1328125" style="1" customWidth="1"/>
    <col min="3331" max="3331" width="7.73046875" style="1" customWidth="1"/>
    <col min="3332" max="3332" width="7.59765625" style="1" customWidth="1"/>
    <col min="3333" max="3333" width="10.86328125" style="1" customWidth="1"/>
    <col min="3334" max="3334" width="7.265625" style="1" customWidth="1"/>
    <col min="3335" max="3335" width="8" style="1" customWidth="1"/>
    <col min="3336" max="3336" width="28" style="1" customWidth="1"/>
    <col min="3337" max="3337" width="12" style="1" customWidth="1"/>
    <col min="3338" max="3338" width="42.265625" style="1" customWidth="1"/>
    <col min="3339" max="3339" width="61.265625" style="1" customWidth="1"/>
    <col min="3340" max="3577" width="7.86328125" style="1"/>
    <col min="3578" max="3578" width="9.1328125" style="1" customWidth="1"/>
    <col min="3579" max="3579" width="54.3984375" style="1" customWidth="1"/>
    <col min="3580" max="3580" width="16.59765625" style="1" customWidth="1"/>
    <col min="3581" max="3581" width="14.73046875" style="1" customWidth="1"/>
    <col min="3582" max="3582" width="13.1328125" style="1" customWidth="1"/>
    <col min="3583" max="3583" width="9.1328125" style="1" customWidth="1"/>
    <col min="3584" max="3584" width="9.59765625" style="1" customWidth="1"/>
    <col min="3585" max="3585" width="24.59765625" style="1" customWidth="1"/>
    <col min="3586" max="3586" width="25.1328125" style="1" customWidth="1"/>
    <col min="3587" max="3587" width="7.73046875" style="1" customWidth="1"/>
    <col min="3588" max="3588" width="7.59765625" style="1" customWidth="1"/>
    <col min="3589" max="3589" width="10.86328125" style="1" customWidth="1"/>
    <col min="3590" max="3590" width="7.265625" style="1" customWidth="1"/>
    <col min="3591" max="3591" width="8" style="1" customWidth="1"/>
    <col min="3592" max="3592" width="28" style="1" customWidth="1"/>
    <col min="3593" max="3593" width="12" style="1" customWidth="1"/>
    <col min="3594" max="3594" width="42.265625" style="1" customWidth="1"/>
    <col min="3595" max="3595" width="61.265625" style="1" customWidth="1"/>
    <col min="3596" max="3833" width="7.86328125" style="1"/>
    <col min="3834" max="3834" width="9.1328125" style="1" customWidth="1"/>
    <col min="3835" max="3835" width="54.3984375" style="1" customWidth="1"/>
    <col min="3836" max="3836" width="16.59765625" style="1" customWidth="1"/>
    <col min="3837" max="3837" width="14.73046875" style="1" customWidth="1"/>
    <col min="3838" max="3838" width="13.1328125" style="1" customWidth="1"/>
    <col min="3839" max="3839" width="9.1328125" style="1" customWidth="1"/>
    <col min="3840" max="3840" width="9.59765625" style="1" customWidth="1"/>
    <col min="3841" max="3841" width="24.59765625" style="1" customWidth="1"/>
    <col min="3842" max="3842" width="25.1328125" style="1" customWidth="1"/>
    <col min="3843" max="3843" width="7.73046875" style="1" customWidth="1"/>
    <col min="3844" max="3844" width="7.59765625" style="1" customWidth="1"/>
    <col min="3845" max="3845" width="10.86328125" style="1" customWidth="1"/>
    <col min="3846" max="3846" width="7.265625" style="1" customWidth="1"/>
    <col min="3847" max="3847" width="8" style="1" customWidth="1"/>
    <col min="3848" max="3848" width="28" style="1" customWidth="1"/>
    <col min="3849" max="3849" width="12" style="1" customWidth="1"/>
    <col min="3850" max="3850" width="42.265625" style="1" customWidth="1"/>
    <col min="3851" max="3851" width="61.265625" style="1" customWidth="1"/>
    <col min="3852" max="4089" width="7.86328125" style="1"/>
    <col min="4090" max="4090" width="9.1328125" style="1" customWidth="1"/>
    <col min="4091" max="4091" width="54.3984375" style="1" customWidth="1"/>
    <col min="4092" max="4092" width="16.59765625" style="1" customWidth="1"/>
    <col min="4093" max="4093" width="14.73046875" style="1" customWidth="1"/>
    <col min="4094" max="4094" width="13.1328125" style="1" customWidth="1"/>
    <col min="4095" max="4095" width="9.1328125" style="1" customWidth="1"/>
    <col min="4096" max="4096" width="9.59765625" style="1" customWidth="1"/>
    <col min="4097" max="4097" width="24.59765625" style="1" customWidth="1"/>
    <col min="4098" max="4098" width="25.1328125" style="1" customWidth="1"/>
    <col min="4099" max="4099" width="7.73046875" style="1" customWidth="1"/>
    <col min="4100" max="4100" width="7.59765625" style="1" customWidth="1"/>
    <col min="4101" max="4101" width="10.86328125" style="1" customWidth="1"/>
    <col min="4102" max="4102" width="7.265625" style="1" customWidth="1"/>
    <col min="4103" max="4103" width="8" style="1" customWidth="1"/>
    <col min="4104" max="4104" width="28" style="1" customWidth="1"/>
    <col min="4105" max="4105" width="12" style="1" customWidth="1"/>
    <col min="4106" max="4106" width="42.265625" style="1" customWidth="1"/>
    <col min="4107" max="4107" width="61.265625" style="1" customWidth="1"/>
    <col min="4108" max="4345" width="7.86328125" style="1"/>
    <col min="4346" max="4346" width="9.1328125" style="1" customWidth="1"/>
    <col min="4347" max="4347" width="54.3984375" style="1" customWidth="1"/>
    <col min="4348" max="4348" width="16.59765625" style="1" customWidth="1"/>
    <col min="4349" max="4349" width="14.73046875" style="1" customWidth="1"/>
    <col min="4350" max="4350" width="13.1328125" style="1" customWidth="1"/>
    <col min="4351" max="4351" width="9.1328125" style="1" customWidth="1"/>
    <col min="4352" max="4352" width="9.59765625" style="1" customWidth="1"/>
    <col min="4353" max="4353" width="24.59765625" style="1" customWidth="1"/>
    <col min="4354" max="4354" width="25.1328125" style="1" customWidth="1"/>
    <col min="4355" max="4355" width="7.73046875" style="1" customWidth="1"/>
    <col min="4356" max="4356" width="7.59765625" style="1" customWidth="1"/>
    <col min="4357" max="4357" width="10.86328125" style="1" customWidth="1"/>
    <col min="4358" max="4358" width="7.265625" style="1" customWidth="1"/>
    <col min="4359" max="4359" width="8" style="1" customWidth="1"/>
    <col min="4360" max="4360" width="28" style="1" customWidth="1"/>
    <col min="4361" max="4361" width="12" style="1" customWidth="1"/>
    <col min="4362" max="4362" width="42.265625" style="1" customWidth="1"/>
    <col min="4363" max="4363" width="61.265625" style="1" customWidth="1"/>
    <col min="4364" max="4601" width="7.86328125" style="1"/>
    <col min="4602" max="4602" width="9.1328125" style="1" customWidth="1"/>
    <col min="4603" max="4603" width="54.3984375" style="1" customWidth="1"/>
    <col min="4604" max="4604" width="16.59765625" style="1" customWidth="1"/>
    <col min="4605" max="4605" width="14.73046875" style="1" customWidth="1"/>
    <col min="4606" max="4606" width="13.1328125" style="1" customWidth="1"/>
    <col min="4607" max="4607" width="9.1328125" style="1" customWidth="1"/>
    <col min="4608" max="4608" width="9.59765625" style="1" customWidth="1"/>
    <col min="4609" max="4609" width="24.59765625" style="1" customWidth="1"/>
    <col min="4610" max="4610" width="25.1328125" style="1" customWidth="1"/>
    <col min="4611" max="4611" width="7.73046875" style="1" customWidth="1"/>
    <col min="4612" max="4612" width="7.59765625" style="1" customWidth="1"/>
    <col min="4613" max="4613" width="10.86328125" style="1" customWidth="1"/>
    <col min="4614" max="4614" width="7.265625" style="1" customWidth="1"/>
    <col min="4615" max="4615" width="8" style="1" customWidth="1"/>
    <col min="4616" max="4616" width="28" style="1" customWidth="1"/>
    <col min="4617" max="4617" width="12" style="1" customWidth="1"/>
    <col min="4618" max="4618" width="42.265625" style="1" customWidth="1"/>
    <col min="4619" max="4619" width="61.265625" style="1" customWidth="1"/>
    <col min="4620" max="4857" width="7.86328125" style="1"/>
    <col min="4858" max="4858" width="9.1328125" style="1" customWidth="1"/>
    <col min="4859" max="4859" width="54.3984375" style="1" customWidth="1"/>
    <col min="4860" max="4860" width="16.59765625" style="1" customWidth="1"/>
    <col min="4861" max="4861" width="14.73046875" style="1" customWidth="1"/>
    <col min="4862" max="4862" width="13.1328125" style="1" customWidth="1"/>
    <col min="4863" max="4863" width="9.1328125" style="1" customWidth="1"/>
    <col min="4864" max="4864" width="9.59765625" style="1" customWidth="1"/>
    <col min="4865" max="4865" width="24.59765625" style="1" customWidth="1"/>
    <col min="4866" max="4866" width="25.1328125" style="1" customWidth="1"/>
    <col min="4867" max="4867" width="7.73046875" style="1" customWidth="1"/>
    <col min="4868" max="4868" width="7.59765625" style="1" customWidth="1"/>
    <col min="4869" max="4869" width="10.86328125" style="1" customWidth="1"/>
    <col min="4870" max="4870" width="7.265625" style="1" customWidth="1"/>
    <col min="4871" max="4871" width="8" style="1" customWidth="1"/>
    <col min="4872" max="4872" width="28" style="1" customWidth="1"/>
    <col min="4873" max="4873" width="12" style="1" customWidth="1"/>
    <col min="4874" max="4874" width="42.265625" style="1" customWidth="1"/>
    <col min="4875" max="4875" width="61.265625" style="1" customWidth="1"/>
    <col min="4876" max="5113" width="7.86328125" style="1"/>
    <col min="5114" max="5114" width="9.1328125" style="1" customWidth="1"/>
    <col min="5115" max="5115" width="54.3984375" style="1" customWidth="1"/>
    <col min="5116" max="5116" width="16.59765625" style="1" customWidth="1"/>
    <col min="5117" max="5117" width="14.73046875" style="1" customWidth="1"/>
    <col min="5118" max="5118" width="13.1328125" style="1" customWidth="1"/>
    <col min="5119" max="5119" width="9.1328125" style="1" customWidth="1"/>
    <col min="5120" max="5120" width="9.59765625" style="1" customWidth="1"/>
    <col min="5121" max="5121" width="24.59765625" style="1" customWidth="1"/>
    <col min="5122" max="5122" width="25.1328125" style="1" customWidth="1"/>
    <col min="5123" max="5123" width="7.73046875" style="1" customWidth="1"/>
    <col min="5124" max="5124" width="7.59765625" style="1" customWidth="1"/>
    <col min="5125" max="5125" width="10.86328125" style="1" customWidth="1"/>
    <col min="5126" max="5126" width="7.265625" style="1" customWidth="1"/>
    <col min="5127" max="5127" width="8" style="1" customWidth="1"/>
    <col min="5128" max="5128" width="28" style="1" customWidth="1"/>
    <col min="5129" max="5129" width="12" style="1" customWidth="1"/>
    <col min="5130" max="5130" width="42.265625" style="1" customWidth="1"/>
    <col min="5131" max="5131" width="61.265625" style="1" customWidth="1"/>
    <col min="5132" max="5369" width="7.86328125" style="1"/>
    <col min="5370" max="5370" width="9.1328125" style="1" customWidth="1"/>
    <col min="5371" max="5371" width="54.3984375" style="1" customWidth="1"/>
    <col min="5372" max="5372" width="16.59765625" style="1" customWidth="1"/>
    <col min="5373" max="5373" width="14.73046875" style="1" customWidth="1"/>
    <col min="5374" max="5374" width="13.1328125" style="1" customWidth="1"/>
    <col min="5375" max="5375" width="9.1328125" style="1" customWidth="1"/>
    <col min="5376" max="5376" width="9.59765625" style="1" customWidth="1"/>
    <col min="5377" max="5377" width="24.59765625" style="1" customWidth="1"/>
    <col min="5378" max="5378" width="25.1328125" style="1" customWidth="1"/>
    <col min="5379" max="5379" width="7.73046875" style="1" customWidth="1"/>
    <col min="5380" max="5380" width="7.59765625" style="1" customWidth="1"/>
    <col min="5381" max="5381" width="10.86328125" style="1" customWidth="1"/>
    <col min="5382" max="5382" width="7.265625" style="1" customWidth="1"/>
    <col min="5383" max="5383" width="8" style="1" customWidth="1"/>
    <col min="5384" max="5384" width="28" style="1" customWidth="1"/>
    <col min="5385" max="5385" width="12" style="1" customWidth="1"/>
    <col min="5386" max="5386" width="42.265625" style="1" customWidth="1"/>
    <col min="5387" max="5387" width="61.265625" style="1" customWidth="1"/>
    <col min="5388" max="5625" width="7.86328125" style="1"/>
    <col min="5626" max="5626" width="9.1328125" style="1" customWidth="1"/>
    <col min="5627" max="5627" width="54.3984375" style="1" customWidth="1"/>
    <col min="5628" max="5628" width="16.59765625" style="1" customWidth="1"/>
    <col min="5629" max="5629" width="14.73046875" style="1" customWidth="1"/>
    <col min="5630" max="5630" width="13.1328125" style="1" customWidth="1"/>
    <col min="5631" max="5631" width="9.1328125" style="1" customWidth="1"/>
    <col min="5632" max="5632" width="9.59765625" style="1" customWidth="1"/>
    <col min="5633" max="5633" width="24.59765625" style="1" customWidth="1"/>
    <col min="5634" max="5634" width="25.1328125" style="1" customWidth="1"/>
    <col min="5635" max="5635" width="7.73046875" style="1" customWidth="1"/>
    <col min="5636" max="5636" width="7.59765625" style="1" customWidth="1"/>
    <col min="5637" max="5637" width="10.86328125" style="1" customWidth="1"/>
    <col min="5638" max="5638" width="7.265625" style="1" customWidth="1"/>
    <col min="5639" max="5639" width="8" style="1" customWidth="1"/>
    <col min="5640" max="5640" width="28" style="1" customWidth="1"/>
    <col min="5641" max="5641" width="12" style="1" customWidth="1"/>
    <col min="5642" max="5642" width="42.265625" style="1" customWidth="1"/>
    <col min="5643" max="5643" width="61.265625" style="1" customWidth="1"/>
    <col min="5644" max="5881" width="7.86328125" style="1"/>
    <col min="5882" max="5882" width="9.1328125" style="1" customWidth="1"/>
    <col min="5883" max="5883" width="54.3984375" style="1" customWidth="1"/>
    <col min="5884" max="5884" width="16.59765625" style="1" customWidth="1"/>
    <col min="5885" max="5885" width="14.73046875" style="1" customWidth="1"/>
    <col min="5886" max="5886" width="13.1328125" style="1" customWidth="1"/>
    <col min="5887" max="5887" width="9.1328125" style="1" customWidth="1"/>
    <col min="5888" max="5888" width="9.59765625" style="1" customWidth="1"/>
    <col min="5889" max="5889" width="24.59765625" style="1" customWidth="1"/>
    <col min="5890" max="5890" width="25.1328125" style="1" customWidth="1"/>
    <col min="5891" max="5891" width="7.73046875" style="1" customWidth="1"/>
    <col min="5892" max="5892" width="7.59765625" style="1" customWidth="1"/>
    <col min="5893" max="5893" width="10.86328125" style="1" customWidth="1"/>
    <col min="5894" max="5894" width="7.265625" style="1" customWidth="1"/>
    <col min="5895" max="5895" width="8" style="1" customWidth="1"/>
    <col min="5896" max="5896" width="28" style="1" customWidth="1"/>
    <col min="5897" max="5897" width="12" style="1" customWidth="1"/>
    <col min="5898" max="5898" width="42.265625" style="1" customWidth="1"/>
    <col min="5899" max="5899" width="61.265625" style="1" customWidth="1"/>
    <col min="5900" max="6137" width="7.86328125" style="1"/>
    <col min="6138" max="6138" width="9.1328125" style="1" customWidth="1"/>
    <col min="6139" max="6139" width="54.3984375" style="1" customWidth="1"/>
    <col min="6140" max="6140" width="16.59765625" style="1" customWidth="1"/>
    <col min="6141" max="6141" width="14.73046875" style="1" customWidth="1"/>
    <col min="6142" max="6142" width="13.1328125" style="1" customWidth="1"/>
    <col min="6143" max="6143" width="9.1328125" style="1" customWidth="1"/>
    <col min="6144" max="6144" width="9.59765625" style="1" customWidth="1"/>
    <col min="6145" max="6145" width="24.59765625" style="1" customWidth="1"/>
    <col min="6146" max="6146" width="25.1328125" style="1" customWidth="1"/>
    <col min="6147" max="6147" width="7.73046875" style="1" customWidth="1"/>
    <col min="6148" max="6148" width="7.59765625" style="1" customWidth="1"/>
    <col min="6149" max="6149" width="10.86328125" style="1" customWidth="1"/>
    <col min="6150" max="6150" width="7.265625" style="1" customWidth="1"/>
    <col min="6151" max="6151" width="8" style="1" customWidth="1"/>
    <col min="6152" max="6152" width="28" style="1" customWidth="1"/>
    <col min="6153" max="6153" width="12" style="1" customWidth="1"/>
    <col min="6154" max="6154" width="42.265625" style="1" customWidth="1"/>
    <col min="6155" max="6155" width="61.265625" style="1" customWidth="1"/>
    <col min="6156" max="6393" width="7.86328125" style="1"/>
    <col min="6394" max="6394" width="9.1328125" style="1" customWidth="1"/>
    <col min="6395" max="6395" width="54.3984375" style="1" customWidth="1"/>
    <col min="6396" max="6396" width="16.59765625" style="1" customWidth="1"/>
    <col min="6397" max="6397" width="14.73046875" style="1" customWidth="1"/>
    <col min="6398" max="6398" width="13.1328125" style="1" customWidth="1"/>
    <col min="6399" max="6399" width="9.1328125" style="1" customWidth="1"/>
    <col min="6400" max="6400" width="9.59765625" style="1" customWidth="1"/>
    <col min="6401" max="6401" width="24.59765625" style="1" customWidth="1"/>
    <col min="6402" max="6402" width="25.1328125" style="1" customWidth="1"/>
    <col min="6403" max="6403" width="7.73046875" style="1" customWidth="1"/>
    <col min="6404" max="6404" width="7.59765625" style="1" customWidth="1"/>
    <col min="6405" max="6405" width="10.86328125" style="1" customWidth="1"/>
    <col min="6406" max="6406" width="7.265625" style="1" customWidth="1"/>
    <col min="6407" max="6407" width="8" style="1" customWidth="1"/>
    <col min="6408" max="6408" width="28" style="1" customWidth="1"/>
    <col min="6409" max="6409" width="12" style="1" customWidth="1"/>
    <col min="6410" max="6410" width="42.265625" style="1" customWidth="1"/>
    <col min="6411" max="6411" width="61.265625" style="1" customWidth="1"/>
    <col min="6412" max="6649" width="7.86328125" style="1"/>
    <col min="6650" max="6650" width="9.1328125" style="1" customWidth="1"/>
    <col min="6651" max="6651" width="54.3984375" style="1" customWidth="1"/>
    <col min="6652" max="6652" width="16.59765625" style="1" customWidth="1"/>
    <col min="6653" max="6653" width="14.73046875" style="1" customWidth="1"/>
    <col min="6654" max="6654" width="13.1328125" style="1" customWidth="1"/>
    <col min="6655" max="6655" width="9.1328125" style="1" customWidth="1"/>
    <col min="6656" max="6656" width="9.59765625" style="1" customWidth="1"/>
    <col min="6657" max="6657" width="24.59765625" style="1" customWidth="1"/>
    <col min="6658" max="6658" width="25.1328125" style="1" customWidth="1"/>
    <col min="6659" max="6659" width="7.73046875" style="1" customWidth="1"/>
    <col min="6660" max="6660" width="7.59765625" style="1" customWidth="1"/>
    <col min="6661" max="6661" width="10.86328125" style="1" customWidth="1"/>
    <col min="6662" max="6662" width="7.265625" style="1" customWidth="1"/>
    <col min="6663" max="6663" width="8" style="1" customWidth="1"/>
    <col min="6664" max="6664" width="28" style="1" customWidth="1"/>
    <col min="6665" max="6665" width="12" style="1" customWidth="1"/>
    <col min="6666" max="6666" width="42.265625" style="1" customWidth="1"/>
    <col min="6667" max="6667" width="61.265625" style="1" customWidth="1"/>
    <col min="6668" max="6905" width="7.86328125" style="1"/>
    <col min="6906" max="6906" width="9.1328125" style="1" customWidth="1"/>
    <col min="6907" max="6907" width="54.3984375" style="1" customWidth="1"/>
    <col min="6908" max="6908" width="16.59765625" style="1" customWidth="1"/>
    <col min="6909" max="6909" width="14.73046875" style="1" customWidth="1"/>
    <col min="6910" max="6910" width="13.1328125" style="1" customWidth="1"/>
    <col min="6911" max="6911" width="9.1328125" style="1" customWidth="1"/>
    <col min="6912" max="6912" width="9.59765625" style="1" customWidth="1"/>
    <col min="6913" max="6913" width="24.59765625" style="1" customWidth="1"/>
    <col min="6914" max="6914" width="25.1328125" style="1" customWidth="1"/>
    <col min="6915" max="6915" width="7.73046875" style="1" customWidth="1"/>
    <col min="6916" max="6916" width="7.59765625" style="1" customWidth="1"/>
    <col min="6917" max="6917" width="10.86328125" style="1" customWidth="1"/>
    <col min="6918" max="6918" width="7.265625" style="1" customWidth="1"/>
    <col min="6919" max="6919" width="8" style="1" customWidth="1"/>
    <col min="6920" max="6920" width="28" style="1" customWidth="1"/>
    <col min="6921" max="6921" width="12" style="1" customWidth="1"/>
    <col min="6922" max="6922" width="42.265625" style="1" customWidth="1"/>
    <col min="6923" max="6923" width="61.265625" style="1" customWidth="1"/>
    <col min="6924" max="7161" width="7.86328125" style="1"/>
    <col min="7162" max="7162" width="9.1328125" style="1" customWidth="1"/>
    <col min="7163" max="7163" width="54.3984375" style="1" customWidth="1"/>
    <col min="7164" max="7164" width="16.59765625" style="1" customWidth="1"/>
    <col min="7165" max="7165" width="14.73046875" style="1" customWidth="1"/>
    <col min="7166" max="7166" width="13.1328125" style="1" customWidth="1"/>
    <col min="7167" max="7167" width="9.1328125" style="1" customWidth="1"/>
    <col min="7168" max="7168" width="9.59765625" style="1" customWidth="1"/>
    <col min="7169" max="7169" width="24.59765625" style="1" customWidth="1"/>
    <col min="7170" max="7170" width="25.1328125" style="1" customWidth="1"/>
    <col min="7171" max="7171" width="7.73046875" style="1" customWidth="1"/>
    <col min="7172" max="7172" width="7.59765625" style="1" customWidth="1"/>
    <col min="7173" max="7173" width="10.86328125" style="1" customWidth="1"/>
    <col min="7174" max="7174" width="7.265625" style="1" customWidth="1"/>
    <col min="7175" max="7175" width="8" style="1" customWidth="1"/>
    <col min="7176" max="7176" width="28" style="1" customWidth="1"/>
    <col min="7177" max="7177" width="12" style="1" customWidth="1"/>
    <col min="7178" max="7178" width="42.265625" style="1" customWidth="1"/>
    <col min="7179" max="7179" width="61.265625" style="1" customWidth="1"/>
    <col min="7180" max="7417" width="7.86328125" style="1"/>
    <col min="7418" max="7418" width="9.1328125" style="1" customWidth="1"/>
    <col min="7419" max="7419" width="54.3984375" style="1" customWidth="1"/>
    <col min="7420" max="7420" width="16.59765625" style="1" customWidth="1"/>
    <col min="7421" max="7421" width="14.73046875" style="1" customWidth="1"/>
    <col min="7422" max="7422" width="13.1328125" style="1" customWidth="1"/>
    <col min="7423" max="7423" width="9.1328125" style="1" customWidth="1"/>
    <col min="7424" max="7424" width="9.59765625" style="1" customWidth="1"/>
    <col min="7425" max="7425" width="24.59765625" style="1" customWidth="1"/>
    <col min="7426" max="7426" width="25.1328125" style="1" customWidth="1"/>
    <col min="7427" max="7427" width="7.73046875" style="1" customWidth="1"/>
    <col min="7428" max="7428" width="7.59765625" style="1" customWidth="1"/>
    <col min="7429" max="7429" width="10.86328125" style="1" customWidth="1"/>
    <col min="7430" max="7430" width="7.265625" style="1" customWidth="1"/>
    <col min="7431" max="7431" width="8" style="1" customWidth="1"/>
    <col min="7432" max="7432" width="28" style="1" customWidth="1"/>
    <col min="7433" max="7433" width="12" style="1" customWidth="1"/>
    <col min="7434" max="7434" width="42.265625" style="1" customWidth="1"/>
    <col min="7435" max="7435" width="61.265625" style="1" customWidth="1"/>
    <col min="7436" max="7673" width="7.86328125" style="1"/>
    <col min="7674" max="7674" width="9.1328125" style="1" customWidth="1"/>
    <col min="7675" max="7675" width="54.3984375" style="1" customWidth="1"/>
    <col min="7676" max="7676" width="16.59765625" style="1" customWidth="1"/>
    <col min="7677" max="7677" width="14.73046875" style="1" customWidth="1"/>
    <col min="7678" max="7678" width="13.1328125" style="1" customWidth="1"/>
    <col min="7679" max="7679" width="9.1328125" style="1" customWidth="1"/>
    <col min="7680" max="7680" width="9.59765625" style="1" customWidth="1"/>
    <col min="7681" max="7681" width="24.59765625" style="1" customWidth="1"/>
    <col min="7682" max="7682" width="25.1328125" style="1" customWidth="1"/>
    <col min="7683" max="7683" width="7.73046875" style="1" customWidth="1"/>
    <col min="7684" max="7684" width="7.59765625" style="1" customWidth="1"/>
    <col min="7685" max="7685" width="10.86328125" style="1" customWidth="1"/>
    <col min="7686" max="7686" width="7.265625" style="1" customWidth="1"/>
    <col min="7687" max="7687" width="8" style="1" customWidth="1"/>
    <col min="7688" max="7688" width="28" style="1" customWidth="1"/>
    <col min="7689" max="7689" width="12" style="1" customWidth="1"/>
    <col min="7690" max="7690" width="42.265625" style="1" customWidth="1"/>
    <col min="7691" max="7691" width="61.265625" style="1" customWidth="1"/>
    <col min="7692" max="7929" width="7.86328125" style="1"/>
    <col min="7930" max="7930" width="9.1328125" style="1" customWidth="1"/>
    <col min="7931" max="7931" width="54.3984375" style="1" customWidth="1"/>
    <col min="7932" max="7932" width="16.59765625" style="1" customWidth="1"/>
    <col min="7933" max="7933" width="14.73046875" style="1" customWidth="1"/>
    <col min="7934" max="7934" width="13.1328125" style="1" customWidth="1"/>
    <col min="7935" max="7935" width="9.1328125" style="1" customWidth="1"/>
    <col min="7936" max="7936" width="9.59765625" style="1" customWidth="1"/>
    <col min="7937" max="7937" width="24.59765625" style="1" customWidth="1"/>
    <col min="7938" max="7938" width="25.1328125" style="1" customWidth="1"/>
    <col min="7939" max="7939" width="7.73046875" style="1" customWidth="1"/>
    <col min="7940" max="7940" width="7.59765625" style="1" customWidth="1"/>
    <col min="7941" max="7941" width="10.86328125" style="1" customWidth="1"/>
    <col min="7942" max="7942" width="7.265625" style="1" customWidth="1"/>
    <col min="7943" max="7943" width="8" style="1" customWidth="1"/>
    <col min="7944" max="7944" width="28" style="1" customWidth="1"/>
    <col min="7945" max="7945" width="12" style="1" customWidth="1"/>
    <col min="7946" max="7946" width="42.265625" style="1" customWidth="1"/>
    <col min="7947" max="7947" width="61.265625" style="1" customWidth="1"/>
    <col min="7948" max="8185" width="7.86328125" style="1"/>
    <col min="8186" max="8186" width="9.1328125" style="1" customWidth="1"/>
    <col min="8187" max="8187" width="54.3984375" style="1" customWidth="1"/>
    <col min="8188" max="8188" width="16.59765625" style="1" customWidth="1"/>
    <col min="8189" max="8189" width="14.73046875" style="1" customWidth="1"/>
    <col min="8190" max="8190" width="13.1328125" style="1" customWidth="1"/>
    <col min="8191" max="8191" width="9.1328125" style="1" customWidth="1"/>
    <col min="8192" max="8192" width="9.59765625" style="1" customWidth="1"/>
    <col min="8193" max="8193" width="24.59765625" style="1" customWidth="1"/>
    <col min="8194" max="8194" width="25.1328125" style="1" customWidth="1"/>
    <col min="8195" max="8195" width="7.73046875" style="1" customWidth="1"/>
    <col min="8196" max="8196" width="7.59765625" style="1" customWidth="1"/>
    <col min="8197" max="8197" width="10.86328125" style="1" customWidth="1"/>
    <col min="8198" max="8198" width="7.265625" style="1" customWidth="1"/>
    <col min="8199" max="8199" width="8" style="1" customWidth="1"/>
    <col min="8200" max="8200" width="28" style="1" customWidth="1"/>
    <col min="8201" max="8201" width="12" style="1" customWidth="1"/>
    <col min="8202" max="8202" width="42.265625" style="1" customWidth="1"/>
    <col min="8203" max="8203" width="61.265625" style="1" customWidth="1"/>
    <col min="8204" max="8441" width="7.86328125" style="1"/>
    <col min="8442" max="8442" width="9.1328125" style="1" customWidth="1"/>
    <col min="8443" max="8443" width="54.3984375" style="1" customWidth="1"/>
    <col min="8444" max="8444" width="16.59765625" style="1" customWidth="1"/>
    <col min="8445" max="8445" width="14.73046875" style="1" customWidth="1"/>
    <col min="8446" max="8446" width="13.1328125" style="1" customWidth="1"/>
    <col min="8447" max="8447" width="9.1328125" style="1" customWidth="1"/>
    <col min="8448" max="8448" width="9.59765625" style="1" customWidth="1"/>
    <col min="8449" max="8449" width="24.59765625" style="1" customWidth="1"/>
    <col min="8450" max="8450" width="25.1328125" style="1" customWidth="1"/>
    <col min="8451" max="8451" width="7.73046875" style="1" customWidth="1"/>
    <col min="8452" max="8452" width="7.59765625" style="1" customWidth="1"/>
    <col min="8453" max="8453" width="10.86328125" style="1" customWidth="1"/>
    <col min="8454" max="8454" width="7.265625" style="1" customWidth="1"/>
    <col min="8455" max="8455" width="8" style="1" customWidth="1"/>
    <col min="8456" max="8456" width="28" style="1" customWidth="1"/>
    <col min="8457" max="8457" width="12" style="1" customWidth="1"/>
    <col min="8458" max="8458" width="42.265625" style="1" customWidth="1"/>
    <col min="8459" max="8459" width="61.265625" style="1" customWidth="1"/>
    <col min="8460" max="8697" width="7.86328125" style="1"/>
    <col min="8698" max="8698" width="9.1328125" style="1" customWidth="1"/>
    <col min="8699" max="8699" width="54.3984375" style="1" customWidth="1"/>
    <col min="8700" max="8700" width="16.59765625" style="1" customWidth="1"/>
    <col min="8701" max="8701" width="14.73046875" style="1" customWidth="1"/>
    <col min="8702" max="8702" width="13.1328125" style="1" customWidth="1"/>
    <col min="8703" max="8703" width="9.1328125" style="1" customWidth="1"/>
    <col min="8704" max="8704" width="9.59765625" style="1" customWidth="1"/>
    <col min="8705" max="8705" width="24.59765625" style="1" customWidth="1"/>
    <col min="8706" max="8706" width="25.1328125" style="1" customWidth="1"/>
    <col min="8707" max="8707" width="7.73046875" style="1" customWidth="1"/>
    <col min="8708" max="8708" width="7.59765625" style="1" customWidth="1"/>
    <col min="8709" max="8709" width="10.86328125" style="1" customWidth="1"/>
    <col min="8710" max="8710" width="7.265625" style="1" customWidth="1"/>
    <col min="8711" max="8711" width="8" style="1" customWidth="1"/>
    <col min="8712" max="8712" width="28" style="1" customWidth="1"/>
    <col min="8713" max="8713" width="12" style="1" customWidth="1"/>
    <col min="8714" max="8714" width="42.265625" style="1" customWidth="1"/>
    <col min="8715" max="8715" width="61.265625" style="1" customWidth="1"/>
    <col min="8716" max="8953" width="7.86328125" style="1"/>
    <col min="8954" max="8954" width="9.1328125" style="1" customWidth="1"/>
    <col min="8955" max="8955" width="54.3984375" style="1" customWidth="1"/>
    <col min="8956" max="8956" width="16.59765625" style="1" customWidth="1"/>
    <col min="8957" max="8957" width="14.73046875" style="1" customWidth="1"/>
    <col min="8958" max="8958" width="13.1328125" style="1" customWidth="1"/>
    <col min="8959" max="8959" width="9.1328125" style="1" customWidth="1"/>
    <col min="8960" max="8960" width="9.59765625" style="1" customWidth="1"/>
    <col min="8961" max="8961" width="24.59765625" style="1" customWidth="1"/>
    <col min="8962" max="8962" width="25.1328125" style="1" customWidth="1"/>
    <col min="8963" max="8963" width="7.73046875" style="1" customWidth="1"/>
    <col min="8964" max="8964" width="7.59765625" style="1" customWidth="1"/>
    <col min="8965" max="8965" width="10.86328125" style="1" customWidth="1"/>
    <col min="8966" max="8966" width="7.265625" style="1" customWidth="1"/>
    <col min="8967" max="8967" width="8" style="1" customWidth="1"/>
    <col min="8968" max="8968" width="28" style="1" customWidth="1"/>
    <col min="8969" max="8969" width="12" style="1" customWidth="1"/>
    <col min="8970" max="8970" width="42.265625" style="1" customWidth="1"/>
    <col min="8971" max="8971" width="61.265625" style="1" customWidth="1"/>
    <col min="8972" max="9209" width="7.86328125" style="1"/>
    <col min="9210" max="9210" width="9.1328125" style="1" customWidth="1"/>
    <col min="9211" max="9211" width="54.3984375" style="1" customWidth="1"/>
    <col min="9212" max="9212" width="16.59765625" style="1" customWidth="1"/>
    <col min="9213" max="9213" width="14.73046875" style="1" customWidth="1"/>
    <col min="9214" max="9214" width="13.1328125" style="1" customWidth="1"/>
    <col min="9215" max="9215" width="9.1328125" style="1" customWidth="1"/>
    <col min="9216" max="9216" width="9.59765625" style="1" customWidth="1"/>
    <col min="9217" max="9217" width="24.59765625" style="1" customWidth="1"/>
    <col min="9218" max="9218" width="25.1328125" style="1" customWidth="1"/>
    <col min="9219" max="9219" width="7.73046875" style="1" customWidth="1"/>
    <col min="9220" max="9220" width="7.59765625" style="1" customWidth="1"/>
    <col min="9221" max="9221" width="10.86328125" style="1" customWidth="1"/>
    <col min="9222" max="9222" width="7.265625" style="1" customWidth="1"/>
    <col min="9223" max="9223" width="8" style="1" customWidth="1"/>
    <col min="9224" max="9224" width="28" style="1" customWidth="1"/>
    <col min="9225" max="9225" width="12" style="1" customWidth="1"/>
    <col min="9226" max="9226" width="42.265625" style="1" customWidth="1"/>
    <col min="9227" max="9227" width="61.265625" style="1" customWidth="1"/>
    <col min="9228" max="9465" width="7.86328125" style="1"/>
    <col min="9466" max="9466" width="9.1328125" style="1" customWidth="1"/>
    <col min="9467" max="9467" width="54.3984375" style="1" customWidth="1"/>
    <col min="9468" max="9468" width="16.59765625" style="1" customWidth="1"/>
    <col min="9469" max="9469" width="14.73046875" style="1" customWidth="1"/>
    <col min="9470" max="9470" width="13.1328125" style="1" customWidth="1"/>
    <col min="9471" max="9471" width="9.1328125" style="1" customWidth="1"/>
    <col min="9472" max="9472" width="9.59765625" style="1" customWidth="1"/>
    <col min="9473" max="9473" width="24.59765625" style="1" customWidth="1"/>
    <col min="9474" max="9474" width="25.1328125" style="1" customWidth="1"/>
    <col min="9475" max="9475" width="7.73046875" style="1" customWidth="1"/>
    <col min="9476" max="9476" width="7.59765625" style="1" customWidth="1"/>
    <col min="9477" max="9477" width="10.86328125" style="1" customWidth="1"/>
    <col min="9478" max="9478" width="7.265625" style="1" customWidth="1"/>
    <col min="9479" max="9479" width="8" style="1" customWidth="1"/>
    <col min="9480" max="9480" width="28" style="1" customWidth="1"/>
    <col min="9481" max="9481" width="12" style="1" customWidth="1"/>
    <col min="9482" max="9482" width="42.265625" style="1" customWidth="1"/>
    <col min="9483" max="9483" width="61.265625" style="1" customWidth="1"/>
    <col min="9484" max="9721" width="7.86328125" style="1"/>
    <col min="9722" max="9722" width="9.1328125" style="1" customWidth="1"/>
    <col min="9723" max="9723" width="54.3984375" style="1" customWidth="1"/>
    <col min="9724" max="9724" width="16.59765625" style="1" customWidth="1"/>
    <col min="9725" max="9725" width="14.73046875" style="1" customWidth="1"/>
    <col min="9726" max="9726" width="13.1328125" style="1" customWidth="1"/>
    <col min="9727" max="9727" width="9.1328125" style="1" customWidth="1"/>
    <col min="9728" max="9728" width="9.59765625" style="1" customWidth="1"/>
    <col min="9729" max="9729" width="24.59765625" style="1" customWidth="1"/>
    <col min="9730" max="9730" width="25.1328125" style="1" customWidth="1"/>
    <col min="9731" max="9731" width="7.73046875" style="1" customWidth="1"/>
    <col min="9732" max="9732" width="7.59765625" style="1" customWidth="1"/>
    <col min="9733" max="9733" width="10.86328125" style="1" customWidth="1"/>
    <col min="9734" max="9734" width="7.265625" style="1" customWidth="1"/>
    <col min="9735" max="9735" width="8" style="1" customWidth="1"/>
    <col min="9736" max="9736" width="28" style="1" customWidth="1"/>
    <col min="9737" max="9737" width="12" style="1" customWidth="1"/>
    <col min="9738" max="9738" width="42.265625" style="1" customWidth="1"/>
    <col min="9739" max="9739" width="61.265625" style="1" customWidth="1"/>
    <col min="9740" max="9977" width="7.86328125" style="1"/>
    <col min="9978" max="9978" width="9.1328125" style="1" customWidth="1"/>
    <col min="9979" max="9979" width="54.3984375" style="1" customWidth="1"/>
    <col min="9980" max="9980" width="16.59765625" style="1" customWidth="1"/>
    <col min="9981" max="9981" width="14.73046875" style="1" customWidth="1"/>
    <col min="9982" max="9982" width="13.1328125" style="1" customWidth="1"/>
    <col min="9983" max="9983" width="9.1328125" style="1" customWidth="1"/>
    <col min="9984" max="9984" width="9.59765625" style="1" customWidth="1"/>
    <col min="9985" max="9985" width="24.59765625" style="1" customWidth="1"/>
    <col min="9986" max="9986" width="25.1328125" style="1" customWidth="1"/>
    <col min="9987" max="9987" width="7.73046875" style="1" customWidth="1"/>
    <col min="9988" max="9988" width="7.59765625" style="1" customWidth="1"/>
    <col min="9989" max="9989" width="10.86328125" style="1" customWidth="1"/>
    <col min="9990" max="9990" width="7.265625" style="1" customWidth="1"/>
    <col min="9991" max="9991" width="8" style="1" customWidth="1"/>
    <col min="9992" max="9992" width="28" style="1" customWidth="1"/>
    <col min="9993" max="9993" width="12" style="1" customWidth="1"/>
    <col min="9994" max="9994" width="42.265625" style="1" customWidth="1"/>
    <col min="9995" max="9995" width="61.265625" style="1" customWidth="1"/>
    <col min="9996" max="10233" width="7.86328125" style="1"/>
    <col min="10234" max="10234" width="9.1328125" style="1" customWidth="1"/>
    <col min="10235" max="10235" width="54.3984375" style="1" customWidth="1"/>
    <col min="10236" max="10236" width="16.59765625" style="1" customWidth="1"/>
    <col min="10237" max="10237" width="14.73046875" style="1" customWidth="1"/>
    <col min="10238" max="10238" width="13.1328125" style="1" customWidth="1"/>
    <col min="10239" max="10239" width="9.1328125" style="1" customWidth="1"/>
    <col min="10240" max="10240" width="9.59765625" style="1" customWidth="1"/>
    <col min="10241" max="10241" width="24.59765625" style="1" customWidth="1"/>
    <col min="10242" max="10242" width="25.1328125" style="1" customWidth="1"/>
    <col min="10243" max="10243" width="7.73046875" style="1" customWidth="1"/>
    <col min="10244" max="10244" width="7.59765625" style="1" customWidth="1"/>
    <col min="10245" max="10245" width="10.86328125" style="1" customWidth="1"/>
    <col min="10246" max="10246" width="7.265625" style="1" customWidth="1"/>
    <col min="10247" max="10247" width="8" style="1" customWidth="1"/>
    <col min="10248" max="10248" width="28" style="1" customWidth="1"/>
    <col min="10249" max="10249" width="12" style="1" customWidth="1"/>
    <col min="10250" max="10250" width="42.265625" style="1" customWidth="1"/>
    <col min="10251" max="10251" width="61.265625" style="1" customWidth="1"/>
    <col min="10252" max="10489" width="7.86328125" style="1"/>
    <col min="10490" max="10490" width="9.1328125" style="1" customWidth="1"/>
    <col min="10491" max="10491" width="54.3984375" style="1" customWidth="1"/>
    <col min="10492" max="10492" width="16.59765625" style="1" customWidth="1"/>
    <col min="10493" max="10493" width="14.73046875" style="1" customWidth="1"/>
    <col min="10494" max="10494" width="13.1328125" style="1" customWidth="1"/>
    <col min="10495" max="10495" width="9.1328125" style="1" customWidth="1"/>
    <col min="10496" max="10496" width="9.59765625" style="1" customWidth="1"/>
    <col min="10497" max="10497" width="24.59765625" style="1" customWidth="1"/>
    <col min="10498" max="10498" width="25.1328125" style="1" customWidth="1"/>
    <col min="10499" max="10499" width="7.73046875" style="1" customWidth="1"/>
    <col min="10500" max="10500" width="7.59765625" style="1" customWidth="1"/>
    <col min="10501" max="10501" width="10.86328125" style="1" customWidth="1"/>
    <col min="10502" max="10502" width="7.265625" style="1" customWidth="1"/>
    <col min="10503" max="10503" width="8" style="1" customWidth="1"/>
    <col min="10504" max="10504" width="28" style="1" customWidth="1"/>
    <col min="10505" max="10505" width="12" style="1" customWidth="1"/>
    <col min="10506" max="10506" width="42.265625" style="1" customWidth="1"/>
    <col min="10507" max="10507" width="61.265625" style="1" customWidth="1"/>
    <col min="10508" max="10745" width="7.86328125" style="1"/>
    <col min="10746" max="10746" width="9.1328125" style="1" customWidth="1"/>
    <col min="10747" max="10747" width="54.3984375" style="1" customWidth="1"/>
    <col min="10748" max="10748" width="16.59765625" style="1" customWidth="1"/>
    <col min="10749" max="10749" width="14.73046875" style="1" customWidth="1"/>
    <col min="10750" max="10750" width="13.1328125" style="1" customWidth="1"/>
    <col min="10751" max="10751" width="9.1328125" style="1" customWidth="1"/>
    <col min="10752" max="10752" width="9.59765625" style="1" customWidth="1"/>
    <col min="10753" max="10753" width="24.59765625" style="1" customWidth="1"/>
    <col min="10754" max="10754" width="25.1328125" style="1" customWidth="1"/>
    <col min="10755" max="10755" width="7.73046875" style="1" customWidth="1"/>
    <col min="10756" max="10756" width="7.59765625" style="1" customWidth="1"/>
    <col min="10757" max="10757" width="10.86328125" style="1" customWidth="1"/>
    <col min="10758" max="10758" width="7.265625" style="1" customWidth="1"/>
    <col min="10759" max="10759" width="8" style="1" customWidth="1"/>
    <col min="10760" max="10760" width="28" style="1" customWidth="1"/>
    <col min="10761" max="10761" width="12" style="1" customWidth="1"/>
    <col min="10762" max="10762" width="42.265625" style="1" customWidth="1"/>
    <col min="10763" max="10763" width="61.265625" style="1" customWidth="1"/>
    <col min="10764" max="11001" width="7.86328125" style="1"/>
    <col min="11002" max="11002" width="9.1328125" style="1" customWidth="1"/>
    <col min="11003" max="11003" width="54.3984375" style="1" customWidth="1"/>
    <col min="11004" max="11004" width="16.59765625" style="1" customWidth="1"/>
    <col min="11005" max="11005" width="14.73046875" style="1" customWidth="1"/>
    <col min="11006" max="11006" width="13.1328125" style="1" customWidth="1"/>
    <col min="11007" max="11007" width="9.1328125" style="1" customWidth="1"/>
    <col min="11008" max="11008" width="9.59765625" style="1" customWidth="1"/>
    <col min="11009" max="11009" width="24.59765625" style="1" customWidth="1"/>
    <col min="11010" max="11010" width="25.1328125" style="1" customWidth="1"/>
    <col min="11011" max="11011" width="7.73046875" style="1" customWidth="1"/>
    <col min="11012" max="11012" width="7.59765625" style="1" customWidth="1"/>
    <col min="11013" max="11013" width="10.86328125" style="1" customWidth="1"/>
    <col min="11014" max="11014" width="7.265625" style="1" customWidth="1"/>
    <col min="11015" max="11015" width="8" style="1" customWidth="1"/>
    <col min="11016" max="11016" width="28" style="1" customWidth="1"/>
    <col min="11017" max="11017" width="12" style="1" customWidth="1"/>
    <col min="11018" max="11018" width="42.265625" style="1" customWidth="1"/>
    <col min="11019" max="11019" width="61.265625" style="1" customWidth="1"/>
    <col min="11020" max="11257" width="7.86328125" style="1"/>
    <col min="11258" max="11258" width="9.1328125" style="1" customWidth="1"/>
    <col min="11259" max="11259" width="54.3984375" style="1" customWidth="1"/>
    <col min="11260" max="11260" width="16.59765625" style="1" customWidth="1"/>
    <col min="11261" max="11261" width="14.73046875" style="1" customWidth="1"/>
    <col min="11262" max="11262" width="13.1328125" style="1" customWidth="1"/>
    <col min="11263" max="11263" width="9.1328125" style="1" customWidth="1"/>
    <col min="11264" max="11264" width="9.59765625" style="1" customWidth="1"/>
    <col min="11265" max="11265" width="24.59765625" style="1" customWidth="1"/>
    <col min="11266" max="11266" width="25.1328125" style="1" customWidth="1"/>
    <col min="11267" max="11267" width="7.73046875" style="1" customWidth="1"/>
    <col min="11268" max="11268" width="7.59765625" style="1" customWidth="1"/>
    <col min="11269" max="11269" width="10.86328125" style="1" customWidth="1"/>
    <col min="11270" max="11270" width="7.265625" style="1" customWidth="1"/>
    <col min="11271" max="11271" width="8" style="1" customWidth="1"/>
    <col min="11272" max="11272" width="28" style="1" customWidth="1"/>
    <col min="11273" max="11273" width="12" style="1" customWidth="1"/>
    <col min="11274" max="11274" width="42.265625" style="1" customWidth="1"/>
    <col min="11275" max="11275" width="61.265625" style="1" customWidth="1"/>
    <col min="11276" max="11513" width="7.86328125" style="1"/>
    <col min="11514" max="11514" width="9.1328125" style="1" customWidth="1"/>
    <col min="11515" max="11515" width="54.3984375" style="1" customWidth="1"/>
    <col min="11516" max="11516" width="16.59765625" style="1" customWidth="1"/>
    <col min="11517" max="11517" width="14.73046875" style="1" customWidth="1"/>
    <col min="11518" max="11518" width="13.1328125" style="1" customWidth="1"/>
    <col min="11519" max="11519" width="9.1328125" style="1" customWidth="1"/>
    <col min="11520" max="11520" width="9.59765625" style="1" customWidth="1"/>
    <col min="11521" max="11521" width="24.59765625" style="1" customWidth="1"/>
    <col min="11522" max="11522" width="25.1328125" style="1" customWidth="1"/>
    <col min="11523" max="11523" width="7.73046875" style="1" customWidth="1"/>
    <col min="11524" max="11524" width="7.59765625" style="1" customWidth="1"/>
    <col min="11525" max="11525" width="10.86328125" style="1" customWidth="1"/>
    <col min="11526" max="11526" width="7.265625" style="1" customWidth="1"/>
    <col min="11527" max="11527" width="8" style="1" customWidth="1"/>
    <col min="11528" max="11528" width="28" style="1" customWidth="1"/>
    <col min="11529" max="11529" width="12" style="1" customWidth="1"/>
    <col min="11530" max="11530" width="42.265625" style="1" customWidth="1"/>
    <col min="11531" max="11531" width="61.265625" style="1" customWidth="1"/>
    <col min="11532" max="11769" width="7.86328125" style="1"/>
    <col min="11770" max="11770" width="9.1328125" style="1" customWidth="1"/>
    <col min="11771" max="11771" width="54.3984375" style="1" customWidth="1"/>
    <col min="11772" max="11772" width="16.59765625" style="1" customWidth="1"/>
    <col min="11773" max="11773" width="14.73046875" style="1" customWidth="1"/>
    <col min="11774" max="11774" width="13.1328125" style="1" customWidth="1"/>
    <col min="11775" max="11775" width="9.1328125" style="1" customWidth="1"/>
    <col min="11776" max="11776" width="9.59765625" style="1" customWidth="1"/>
    <col min="11777" max="11777" width="24.59765625" style="1" customWidth="1"/>
    <col min="11778" max="11778" width="25.1328125" style="1" customWidth="1"/>
    <col min="11779" max="11779" width="7.73046875" style="1" customWidth="1"/>
    <col min="11780" max="11780" width="7.59765625" style="1" customWidth="1"/>
    <col min="11781" max="11781" width="10.86328125" style="1" customWidth="1"/>
    <col min="11782" max="11782" width="7.265625" style="1" customWidth="1"/>
    <col min="11783" max="11783" width="8" style="1" customWidth="1"/>
    <col min="11784" max="11784" width="28" style="1" customWidth="1"/>
    <col min="11785" max="11785" width="12" style="1" customWidth="1"/>
    <col min="11786" max="11786" width="42.265625" style="1" customWidth="1"/>
    <col min="11787" max="11787" width="61.265625" style="1" customWidth="1"/>
    <col min="11788" max="12025" width="7.86328125" style="1"/>
    <col min="12026" max="12026" width="9.1328125" style="1" customWidth="1"/>
    <col min="12027" max="12027" width="54.3984375" style="1" customWidth="1"/>
    <col min="12028" max="12028" width="16.59765625" style="1" customWidth="1"/>
    <col min="12029" max="12029" width="14.73046875" style="1" customWidth="1"/>
    <col min="12030" max="12030" width="13.1328125" style="1" customWidth="1"/>
    <col min="12031" max="12031" width="9.1328125" style="1" customWidth="1"/>
    <col min="12032" max="12032" width="9.59765625" style="1" customWidth="1"/>
    <col min="12033" max="12033" width="24.59765625" style="1" customWidth="1"/>
    <col min="12034" max="12034" width="25.1328125" style="1" customWidth="1"/>
    <col min="12035" max="12035" width="7.73046875" style="1" customWidth="1"/>
    <col min="12036" max="12036" width="7.59765625" style="1" customWidth="1"/>
    <col min="12037" max="12037" width="10.86328125" style="1" customWidth="1"/>
    <col min="12038" max="12038" width="7.265625" style="1" customWidth="1"/>
    <col min="12039" max="12039" width="8" style="1" customWidth="1"/>
    <col min="12040" max="12040" width="28" style="1" customWidth="1"/>
    <col min="12041" max="12041" width="12" style="1" customWidth="1"/>
    <col min="12042" max="12042" width="42.265625" style="1" customWidth="1"/>
    <col min="12043" max="12043" width="61.265625" style="1" customWidth="1"/>
    <col min="12044" max="12281" width="7.86328125" style="1"/>
    <col min="12282" max="12282" width="9.1328125" style="1" customWidth="1"/>
    <col min="12283" max="12283" width="54.3984375" style="1" customWidth="1"/>
    <col min="12284" max="12284" width="16.59765625" style="1" customWidth="1"/>
    <col min="12285" max="12285" width="14.73046875" style="1" customWidth="1"/>
    <col min="12286" max="12286" width="13.1328125" style="1" customWidth="1"/>
    <col min="12287" max="12287" width="9.1328125" style="1" customWidth="1"/>
    <col min="12288" max="12288" width="9.59765625" style="1" customWidth="1"/>
    <col min="12289" max="12289" width="24.59765625" style="1" customWidth="1"/>
    <col min="12290" max="12290" width="25.1328125" style="1" customWidth="1"/>
    <col min="12291" max="12291" width="7.73046875" style="1" customWidth="1"/>
    <col min="12292" max="12292" width="7.59765625" style="1" customWidth="1"/>
    <col min="12293" max="12293" width="10.86328125" style="1" customWidth="1"/>
    <col min="12294" max="12294" width="7.265625" style="1" customWidth="1"/>
    <col min="12295" max="12295" width="8" style="1" customWidth="1"/>
    <col min="12296" max="12296" width="28" style="1" customWidth="1"/>
    <col min="12297" max="12297" width="12" style="1" customWidth="1"/>
    <col min="12298" max="12298" width="42.265625" style="1" customWidth="1"/>
    <col min="12299" max="12299" width="61.265625" style="1" customWidth="1"/>
    <col min="12300" max="12537" width="7.86328125" style="1"/>
    <col min="12538" max="12538" width="9.1328125" style="1" customWidth="1"/>
    <col min="12539" max="12539" width="54.3984375" style="1" customWidth="1"/>
    <col min="12540" max="12540" width="16.59765625" style="1" customWidth="1"/>
    <col min="12541" max="12541" width="14.73046875" style="1" customWidth="1"/>
    <col min="12542" max="12542" width="13.1328125" style="1" customWidth="1"/>
    <col min="12543" max="12543" width="9.1328125" style="1" customWidth="1"/>
    <col min="12544" max="12544" width="9.59765625" style="1" customWidth="1"/>
    <col min="12545" max="12545" width="24.59765625" style="1" customWidth="1"/>
    <col min="12546" max="12546" width="25.1328125" style="1" customWidth="1"/>
    <col min="12547" max="12547" width="7.73046875" style="1" customWidth="1"/>
    <col min="12548" max="12548" width="7.59765625" style="1" customWidth="1"/>
    <col min="12549" max="12549" width="10.86328125" style="1" customWidth="1"/>
    <col min="12550" max="12550" width="7.265625" style="1" customWidth="1"/>
    <col min="12551" max="12551" width="8" style="1" customWidth="1"/>
    <col min="12552" max="12552" width="28" style="1" customWidth="1"/>
    <col min="12553" max="12553" width="12" style="1" customWidth="1"/>
    <col min="12554" max="12554" width="42.265625" style="1" customWidth="1"/>
    <col min="12555" max="12555" width="61.265625" style="1" customWidth="1"/>
    <col min="12556" max="12793" width="7.86328125" style="1"/>
    <col min="12794" max="12794" width="9.1328125" style="1" customWidth="1"/>
    <col min="12795" max="12795" width="54.3984375" style="1" customWidth="1"/>
    <col min="12796" max="12796" width="16.59765625" style="1" customWidth="1"/>
    <col min="12797" max="12797" width="14.73046875" style="1" customWidth="1"/>
    <col min="12798" max="12798" width="13.1328125" style="1" customWidth="1"/>
    <col min="12799" max="12799" width="9.1328125" style="1" customWidth="1"/>
    <col min="12800" max="12800" width="9.59765625" style="1" customWidth="1"/>
    <col min="12801" max="12801" width="24.59765625" style="1" customWidth="1"/>
    <col min="12802" max="12802" width="25.1328125" style="1" customWidth="1"/>
    <col min="12803" max="12803" width="7.73046875" style="1" customWidth="1"/>
    <col min="12804" max="12804" width="7.59765625" style="1" customWidth="1"/>
    <col min="12805" max="12805" width="10.86328125" style="1" customWidth="1"/>
    <col min="12806" max="12806" width="7.265625" style="1" customWidth="1"/>
    <col min="12807" max="12807" width="8" style="1" customWidth="1"/>
    <col min="12808" max="12808" width="28" style="1" customWidth="1"/>
    <col min="12809" max="12809" width="12" style="1" customWidth="1"/>
    <col min="12810" max="12810" width="42.265625" style="1" customWidth="1"/>
    <col min="12811" max="12811" width="61.265625" style="1" customWidth="1"/>
    <col min="12812" max="13049" width="7.86328125" style="1"/>
    <col min="13050" max="13050" width="9.1328125" style="1" customWidth="1"/>
    <col min="13051" max="13051" width="54.3984375" style="1" customWidth="1"/>
    <col min="13052" max="13052" width="16.59765625" style="1" customWidth="1"/>
    <col min="13053" max="13053" width="14.73046875" style="1" customWidth="1"/>
    <col min="13054" max="13054" width="13.1328125" style="1" customWidth="1"/>
    <col min="13055" max="13055" width="9.1328125" style="1" customWidth="1"/>
    <col min="13056" max="13056" width="9.59765625" style="1" customWidth="1"/>
    <col min="13057" max="13057" width="24.59765625" style="1" customWidth="1"/>
    <col min="13058" max="13058" width="25.1328125" style="1" customWidth="1"/>
    <col min="13059" max="13059" width="7.73046875" style="1" customWidth="1"/>
    <col min="13060" max="13060" width="7.59765625" style="1" customWidth="1"/>
    <col min="13061" max="13061" width="10.86328125" style="1" customWidth="1"/>
    <col min="13062" max="13062" width="7.265625" style="1" customWidth="1"/>
    <col min="13063" max="13063" width="8" style="1" customWidth="1"/>
    <col min="13064" max="13064" width="28" style="1" customWidth="1"/>
    <col min="13065" max="13065" width="12" style="1" customWidth="1"/>
    <col min="13066" max="13066" width="42.265625" style="1" customWidth="1"/>
    <col min="13067" max="13067" width="61.265625" style="1" customWidth="1"/>
    <col min="13068" max="13305" width="7.86328125" style="1"/>
    <col min="13306" max="13306" width="9.1328125" style="1" customWidth="1"/>
    <col min="13307" max="13307" width="54.3984375" style="1" customWidth="1"/>
    <col min="13308" max="13308" width="16.59765625" style="1" customWidth="1"/>
    <col min="13309" max="13309" width="14.73046875" style="1" customWidth="1"/>
    <col min="13310" max="13310" width="13.1328125" style="1" customWidth="1"/>
    <col min="13311" max="13311" width="9.1328125" style="1" customWidth="1"/>
    <col min="13312" max="13312" width="9.59765625" style="1" customWidth="1"/>
    <col min="13313" max="13313" width="24.59765625" style="1" customWidth="1"/>
    <col min="13314" max="13314" width="25.1328125" style="1" customWidth="1"/>
    <col min="13315" max="13315" width="7.73046875" style="1" customWidth="1"/>
    <col min="13316" max="13316" width="7.59765625" style="1" customWidth="1"/>
    <col min="13317" max="13317" width="10.86328125" style="1" customWidth="1"/>
    <col min="13318" max="13318" width="7.265625" style="1" customWidth="1"/>
    <col min="13319" max="13319" width="8" style="1" customWidth="1"/>
    <col min="13320" max="13320" width="28" style="1" customWidth="1"/>
    <col min="13321" max="13321" width="12" style="1" customWidth="1"/>
    <col min="13322" max="13322" width="42.265625" style="1" customWidth="1"/>
    <col min="13323" max="13323" width="61.265625" style="1" customWidth="1"/>
    <col min="13324" max="13561" width="7.86328125" style="1"/>
    <col min="13562" max="13562" width="9.1328125" style="1" customWidth="1"/>
    <col min="13563" max="13563" width="54.3984375" style="1" customWidth="1"/>
    <col min="13564" max="13564" width="16.59765625" style="1" customWidth="1"/>
    <col min="13565" max="13565" width="14.73046875" style="1" customWidth="1"/>
    <col min="13566" max="13566" width="13.1328125" style="1" customWidth="1"/>
    <col min="13567" max="13567" width="9.1328125" style="1" customWidth="1"/>
    <col min="13568" max="13568" width="9.59765625" style="1" customWidth="1"/>
    <col min="13569" max="13569" width="24.59765625" style="1" customWidth="1"/>
    <col min="13570" max="13570" width="25.1328125" style="1" customWidth="1"/>
    <col min="13571" max="13571" width="7.73046875" style="1" customWidth="1"/>
    <col min="13572" max="13572" width="7.59765625" style="1" customWidth="1"/>
    <col min="13573" max="13573" width="10.86328125" style="1" customWidth="1"/>
    <col min="13574" max="13574" width="7.265625" style="1" customWidth="1"/>
    <col min="13575" max="13575" width="8" style="1" customWidth="1"/>
    <col min="13576" max="13576" width="28" style="1" customWidth="1"/>
    <col min="13577" max="13577" width="12" style="1" customWidth="1"/>
    <col min="13578" max="13578" width="42.265625" style="1" customWidth="1"/>
    <col min="13579" max="13579" width="61.265625" style="1" customWidth="1"/>
    <col min="13580" max="13817" width="7.86328125" style="1"/>
    <col min="13818" max="13818" width="9.1328125" style="1" customWidth="1"/>
    <col min="13819" max="13819" width="54.3984375" style="1" customWidth="1"/>
    <col min="13820" max="13820" width="16.59765625" style="1" customWidth="1"/>
    <col min="13821" max="13821" width="14.73046875" style="1" customWidth="1"/>
    <col min="13822" max="13822" width="13.1328125" style="1" customWidth="1"/>
    <col min="13823" max="13823" width="9.1328125" style="1" customWidth="1"/>
    <col min="13824" max="13824" width="9.59765625" style="1" customWidth="1"/>
    <col min="13825" max="13825" width="24.59765625" style="1" customWidth="1"/>
    <col min="13826" max="13826" width="25.1328125" style="1" customWidth="1"/>
    <col min="13827" max="13827" width="7.73046875" style="1" customWidth="1"/>
    <col min="13828" max="13828" width="7.59765625" style="1" customWidth="1"/>
    <col min="13829" max="13829" width="10.86328125" style="1" customWidth="1"/>
    <col min="13830" max="13830" width="7.265625" style="1" customWidth="1"/>
    <col min="13831" max="13831" width="8" style="1" customWidth="1"/>
    <col min="13832" max="13832" width="28" style="1" customWidth="1"/>
    <col min="13833" max="13833" width="12" style="1" customWidth="1"/>
    <col min="13834" max="13834" width="42.265625" style="1" customWidth="1"/>
    <col min="13835" max="13835" width="61.265625" style="1" customWidth="1"/>
    <col min="13836" max="14073" width="7.86328125" style="1"/>
    <col min="14074" max="14074" width="9.1328125" style="1" customWidth="1"/>
    <col min="14075" max="14075" width="54.3984375" style="1" customWidth="1"/>
    <col min="14076" max="14076" width="16.59765625" style="1" customWidth="1"/>
    <col min="14077" max="14077" width="14.73046875" style="1" customWidth="1"/>
    <col min="14078" max="14078" width="13.1328125" style="1" customWidth="1"/>
    <col min="14079" max="14079" width="9.1328125" style="1" customWidth="1"/>
    <col min="14080" max="14080" width="9.59765625" style="1" customWidth="1"/>
    <col min="14081" max="14081" width="24.59765625" style="1" customWidth="1"/>
    <col min="14082" max="14082" width="25.1328125" style="1" customWidth="1"/>
    <col min="14083" max="14083" width="7.73046875" style="1" customWidth="1"/>
    <col min="14084" max="14084" width="7.59765625" style="1" customWidth="1"/>
    <col min="14085" max="14085" width="10.86328125" style="1" customWidth="1"/>
    <col min="14086" max="14086" width="7.265625" style="1" customWidth="1"/>
    <col min="14087" max="14087" width="8" style="1" customWidth="1"/>
    <col min="14088" max="14088" width="28" style="1" customWidth="1"/>
    <col min="14089" max="14089" width="12" style="1" customWidth="1"/>
    <col min="14090" max="14090" width="42.265625" style="1" customWidth="1"/>
    <col min="14091" max="14091" width="61.265625" style="1" customWidth="1"/>
    <col min="14092" max="14329" width="7.86328125" style="1"/>
    <col min="14330" max="14330" width="9.1328125" style="1" customWidth="1"/>
    <col min="14331" max="14331" width="54.3984375" style="1" customWidth="1"/>
    <col min="14332" max="14332" width="16.59765625" style="1" customWidth="1"/>
    <col min="14333" max="14333" width="14.73046875" style="1" customWidth="1"/>
    <col min="14334" max="14334" width="13.1328125" style="1" customWidth="1"/>
    <col min="14335" max="14335" width="9.1328125" style="1" customWidth="1"/>
    <col min="14336" max="14336" width="9.59765625" style="1" customWidth="1"/>
    <col min="14337" max="14337" width="24.59765625" style="1" customWidth="1"/>
    <col min="14338" max="14338" width="25.1328125" style="1" customWidth="1"/>
    <col min="14339" max="14339" width="7.73046875" style="1" customWidth="1"/>
    <col min="14340" max="14340" width="7.59765625" style="1" customWidth="1"/>
    <col min="14341" max="14341" width="10.86328125" style="1" customWidth="1"/>
    <col min="14342" max="14342" width="7.265625" style="1" customWidth="1"/>
    <col min="14343" max="14343" width="8" style="1" customWidth="1"/>
    <col min="14344" max="14344" width="28" style="1" customWidth="1"/>
    <col min="14345" max="14345" width="12" style="1" customWidth="1"/>
    <col min="14346" max="14346" width="42.265625" style="1" customWidth="1"/>
    <col min="14347" max="14347" width="61.265625" style="1" customWidth="1"/>
    <col min="14348" max="14585" width="7.86328125" style="1"/>
    <col min="14586" max="14586" width="9.1328125" style="1" customWidth="1"/>
    <col min="14587" max="14587" width="54.3984375" style="1" customWidth="1"/>
    <col min="14588" max="14588" width="16.59765625" style="1" customWidth="1"/>
    <col min="14589" max="14589" width="14.73046875" style="1" customWidth="1"/>
    <col min="14590" max="14590" width="13.1328125" style="1" customWidth="1"/>
    <col min="14591" max="14591" width="9.1328125" style="1" customWidth="1"/>
    <col min="14592" max="14592" width="9.59765625" style="1" customWidth="1"/>
    <col min="14593" max="14593" width="24.59765625" style="1" customWidth="1"/>
    <col min="14594" max="14594" width="25.1328125" style="1" customWidth="1"/>
    <col min="14595" max="14595" width="7.73046875" style="1" customWidth="1"/>
    <col min="14596" max="14596" width="7.59765625" style="1" customWidth="1"/>
    <col min="14597" max="14597" width="10.86328125" style="1" customWidth="1"/>
    <col min="14598" max="14598" width="7.265625" style="1" customWidth="1"/>
    <col min="14599" max="14599" width="8" style="1" customWidth="1"/>
    <col min="14600" max="14600" width="28" style="1" customWidth="1"/>
    <col min="14601" max="14601" width="12" style="1" customWidth="1"/>
    <col min="14602" max="14602" width="42.265625" style="1" customWidth="1"/>
    <col min="14603" max="14603" width="61.265625" style="1" customWidth="1"/>
    <col min="14604" max="14841" width="7.86328125" style="1"/>
    <col min="14842" max="14842" width="9.1328125" style="1" customWidth="1"/>
    <col min="14843" max="14843" width="54.3984375" style="1" customWidth="1"/>
    <col min="14844" max="14844" width="16.59765625" style="1" customWidth="1"/>
    <col min="14845" max="14845" width="14.73046875" style="1" customWidth="1"/>
    <col min="14846" max="14846" width="13.1328125" style="1" customWidth="1"/>
    <col min="14847" max="14847" width="9.1328125" style="1" customWidth="1"/>
    <col min="14848" max="14848" width="9.59765625" style="1" customWidth="1"/>
    <col min="14849" max="14849" width="24.59765625" style="1" customWidth="1"/>
    <col min="14850" max="14850" width="25.1328125" style="1" customWidth="1"/>
    <col min="14851" max="14851" width="7.73046875" style="1" customWidth="1"/>
    <col min="14852" max="14852" width="7.59765625" style="1" customWidth="1"/>
    <col min="14853" max="14853" width="10.86328125" style="1" customWidth="1"/>
    <col min="14854" max="14854" width="7.265625" style="1" customWidth="1"/>
    <col min="14855" max="14855" width="8" style="1" customWidth="1"/>
    <col min="14856" max="14856" width="28" style="1" customWidth="1"/>
    <col min="14857" max="14857" width="12" style="1" customWidth="1"/>
    <col min="14858" max="14858" width="42.265625" style="1" customWidth="1"/>
    <col min="14859" max="14859" width="61.265625" style="1" customWidth="1"/>
    <col min="14860" max="15097" width="7.86328125" style="1"/>
    <col min="15098" max="15098" width="9.1328125" style="1" customWidth="1"/>
    <col min="15099" max="15099" width="54.3984375" style="1" customWidth="1"/>
    <col min="15100" max="15100" width="16.59765625" style="1" customWidth="1"/>
    <col min="15101" max="15101" width="14.73046875" style="1" customWidth="1"/>
    <col min="15102" max="15102" width="13.1328125" style="1" customWidth="1"/>
    <col min="15103" max="15103" width="9.1328125" style="1" customWidth="1"/>
    <col min="15104" max="15104" width="9.59765625" style="1" customWidth="1"/>
    <col min="15105" max="15105" width="24.59765625" style="1" customWidth="1"/>
    <col min="15106" max="15106" width="25.1328125" style="1" customWidth="1"/>
    <col min="15107" max="15107" width="7.73046875" style="1" customWidth="1"/>
    <col min="15108" max="15108" width="7.59765625" style="1" customWidth="1"/>
    <col min="15109" max="15109" width="10.86328125" style="1" customWidth="1"/>
    <col min="15110" max="15110" width="7.265625" style="1" customWidth="1"/>
    <col min="15111" max="15111" width="8" style="1" customWidth="1"/>
    <col min="15112" max="15112" width="28" style="1" customWidth="1"/>
    <col min="15113" max="15113" width="12" style="1" customWidth="1"/>
    <col min="15114" max="15114" width="42.265625" style="1" customWidth="1"/>
    <col min="15115" max="15115" width="61.265625" style="1" customWidth="1"/>
    <col min="15116" max="15353" width="7.86328125" style="1"/>
    <col min="15354" max="15354" width="9.1328125" style="1" customWidth="1"/>
    <col min="15355" max="15355" width="54.3984375" style="1" customWidth="1"/>
    <col min="15356" max="15356" width="16.59765625" style="1" customWidth="1"/>
    <col min="15357" max="15357" width="14.73046875" style="1" customWidth="1"/>
    <col min="15358" max="15358" width="13.1328125" style="1" customWidth="1"/>
    <col min="15359" max="15359" width="9.1328125" style="1" customWidth="1"/>
    <col min="15360" max="15360" width="9.59765625" style="1" customWidth="1"/>
    <col min="15361" max="15361" width="24.59765625" style="1" customWidth="1"/>
    <col min="15362" max="15362" width="25.1328125" style="1" customWidth="1"/>
    <col min="15363" max="15363" width="7.73046875" style="1" customWidth="1"/>
    <col min="15364" max="15364" width="7.59765625" style="1" customWidth="1"/>
    <col min="15365" max="15365" width="10.86328125" style="1" customWidth="1"/>
    <col min="15366" max="15366" width="7.265625" style="1" customWidth="1"/>
    <col min="15367" max="15367" width="8" style="1" customWidth="1"/>
    <col min="15368" max="15368" width="28" style="1" customWidth="1"/>
    <col min="15369" max="15369" width="12" style="1" customWidth="1"/>
    <col min="15370" max="15370" width="42.265625" style="1" customWidth="1"/>
    <col min="15371" max="15371" width="61.265625" style="1" customWidth="1"/>
    <col min="15372" max="15609" width="7.86328125" style="1"/>
    <col min="15610" max="15610" width="9.1328125" style="1" customWidth="1"/>
    <col min="15611" max="15611" width="54.3984375" style="1" customWidth="1"/>
    <col min="15612" max="15612" width="16.59765625" style="1" customWidth="1"/>
    <col min="15613" max="15613" width="14.73046875" style="1" customWidth="1"/>
    <col min="15614" max="15614" width="13.1328125" style="1" customWidth="1"/>
    <col min="15615" max="15615" width="9.1328125" style="1" customWidth="1"/>
    <col min="15616" max="15616" width="9.59765625" style="1" customWidth="1"/>
    <col min="15617" max="15617" width="24.59765625" style="1" customWidth="1"/>
    <col min="15618" max="15618" width="25.1328125" style="1" customWidth="1"/>
    <col min="15619" max="15619" width="7.73046875" style="1" customWidth="1"/>
    <col min="15620" max="15620" width="7.59765625" style="1" customWidth="1"/>
    <col min="15621" max="15621" width="10.86328125" style="1" customWidth="1"/>
    <col min="15622" max="15622" width="7.265625" style="1" customWidth="1"/>
    <col min="15623" max="15623" width="8" style="1" customWidth="1"/>
    <col min="15624" max="15624" width="28" style="1" customWidth="1"/>
    <col min="15625" max="15625" width="12" style="1" customWidth="1"/>
    <col min="15626" max="15626" width="42.265625" style="1" customWidth="1"/>
    <col min="15627" max="15627" width="61.265625" style="1" customWidth="1"/>
    <col min="15628" max="15865" width="7.86328125" style="1"/>
    <col min="15866" max="15866" width="9.1328125" style="1" customWidth="1"/>
    <col min="15867" max="15867" width="54.3984375" style="1" customWidth="1"/>
    <col min="15868" max="15868" width="16.59765625" style="1" customWidth="1"/>
    <col min="15869" max="15869" width="14.73046875" style="1" customWidth="1"/>
    <col min="15870" max="15870" width="13.1328125" style="1" customWidth="1"/>
    <col min="15871" max="15871" width="9.1328125" style="1" customWidth="1"/>
    <col min="15872" max="15872" width="9.59765625" style="1" customWidth="1"/>
    <col min="15873" max="15873" width="24.59765625" style="1" customWidth="1"/>
    <col min="15874" max="15874" width="25.1328125" style="1" customWidth="1"/>
    <col min="15875" max="15875" width="7.73046875" style="1" customWidth="1"/>
    <col min="15876" max="15876" width="7.59765625" style="1" customWidth="1"/>
    <col min="15877" max="15877" width="10.86328125" style="1" customWidth="1"/>
    <col min="15878" max="15878" width="7.265625" style="1" customWidth="1"/>
    <col min="15879" max="15879" width="8" style="1" customWidth="1"/>
    <col min="15880" max="15880" width="28" style="1" customWidth="1"/>
    <col min="15881" max="15881" width="12" style="1" customWidth="1"/>
    <col min="15882" max="15882" width="42.265625" style="1" customWidth="1"/>
    <col min="15883" max="15883" width="61.265625" style="1" customWidth="1"/>
    <col min="15884" max="16121" width="7.86328125" style="1"/>
    <col min="16122" max="16122" width="9.1328125" style="1" customWidth="1"/>
    <col min="16123" max="16123" width="54.3984375" style="1" customWidth="1"/>
    <col min="16124" max="16124" width="16.59765625" style="1" customWidth="1"/>
    <col min="16125" max="16125" width="14.73046875" style="1" customWidth="1"/>
    <col min="16126" max="16126" width="13.1328125" style="1" customWidth="1"/>
    <col min="16127" max="16127" width="9.1328125" style="1" customWidth="1"/>
    <col min="16128" max="16128" width="9.59765625" style="1" customWidth="1"/>
    <col min="16129" max="16129" width="24.59765625" style="1" customWidth="1"/>
    <col min="16130" max="16130" width="25.1328125" style="1" customWidth="1"/>
    <col min="16131" max="16131" width="7.73046875" style="1" customWidth="1"/>
    <col min="16132" max="16132" width="7.59765625" style="1" customWidth="1"/>
    <col min="16133" max="16133" width="10.86328125" style="1" customWidth="1"/>
    <col min="16134" max="16134" width="7.265625" style="1" customWidth="1"/>
    <col min="16135" max="16135" width="8" style="1" customWidth="1"/>
    <col min="16136" max="16136" width="28" style="1" customWidth="1"/>
    <col min="16137" max="16137" width="12" style="1" customWidth="1"/>
    <col min="16138" max="16138" width="42.265625" style="1" customWidth="1"/>
    <col min="16139" max="16139" width="61.265625" style="1" customWidth="1"/>
    <col min="16140" max="16384" width="7.86328125" style="1"/>
  </cols>
  <sheetData>
    <row r="1" spans="1:21" ht="15.75" customHeight="1" x14ac:dyDescent="0.45">
      <c r="A1" s="267" t="str">
        <f>+'1.TP HT'!A1:F1</f>
        <v>ỦY BAN NHÂN DÂN</v>
      </c>
      <c r="B1" s="267"/>
      <c r="C1" s="267"/>
      <c r="D1" s="267"/>
      <c r="E1" s="267"/>
      <c r="F1" s="267"/>
      <c r="G1" s="268" t="s">
        <v>0</v>
      </c>
      <c r="H1" s="268"/>
      <c r="I1" s="268"/>
      <c r="J1" s="268"/>
      <c r="K1" s="268"/>
      <c r="L1" s="268"/>
      <c r="M1" s="268"/>
      <c r="N1" s="268"/>
      <c r="O1" s="268"/>
    </row>
    <row r="2" spans="1:21" ht="15.75" customHeight="1" x14ac:dyDescent="0.45">
      <c r="A2" s="268" t="str">
        <f>+'1.TP HT'!A2:F2</f>
        <v>TỈNH HÀ TĨNH</v>
      </c>
      <c r="B2" s="268"/>
      <c r="C2" s="268"/>
      <c r="D2" s="268"/>
      <c r="E2" s="268"/>
      <c r="F2" s="268"/>
      <c r="G2" s="268" t="s">
        <v>1</v>
      </c>
      <c r="H2" s="268"/>
      <c r="I2" s="268"/>
      <c r="J2" s="268"/>
      <c r="K2" s="268"/>
      <c r="L2" s="268"/>
      <c r="M2" s="268"/>
      <c r="N2" s="268"/>
      <c r="O2" s="268"/>
    </row>
    <row r="3" spans="1:21" ht="12.75" x14ac:dyDescent="0.25">
      <c r="A3" s="269"/>
      <c r="B3" s="269"/>
      <c r="C3" s="269"/>
      <c r="D3" s="269"/>
      <c r="E3" s="269"/>
      <c r="F3" s="269"/>
      <c r="G3" s="269"/>
      <c r="H3" s="269"/>
      <c r="I3" s="269"/>
      <c r="J3" s="269"/>
      <c r="K3" s="269"/>
      <c r="L3" s="269"/>
      <c r="M3" s="269"/>
      <c r="N3" s="269"/>
      <c r="O3" s="269"/>
    </row>
    <row r="4" spans="1:21" s="2" customFormat="1" ht="14.25" customHeight="1" x14ac:dyDescent="0.45">
      <c r="A4" s="270" t="s">
        <v>701</v>
      </c>
      <c r="B4" s="270"/>
      <c r="C4" s="270"/>
      <c r="D4" s="270"/>
      <c r="E4" s="270"/>
      <c r="F4" s="270"/>
      <c r="G4" s="270"/>
      <c r="H4" s="270"/>
      <c r="I4" s="270"/>
      <c r="J4" s="270"/>
      <c r="K4" s="270"/>
      <c r="L4" s="270"/>
      <c r="M4" s="270"/>
      <c r="N4" s="270"/>
      <c r="O4" s="270"/>
    </row>
    <row r="5" spans="1:21"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21" ht="15" customHeight="1" x14ac:dyDescent="0.25">
      <c r="A6" s="275"/>
      <c r="B6" s="275"/>
      <c r="C6" s="275"/>
      <c r="D6" s="275"/>
      <c r="E6" s="275"/>
      <c r="F6" s="275"/>
      <c r="G6" s="275"/>
      <c r="H6" s="275"/>
      <c r="I6" s="275"/>
      <c r="J6" s="275"/>
      <c r="K6" s="275"/>
      <c r="L6" s="275"/>
      <c r="M6" s="275"/>
      <c r="N6" s="275"/>
      <c r="O6" s="275"/>
    </row>
    <row r="7" spans="1:21" s="3" customFormat="1" ht="20.25" customHeight="1" x14ac:dyDescent="0.45">
      <c r="A7" s="279" t="s">
        <v>2</v>
      </c>
      <c r="B7" s="281" t="s">
        <v>3</v>
      </c>
      <c r="C7" s="281" t="s">
        <v>4</v>
      </c>
      <c r="D7" s="281" t="s">
        <v>5</v>
      </c>
      <c r="E7" s="281"/>
      <c r="F7" s="281"/>
      <c r="G7" s="281"/>
      <c r="H7" s="281" t="s">
        <v>628</v>
      </c>
      <c r="I7" s="281" t="s">
        <v>6</v>
      </c>
      <c r="J7" s="281" t="s">
        <v>7</v>
      </c>
      <c r="K7" s="281"/>
      <c r="L7" s="281"/>
      <c r="M7" s="281"/>
      <c r="N7" s="281"/>
      <c r="O7" s="281" t="s">
        <v>8</v>
      </c>
    </row>
    <row r="8" spans="1:21" s="3" customFormat="1" ht="78.75" customHeight="1" x14ac:dyDescent="0.45">
      <c r="A8" s="280"/>
      <c r="B8" s="282"/>
      <c r="C8" s="282"/>
      <c r="D8" s="4" t="s">
        <v>9</v>
      </c>
      <c r="E8" s="4" t="s">
        <v>10</v>
      </c>
      <c r="F8" s="4" t="s">
        <v>11</v>
      </c>
      <c r="G8" s="4" t="s">
        <v>12</v>
      </c>
      <c r="H8" s="282"/>
      <c r="I8" s="282"/>
      <c r="J8" s="4" t="s">
        <v>13</v>
      </c>
      <c r="K8" s="4" t="s">
        <v>14</v>
      </c>
      <c r="L8" s="4" t="s">
        <v>15</v>
      </c>
      <c r="M8" s="4" t="s">
        <v>16</v>
      </c>
      <c r="N8" s="4" t="str">
        <f>+'1.TP HT'!N8</f>
        <v>Ứng trước của DN và XH hoá</v>
      </c>
      <c r="O8" s="282"/>
    </row>
    <row r="9" spans="1:21" s="5" customFormat="1" ht="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21" s="82" customFormat="1" ht="13.9" x14ac:dyDescent="0.45">
      <c r="A10" s="79" t="s">
        <v>18</v>
      </c>
      <c r="B10" s="80" t="s">
        <v>19</v>
      </c>
      <c r="C10" s="51">
        <f>SUM(C11)</f>
        <v>11.200000000000001</v>
      </c>
      <c r="D10" s="51">
        <f>SUM(D11)</f>
        <v>2.2400000000000002</v>
      </c>
      <c r="E10" s="51"/>
      <c r="F10" s="51"/>
      <c r="G10" s="51">
        <f>SUM(G11)</f>
        <v>8.9600000000000009</v>
      </c>
      <c r="H10" s="81"/>
      <c r="I10" s="51">
        <f>SUM(I11)</f>
        <v>18.5</v>
      </c>
      <c r="J10" s="51"/>
      <c r="K10" s="51">
        <f>SUM(K11)</f>
        <v>18.5</v>
      </c>
      <c r="L10" s="51"/>
      <c r="M10" s="51"/>
      <c r="N10" s="51"/>
      <c r="O10" s="79"/>
    </row>
    <row r="11" spans="1:21" s="86" customFormat="1" ht="55.5" x14ac:dyDescent="0.45">
      <c r="A11" s="83">
        <v>1</v>
      </c>
      <c r="B11" s="84" t="s">
        <v>20</v>
      </c>
      <c r="C11" s="51">
        <f>SUM(D11:G11)</f>
        <v>11.200000000000001</v>
      </c>
      <c r="D11" s="51">
        <v>2.2400000000000002</v>
      </c>
      <c r="E11" s="51"/>
      <c r="F11" s="51"/>
      <c r="G11" s="51">
        <v>8.9600000000000009</v>
      </c>
      <c r="H11" s="83" t="s">
        <v>21</v>
      </c>
      <c r="I11" s="51">
        <v>18.5</v>
      </c>
      <c r="J11" s="51"/>
      <c r="K11" s="51">
        <v>18.5</v>
      </c>
      <c r="L11" s="51"/>
      <c r="M11" s="51"/>
      <c r="N11" s="51"/>
      <c r="O11" s="85" t="s">
        <v>782</v>
      </c>
    </row>
    <row r="12" spans="1:21" s="91" customFormat="1" ht="13.9" x14ac:dyDescent="0.35">
      <c r="A12" s="87" t="s">
        <v>22</v>
      </c>
      <c r="B12" s="88" t="s">
        <v>23</v>
      </c>
      <c r="C12" s="51">
        <f>SUM(C13)</f>
        <v>0.81</v>
      </c>
      <c r="D12" s="51"/>
      <c r="E12" s="51"/>
      <c r="F12" s="51"/>
      <c r="G12" s="51">
        <f>SUM(G13)</f>
        <v>0.81</v>
      </c>
      <c r="H12" s="81"/>
      <c r="I12" s="51">
        <f>SUM(I13)</f>
        <v>0.5</v>
      </c>
      <c r="J12" s="51"/>
      <c r="K12" s="51"/>
      <c r="L12" s="51"/>
      <c r="M12" s="51"/>
      <c r="N12" s="51">
        <f>SUM(N13)</f>
        <v>0.5</v>
      </c>
      <c r="O12" s="89"/>
      <c r="P12" s="90"/>
      <c r="Q12" s="90"/>
      <c r="R12" s="90"/>
      <c r="S12" s="90"/>
      <c r="T12" s="90"/>
      <c r="U12" s="90"/>
    </row>
    <row r="13" spans="1:21" s="96" customFormat="1" ht="27.75" x14ac:dyDescent="0.4">
      <c r="A13" s="92">
        <v>1</v>
      </c>
      <c r="B13" s="84" t="s">
        <v>24</v>
      </c>
      <c r="C13" s="51">
        <f t="shared" ref="C13:C26" si="0">SUM(D13:G13)</f>
        <v>0.81</v>
      </c>
      <c r="D13" s="51"/>
      <c r="E13" s="93"/>
      <c r="F13" s="51"/>
      <c r="G13" s="93">
        <v>0.81</v>
      </c>
      <c r="H13" s="94" t="s">
        <v>25</v>
      </c>
      <c r="I13" s="93">
        <v>0.5</v>
      </c>
      <c r="J13" s="93"/>
      <c r="K13" s="51"/>
      <c r="L13" s="51"/>
      <c r="M13" s="93"/>
      <c r="N13" s="93">
        <v>0.5</v>
      </c>
      <c r="O13" s="63" t="s">
        <v>702</v>
      </c>
      <c r="P13" s="95"/>
      <c r="Q13" s="95"/>
      <c r="R13" s="95"/>
      <c r="S13" s="95"/>
      <c r="T13" s="95"/>
      <c r="U13" s="95"/>
    </row>
    <row r="14" spans="1:21" s="98" customFormat="1" ht="13.9" x14ac:dyDescent="0.45">
      <c r="A14" s="79" t="s">
        <v>26</v>
      </c>
      <c r="B14" s="97" t="s">
        <v>27</v>
      </c>
      <c r="C14" s="51">
        <f>SUM(C15:C17)</f>
        <v>1</v>
      </c>
      <c r="D14" s="51">
        <f t="shared" ref="D14:M14" si="1">SUM(D15:D17)</f>
        <v>0.15</v>
      </c>
      <c r="E14" s="51"/>
      <c r="F14" s="51"/>
      <c r="G14" s="51">
        <f t="shared" si="1"/>
        <v>0.84999999999999987</v>
      </c>
      <c r="H14" s="81"/>
      <c r="I14" s="51">
        <f t="shared" si="1"/>
        <v>0.55000000000000004</v>
      </c>
      <c r="J14" s="51"/>
      <c r="K14" s="51">
        <f t="shared" si="1"/>
        <v>0.35</v>
      </c>
      <c r="L14" s="51"/>
      <c r="M14" s="51">
        <f t="shared" si="1"/>
        <v>0.2</v>
      </c>
      <c r="N14" s="51"/>
      <c r="O14" s="79"/>
    </row>
    <row r="15" spans="1:21" s="98" customFormat="1" ht="41.65" x14ac:dyDescent="0.45">
      <c r="A15" s="83">
        <v>1</v>
      </c>
      <c r="B15" s="99" t="s">
        <v>28</v>
      </c>
      <c r="C15" s="51">
        <f t="shared" si="0"/>
        <v>0.5</v>
      </c>
      <c r="D15" s="51">
        <v>0.15</v>
      </c>
      <c r="E15" s="51"/>
      <c r="F15" s="51"/>
      <c r="G15" s="51">
        <v>0.35</v>
      </c>
      <c r="H15" s="100" t="s">
        <v>29</v>
      </c>
      <c r="I15" s="51">
        <v>0.2</v>
      </c>
      <c r="J15" s="51"/>
      <c r="K15" s="51"/>
      <c r="L15" s="51"/>
      <c r="M15" s="51">
        <v>0.2</v>
      </c>
      <c r="N15" s="51"/>
      <c r="O15" s="85" t="s">
        <v>703</v>
      </c>
    </row>
    <row r="16" spans="1:21" s="98" customFormat="1" ht="41.65" x14ac:dyDescent="0.45">
      <c r="A16" s="83">
        <v>2</v>
      </c>
      <c r="B16" s="84" t="s">
        <v>30</v>
      </c>
      <c r="C16" s="51">
        <f t="shared" si="0"/>
        <v>0.3</v>
      </c>
      <c r="D16" s="51"/>
      <c r="E16" s="51"/>
      <c r="F16" s="51"/>
      <c r="G16" s="51">
        <v>0.3</v>
      </c>
      <c r="H16" s="101" t="s">
        <v>31</v>
      </c>
      <c r="I16" s="51">
        <v>0.2</v>
      </c>
      <c r="J16" s="51"/>
      <c r="K16" s="51">
        <v>0.2</v>
      </c>
      <c r="L16" s="51"/>
      <c r="M16" s="102"/>
      <c r="N16" s="51"/>
      <c r="O16" s="85" t="s">
        <v>32</v>
      </c>
    </row>
    <row r="17" spans="1:15" s="98" customFormat="1" ht="41.65" x14ac:dyDescent="0.45">
      <c r="A17" s="83">
        <v>3</v>
      </c>
      <c r="B17" s="84" t="s">
        <v>33</v>
      </c>
      <c r="C17" s="51">
        <f t="shared" si="0"/>
        <v>0.2</v>
      </c>
      <c r="D17" s="51"/>
      <c r="E17" s="51"/>
      <c r="F17" s="51"/>
      <c r="G17" s="51">
        <v>0.2</v>
      </c>
      <c r="H17" s="101" t="s">
        <v>34</v>
      </c>
      <c r="I17" s="51">
        <v>0.15</v>
      </c>
      <c r="J17" s="51"/>
      <c r="K17" s="51">
        <v>0.15</v>
      </c>
      <c r="L17" s="51"/>
      <c r="M17" s="102"/>
      <c r="N17" s="51"/>
      <c r="O17" s="85" t="s">
        <v>32</v>
      </c>
    </row>
    <row r="18" spans="1:15" s="98" customFormat="1" ht="13.9" x14ac:dyDescent="0.45">
      <c r="A18" s="79" t="s">
        <v>35</v>
      </c>
      <c r="B18" s="97" t="s">
        <v>36</v>
      </c>
      <c r="C18" s="51">
        <f>SUM(C19)</f>
        <v>0.08</v>
      </c>
      <c r="D18" s="51">
        <f t="shared" ref="D18:N18" si="2">SUM(D19)</f>
        <v>0.03</v>
      </c>
      <c r="E18" s="51"/>
      <c r="F18" s="51"/>
      <c r="G18" s="51">
        <f t="shared" si="2"/>
        <v>0.05</v>
      </c>
      <c r="H18" s="81"/>
      <c r="I18" s="51">
        <f t="shared" si="2"/>
        <v>0.5</v>
      </c>
      <c r="J18" s="51"/>
      <c r="K18" s="51"/>
      <c r="L18" s="51"/>
      <c r="M18" s="51">
        <f t="shared" si="2"/>
        <v>0.5</v>
      </c>
      <c r="N18" s="51">
        <f t="shared" si="2"/>
        <v>0</v>
      </c>
      <c r="O18" s="79"/>
    </row>
    <row r="19" spans="1:15" s="98" customFormat="1" ht="41.65" x14ac:dyDescent="0.45">
      <c r="A19" s="83">
        <v>1</v>
      </c>
      <c r="B19" s="84" t="s">
        <v>37</v>
      </c>
      <c r="C19" s="51">
        <f t="shared" si="0"/>
        <v>0.08</v>
      </c>
      <c r="D19" s="51">
        <v>0.03</v>
      </c>
      <c r="E19" s="51"/>
      <c r="F19" s="51"/>
      <c r="G19" s="51">
        <v>0.05</v>
      </c>
      <c r="H19" s="103" t="s">
        <v>29</v>
      </c>
      <c r="I19" s="51">
        <v>0.5</v>
      </c>
      <c r="J19" s="51"/>
      <c r="K19" s="51"/>
      <c r="L19" s="51"/>
      <c r="M19" s="51">
        <v>0.5</v>
      </c>
      <c r="N19" s="51"/>
      <c r="O19" s="85" t="s">
        <v>703</v>
      </c>
    </row>
    <row r="20" spans="1:15" s="105" customFormat="1" ht="13.9" x14ac:dyDescent="0.45">
      <c r="A20" s="79" t="s">
        <v>38</v>
      </c>
      <c r="B20" s="80" t="s">
        <v>39</v>
      </c>
      <c r="C20" s="51">
        <f>SUM(C21:C24)</f>
        <v>234.05</v>
      </c>
      <c r="D20" s="51">
        <f>SUM(D21:D24)</f>
        <v>9.35</v>
      </c>
      <c r="E20" s="51">
        <f>SUM(E21:E24)</f>
        <v>26.06</v>
      </c>
      <c r="F20" s="51"/>
      <c r="G20" s="51">
        <f>SUM(G21:G24)</f>
        <v>198.64000000000001</v>
      </c>
      <c r="H20" s="81"/>
      <c r="I20" s="51">
        <f>SUM(I21:I24)</f>
        <v>273.45</v>
      </c>
      <c r="J20" s="51"/>
      <c r="K20" s="51"/>
      <c r="L20" s="51"/>
      <c r="M20" s="51">
        <f>SUM(M21:M24)</f>
        <v>0.45</v>
      </c>
      <c r="N20" s="51">
        <f>SUM(N21:N24)</f>
        <v>273</v>
      </c>
      <c r="O20" s="104"/>
    </row>
    <row r="21" spans="1:15" s="98" customFormat="1" ht="27.75" x14ac:dyDescent="0.45">
      <c r="A21" s="83">
        <v>1</v>
      </c>
      <c r="B21" s="84" t="s">
        <v>40</v>
      </c>
      <c r="C21" s="51">
        <f t="shared" si="0"/>
        <v>1</v>
      </c>
      <c r="D21" s="51">
        <v>0.71</v>
      </c>
      <c r="E21" s="51"/>
      <c r="F21" s="51"/>
      <c r="G21" s="51">
        <v>0.28999999999999998</v>
      </c>
      <c r="H21" s="83" t="s">
        <v>41</v>
      </c>
      <c r="I21" s="51">
        <v>0.45</v>
      </c>
      <c r="J21" s="51"/>
      <c r="K21" s="51"/>
      <c r="L21" s="51"/>
      <c r="M21" s="51">
        <v>0.45</v>
      </c>
      <c r="N21" s="51"/>
      <c r="O21" s="92" t="s">
        <v>42</v>
      </c>
    </row>
    <row r="22" spans="1:15" s="98" customFormat="1" ht="27.75" x14ac:dyDescent="0.45">
      <c r="A22" s="83">
        <v>2</v>
      </c>
      <c r="B22" s="84" t="s">
        <v>43</v>
      </c>
      <c r="C22" s="51">
        <f t="shared" si="0"/>
        <v>154.25</v>
      </c>
      <c r="D22" s="51">
        <v>4.83</v>
      </c>
      <c r="E22" s="51">
        <v>26.06</v>
      </c>
      <c r="F22" s="51"/>
      <c r="G22" s="51">
        <v>123.36</v>
      </c>
      <c r="H22" s="103" t="s">
        <v>44</v>
      </c>
      <c r="I22" s="51">
        <v>145</v>
      </c>
      <c r="J22" s="51"/>
      <c r="K22" s="51"/>
      <c r="L22" s="51"/>
      <c r="M22" s="51"/>
      <c r="N22" s="51">
        <v>145</v>
      </c>
      <c r="O22" s="103" t="s">
        <v>704</v>
      </c>
    </row>
    <row r="23" spans="1:15" s="98" customFormat="1" ht="27.75" x14ac:dyDescent="0.45">
      <c r="A23" s="83">
        <v>3</v>
      </c>
      <c r="B23" s="84" t="s">
        <v>45</v>
      </c>
      <c r="C23" s="51">
        <f>SUM(D23:G23)</f>
        <v>68.900000000000006</v>
      </c>
      <c r="D23" s="51">
        <v>2.81</v>
      </c>
      <c r="E23" s="51"/>
      <c r="F23" s="51"/>
      <c r="G23" s="51">
        <v>66.09</v>
      </c>
      <c r="H23" s="106" t="s">
        <v>46</v>
      </c>
      <c r="I23" s="51">
        <v>118</v>
      </c>
      <c r="J23" s="51"/>
      <c r="K23" s="51"/>
      <c r="L23" s="51"/>
      <c r="M23" s="51"/>
      <c r="N23" s="51">
        <v>118</v>
      </c>
      <c r="O23" s="103" t="s">
        <v>704</v>
      </c>
    </row>
    <row r="24" spans="1:15" s="98" customFormat="1" ht="27.75" x14ac:dyDescent="0.45">
      <c r="A24" s="83">
        <v>4</v>
      </c>
      <c r="B24" s="26" t="s">
        <v>644</v>
      </c>
      <c r="C24" s="51">
        <f t="shared" si="0"/>
        <v>9.9</v>
      </c>
      <c r="D24" s="51">
        <v>1</v>
      </c>
      <c r="E24" s="51"/>
      <c r="F24" s="51"/>
      <c r="G24" s="51">
        <v>8.9</v>
      </c>
      <c r="H24" s="106" t="s">
        <v>25</v>
      </c>
      <c r="I24" s="51">
        <f>+N24</f>
        <v>10</v>
      </c>
      <c r="J24" s="51"/>
      <c r="K24" s="51"/>
      <c r="L24" s="51"/>
      <c r="M24" s="51"/>
      <c r="N24" s="51">
        <v>10</v>
      </c>
      <c r="O24" s="27" t="s">
        <v>645</v>
      </c>
    </row>
    <row r="25" spans="1:15" s="98" customFormat="1" ht="13.9" x14ac:dyDescent="0.45">
      <c r="A25" s="79" t="s">
        <v>47</v>
      </c>
      <c r="B25" s="80" t="s">
        <v>48</v>
      </c>
      <c r="C25" s="51">
        <f>SUM(C26:C26)</f>
        <v>23.4</v>
      </c>
      <c r="D25" s="51">
        <f>SUM(D26:D26)</f>
        <v>0</v>
      </c>
      <c r="E25" s="51"/>
      <c r="F25" s="51"/>
      <c r="G25" s="51">
        <f>SUM(G26:G26)</f>
        <v>23.4</v>
      </c>
      <c r="H25" s="81">
        <f>SUM(H26:H26)</f>
        <v>0</v>
      </c>
      <c r="I25" s="51">
        <f>SUM(I26:I26)</f>
        <v>8.5</v>
      </c>
      <c r="J25" s="51"/>
      <c r="K25" s="51"/>
      <c r="L25" s="51"/>
      <c r="M25" s="51"/>
      <c r="N25" s="51">
        <f>SUM(N26:N26)</f>
        <v>8.5</v>
      </c>
      <c r="O25" s="79"/>
    </row>
    <row r="26" spans="1:15" s="98" customFormat="1" ht="41.65" x14ac:dyDescent="0.45">
      <c r="A26" s="83">
        <v>1</v>
      </c>
      <c r="B26" s="107" t="s">
        <v>49</v>
      </c>
      <c r="C26" s="51">
        <f t="shared" si="0"/>
        <v>23.4</v>
      </c>
      <c r="D26" s="51"/>
      <c r="E26" s="51"/>
      <c r="F26" s="51"/>
      <c r="G26" s="51">
        <v>23.4</v>
      </c>
      <c r="H26" s="106" t="s">
        <v>50</v>
      </c>
      <c r="I26" s="51">
        <v>8.5</v>
      </c>
      <c r="J26" s="51"/>
      <c r="K26" s="51"/>
      <c r="L26" s="51"/>
      <c r="M26" s="51"/>
      <c r="N26" s="51">
        <v>8.5</v>
      </c>
      <c r="O26" s="103" t="s">
        <v>705</v>
      </c>
    </row>
    <row r="27" spans="1:15" s="206" customFormat="1" ht="21.75" customHeight="1" x14ac:dyDescent="0.45">
      <c r="A27" s="225">
        <f>+A26+A24+A19+A17+A13+A11</f>
        <v>11</v>
      </c>
      <c r="B27" s="226" t="s">
        <v>590</v>
      </c>
      <c r="C27" s="227">
        <f>SUM(C10,C12,C14,C18,C20,C25)</f>
        <v>270.54000000000002</v>
      </c>
      <c r="D27" s="227">
        <f>SUM(D10,D12,D14,D18,D20,D25)</f>
        <v>11.77</v>
      </c>
      <c r="E27" s="227">
        <f>SUM(E10,E12,E14,E18,E20,E25)</f>
        <v>26.06</v>
      </c>
      <c r="F27" s="227"/>
      <c r="G27" s="227">
        <f>SUM(G10,G12,G14,G18,G20,G25)</f>
        <v>232.71</v>
      </c>
      <c r="H27" s="228"/>
      <c r="I27" s="227">
        <f>SUM(I10,I12,I14,I18,I20,I25)</f>
        <v>302</v>
      </c>
      <c r="J27" s="227"/>
      <c r="K27" s="227">
        <f>SUM(K10,K12,K14,K18,K20,K25)</f>
        <v>18.850000000000001</v>
      </c>
      <c r="L27" s="227"/>
      <c r="M27" s="227">
        <f>SUM(M10,M12,M14,M18,M20,M25)</f>
        <v>1.1499999999999999</v>
      </c>
      <c r="N27" s="227">
        <f>SUM(N10,N12,N14,N18,N20,N25)</f>
        <v>282</v>
      </c>
      <c r="O27" s="229"/>
    </row>
    <row r="28" spans="1:15" ht="12.75" x14ac:dyDescent="0.25">
      <c r="C28" s="23"/>
    </row>
    <row r="29" spans="1:15" x14ac:dyDescent="0.45">
      <c r="M29" s="266" t="s">
        <v>790</v>
      </c>
      <c r="N29" s="266"/>
      <c r="O29" s="266"/>
    </row>
  </sheetData>
  <mergeCells count="18">
    <mergeCell ref="M29:O29"/>
    <mergeCell ref="A4:O4"/>
    <mergeCell ref="A6:O6"/>
    <mergeCell ref="A7:A8"/>
    <mergeCell ref="B7:B8"/>
    <mergeCell ref="C7:C8"/>
    <mergeCell ref="D7:G7"/>
    <mergeCell ref="H7:H8"/>
    <mergeCell ref="I7:I8"/>
    <mergeCell ref="J7:N7"/>
    <mergeCell ref="O7:O8"/>
    <mergeCell ref="A5:O5"/>
    <mergeCell ref="A1:F1"/>
    <mergeCell ref="G1:O1"/>
    <mergeCell ref="A2:F2"/>
    <mergeCell ref="G2:O2"/>
    <mergeCell ref="A3:F3"/>
    <mergeCell ref="G3:O3"/>
  </mergeCells>
  <pageMargins left="0.20866141699999999" right="0.20866141699999999" top="0.74803149606299202" bottom="0.74803149606299202" header="0.31496062992126" footer="0.31496062992126"/>
  <pageSetup paperSize="9" scale="9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7"/>
  <sheetViews>
    <sheetView topLeftCell="A10" zoomScaleNormal="100" workbookViewId="0">
      <selection activeCell="A25" sqref="A25"/>
    </sheetView>
  </sheetViews>
  <sheetFormatPr defaultColWidth="7.86328125" defaultRowHeight="13.15" x14ac:dyDescent="0.45"/>
  <cols>
    <col min="1" max="1" width="4.3984375" style="1" bestFit="1" customWidth="1"/>
    <col min="2" max="2" width="30.1328125" style="8" customWidth="1"/>
    <col min="3" max="3" width="10.265625" style="1" customWidth="1"/>
    <col min="4" max="4" width="7.59765625" style="9" customWidth="1"/>
    <col min="5" max="5" width="4.73046875" style="9" bestFit="1" customWidth="1"/>
    <col min="6" max="6" width="4.86328125" style="9" bestFit="1" customWidth="1"/>
    <col min="7" max="7" width="8.1328125" style="9" bestFit="1" customWidth="1"/>
    <col min="8" max="8" width="12" style="8" customWidth="1"/>
    <col min="9" max="9" width="9.86328125" style="7" customWidth="1"/>
    <col min="10" max="10" width="6.86328125" style="1" bestFit="1" customWidth="1"/>
    <col min="11" max="11" width="7" style="1" bestFit="1" customWidth="1"/>
    <col min="12" max="12" width="7" style="1" customWidth="1"/>
    <col min="13" max="13" width="6" style="1" customWidth="1"/>
    <col min="14" max="14" width="6.86328125" style="1" customWidth="1"/>
    <col min="15" max="15" width="30.1328125" style="8" customWidth="1"/>
    <col min="16" max="248" width="7.86328125" style="1"/>
    <col min="249" max="249" width="9.1328125" style="1" customWidth="1"/>
    <col min="250" max="250" width="54.3984375" style="1" customWidth="1"/>
    <col min="251" max="255" width="14.86328125" style="1" customWidth="1"/>
    <col min="256" max="256" width="31.265625" style="1" customWidth="1"/>
    <col min="257" max="257" width="16.265625" style="1" customWidth="1"/>
    <col min="258" max="262" width="9.1328125" style="1" customWidth="1"/>
    <col min="263" max="263" width="33.1328125" style="1" customWidth="1"/>
    <col min="264" max="264" width="42.265625" style="1" customWidth="1"/>
    <col min="265" max="265" width="61.265625" style="1" customWidth="1"/>
    <col min="266" max="504" width="7.86328125" style="1"/>
    <col min="505" max="505" width="9.1328125" style="1" customWidth="1"/>
    <col min="506" max="506" width="54.3984375" style="1" customWidth="1"/>
    <col min="507" max="511" width="14.86328125" style="1" customWidth="1"/>
    <col min="512" max="512" width="31.265625" style="1" customWidth="1"/>
    <col min="513" max="513" width="16.265625" style="1" customWidth="1"/>
    <col min="514" max="518" width="9.1328125" style="1" customWidth="1"/>
    <col min="519" max="519" width="33.1328125" style="1" customWidth="1"/>
    <col min="520" max="520" width="42.265625" style="1" customWidth="1"/>
    <col min="521" max="521" width="61.265625" style="1" customWidth="1"/>
    <col min="522" max="760" width="7.86328125" style="1"/>
    <col min="761" max="761" width="9.1328125" style="1" customWidth="1"/>
    <col min="762" max="762" width="54.3984375" style="1" customWidth="1"/>
    <col min="763" max="767" width="14.86328125" style="1" customWidth="1"/>
    <col min="768" max="768" width="31.265625" style="1" customWidth="1"/>
    <col min="769" max="769" width="16.265625" style="1" customWidth="1"/>
    <col min="770" max="774" width="9.1328125" style="1" customWidth="1"/>
    <col min="775" max="775" width="33.1328125" style="1" customWidth="1"/>
    <col min="776" max="776" width="42.265625" style="1" customWidth="1"/>
    <col min="777" max="777" width="61.265625" style="1" customWidth="1"/>
    <col min="778" max="1016" width="7.86328125" style="1"/>
    <col min="1017" max="1017" width="9.1328125" style="1" customWidth="1"/>
    <col min="1018" max="1018" width="54.3984375" style="1" customWidth="1"/>
    <col min="1019" max="1023" width="14.86328125" style="1" customWidth="1"/>
    <col min="1024" max="1024" width="31.265625" style="1" customWidth="1"/>
    <col min="1025" max="1025" width="16.265625" style="1" customWidth="1"/>
    <col min="1026" max="1030" width="9.1328125" style="1" customWidth="1"/>
    <col min="1031" max="1031" width="33.1328125" style="1" customWidth="1"/>
    <col min="1032" max="1032" width="42.265625" style="1" customWidth="1"/>
    <col min="1033" max="1033" width="61.265625" style="1" customWidth="1"/>
    <col min="1034" max="1272" width="7.86328125" style="1"/>
    <col min="1273" max="1273" width="9.1328125" style="1" customWidth="1"/>
    <col min="1274" max="1274" width="54.3984375" style="1" customWidth="1"/>
    <col min="1275" max="1279" width="14.86328125" style="1" customWidth="1"/>
    <col min="1280" max="1280" width="31.265625" style="1" customWidth="1"/>
    <col min="1281" max="1281" width="16.265625" style="1" customWidth="1"/>
    <col min="1282" max="1286" width="9.1328125" style="1" customWidth="1"/>
    <col min="1287" max="1287" width="33.1328125" style="1" customWidth="1"/>
    <col min="1288" max="1288" width="42.265625" style="1" customWidth="1"/>
    <col min="1289" max="1289" width="61.265625" style="1" customWidth="1"/>
    <col min="1290" max="1528" width="7.86328125" style="1"/>
    <col min="1529" max="1529" width="9.1328125" style="1" customWidth="1"/>
    <col min="1530" max="1530" width="54.3984375" style="1" customWidth="1"/>
    <col min="1531" max="1535" width="14.86328125" style="1" customWidth="1"/>
    <col min="1536" max="1536" width="31.265625" style="1" customWidth="1"/>
    <col min="1537" max="1537" width="16.265625" style="1" customWidth="1"/>
    <col min="1538" max="1542" width="9.1328125" style="1" customWidth="1"/>
    <col min="1543" max="1543" width="33.1328125" style="1" customWidth="1"/>
    <col min="1544" max="1544" width="42.265625" style="1" customWidth="1"/>
    <col min="1545" max="1545" width="61.265625" style="1" customWidth="1"/>
    <col min="1546" max="1784" width="7.86328125" style="1"/>
    <col min="1785" max="1785" width="9.1328125" style="1" customWidth="1"/>
    <col min="1786" max="1786" width="54.3984375" style="1" customWidth="1"/>
    <col min="1787" max="1791" width="14.86328125" style="1" customWidth="1"/>
    <col min="1792" max="1792" width="31.265625" style="1" customWidth="1"/>
    <col min="1793" max="1793" width="16.265625" style="1" customWidth="1"/>
    <col min="1794" max="1798" width="9.1328125" style="1" customWidth="1"/>
    <col min="1799" max="1799" width="33.1328125" style="1" customWidth="1"/>
    <col min="1800" max="1800" width="42.265625" style="1" customWidth="1"/>
    <col min="1801" max="1801" width="61.265625" style="1" customWidth="1"/>
    <col min="1802" max="2040" width="7.86328125" style="1"/>
    <col min="2041" max="2041" width="9.1328125" style="1" customWidth="1"/>
    <col min="2042" max="2042" width="54.3984375" style="1" customWidth="1"/>
    <col min="2043" max="2047" width="14.86328125" style="1" customWidth="1"/>
    <col min="2048" max="2048" width="31.265625" style="1" customWidth="1"/>
    <col min="2049" max="2049" width="16.265625" style="1" customWidth="1"/>
    <col min="2050" max="2054" width="9.1328125" style="1" customWidth="1"/>
    <col min="2055" max="2055" width="33.1328125" style="1" customWidth="1"/>
    <col min="2056" max="2056" width="42.265625" style="1" customWidth="1"/>
    <col min="2057" max="2057" width="61.265625" style="1" customWidth="1"/>
    <col min="2058" max="2296" width="7.86328125" style="1"/>
    <col min="2297" max="2297" width="9.1328125" style="1" customWidth="1"/>
    <col min="2298" max="2298" width="54.3984375" style="1" customWidth="1"/>
    <col min="2299" max="2303" width="14.86328125" style="1" customWidth="1"/>
    <col min="2304" max="2304" width="31.265625" style="1" customWidth="1"/>
    <col min="2305" max="2305" width="16.265625" style="1" customWidth="1"/>
    <col min="2306" max="2310" width="9.1328125" style="1" customWidth="1"/>
    <col min="2311" max="2311" width="33.1328125" style="1" customWidth="1"/>
    <col min="2312" max="2312" width="42.265625" style="1" customWidth="1"/>
    <col min="2313" max="2313" width="61.265625" style="1" customWidth="1"/>
    <col min="2314" max="2552" width="7.86328125" style="1"/>
    <col min="2553" max="2553" width="9.1328125" style="1" customWidth="1"/>
    <col min="2554" max="2554" width="54.3984375" style="1" customWidth="1"/>
    <col min="2555" max="2559" width="14.86328125" style="1" customWidth="1"/>
    <col min="2560" max="2560" width="31.265625" style="1" customWidth="1"/>
    <col min="2561" max="2561" width="16.265625" style="1" customWidth="1"/>
    <col min="2562" max="2566" width="9.1328125" style="1" customWidth="1"/>
    <col min="2567" max="2567" width="33.1328125" style="1" customWidth="1"/>
    <col min="2568" max="2568" width="42.265625" style="1" customWidth="1"/>
    <col min="2569" max="2569" width="61.265625" style="1" customWidth="1"/>
    <col min="2570" max="2808" width="7.86328125" style="1"/>
    <col min="2809" max="2809" width="9.1328125" style="1" customWidth="1"/>
    <col min="2810" max="2810" width="54.3984375" style="1" customWidth="1"/>
    <col min="2811" max="2815" width="14.86328125" style="1" customWidth="1"/>
    <col min="2816" max="2816" width="31.265625" style="1" customWidth="1"/>
    <col min="2817" max="2817" width="16.265625" style="1" customWidth="1"/>
    <col min="2818" max="2822" width="9.1328125" style="1" customWidth="1"/>
    <col min="2823" max="2823" width="33.1328125" style="1" customWidth="1"/>
    <col min="2824" max="2824" width="42.265625" style="1" customWidth="1"/>
    <col min="2825" max="2825" width="61.265625" style="1" customWidth="1"/>
    <col min="2826" max="3064" width="7.86328125" style="1"/>
    <col min="3065" max="3065" width="9.1328125" style="1" customWidth="1"/>
    <col min="3066" max="3066" width="54.3984375" style="1" customWidth="1"/>
    <col min="3067" max="3071" width="14.86328125" style="1" customWidth="1"/>
    <col min="3072" max="3072" width="31.265625" style="1" customWidth="1"/>
    <col min="3073" max="3073" width="16.265625" style="1" customWidth="1"/>
    <col min="3074" max="3078" width="9.1328125" style="1" customWidth="1"/>
    <col min="3079" max="3079" width="33.1328125" style="1" customWidth="1"/>
    <col min="3080" max="3080" width="42.265625" style="1" customWidth="1"/>
    <col min="3081" max="3081" width="61.265625" style="1" customWidth="1"/>
    <col min="3082" max="3320" width="7.86328125" style="1"/>
    <col min="3321" max="3321" width="9.1328125" style="1" customWidth="1"/>
    <col min="3322" max="3322" width="54.3984375" style="1" customWidth="1"/>
    <col min="3323" max="3327" width="14.86328125" style="1" customWidth="1"/>
    <col min="3328" max="3328" width="31.265625" style="1" customWidth="1"/>
    <col min="3329" max="3329" width="16.265625" style="1" customWidth="1"/>
    <col min="3330" max="3334" width="9.1328125" style="1" customWidth="1"/>
    <col min="3335" max="3335" width="33.1328125" style="1" customWidth="1"/>
    <col min="3336" max="3336" width="42.265625" style="1" customWidth="1"/>
    <col min="3337" max="3337" width="61.265625" style="1" customWidth="1"/>
    <col min="3338" max="3576" width="7.86328125" style="1"/>
    <col min="3577" max="3577" width="9.1328125" style="1" customWidth="1"/>
    <col min="3578" max="3578" width="54.3984375" style="1" customWidth="1"/>
    <col min="3579" max="3583" width="14.86328125" style="1" customWidth="1"/>
    <col min="3584" max="3584" width="31.265625" style="1" customWidth="1"/>
    <col min="3585" max="3585" width="16.265625" style="1" customWidth="1"/>
    <col min="3586" max="3590" width="9.1328125" style="1" customWidth="1"/>
    <col min="3591" max="3591" width="33.1328125" style="1" customWidth="1"/>
    <col min="3592" max="3592" width="42.265625" style="1" customWidth="1"/>
    <col min="3593" max="3593" width="61.265625" style="1" customWidth="1"/>
    <col min="3594" max="3832" width="7.86328125" style="1"/>
    <col min="3833" max="3833" width="9.1328125" style="1" customWidth="1"/>
    <col min="3834" max="3834" width="54.3984375" style="1" customWidth="1"/>
    <col min="3835" max="3839" width="14.86328125" style="1" customWidth="1"/>
    <col min="3840" max="3840" width="31.265625" style="1" customWidth="1"/>
    <col min="3841" max="3841" width="16.265625" style="1" customWidth="1"/>
    <col min="3842" max="3846" width="9.1328125" style="1" customWidth="1"/>
    <col min="3847" max="3847" width="33.1328125" style="1" customWidth="1"/>
    <col min="3848" max="3848" width="42.265625" style="1" customWidth="1"/>
    <col min="3849" max="3849" width="61.265625" style="1" customWidth="1"/>
    <col min="3850" max="4088" width="7.86328125" style="1"/>
    <col min="4089" max="4089" width="9.1328125" style="1" customWidth="1"/>
    <col min="4090" max="4090" width="54.3984375" style="1" customWidth="1"/>
    <col min="4091" max="4095" width="14.86328125" style="1" customWidth="1"/>
    <col min="4096" max="4096" width="31.265625" style="1" customWidth="1"/>
    <col min="4097" max="4097" width="16.265625" style="1" customWidth="1"/>
    <col min="4098" max="4102" width="9.1328125" style="1" customWidth="1"/>
    <col min="4103" max="4103" width="33.1328125" style="1" customWidth="1"/>
    <col min="4104" max="4104" width="42.265625" style="1" customWidth="1"/>
    <col min="4105" max="4105" width="61.265625" style="1" customWidth="1"/>
    <col min="4106" max="4344" width="7.86328125" style="1"/>
    <col min="4345" max="4345" width="9.1328125" style="1" customWidth="1"/>
    <col min="4346" max="4346" width="54.3984375" style="1" customWidth="1"/>
    <col min="4347" max="4351" width="14.86328125" style="1" customWidth="1"/>
    <col min="4352" max="4352" width="31.265625" style="1" customWidth="1"/>
    <col min="4353" max="4353" width="16.265625" style="1" customWidth="1"/>
    <col min="4354" max="4358" width="9.1328125" style="1" customWidth="1"/>
    <col min="4359" max="4359" width="33.1328125" style="1" customWidth="1"/>
    <col min="4360" max="4360" width="42.265625" style="1" customWidth="1"/>
    <col min="4361" max="4361" width="61.265625" style="1" customWidth="1"/>
    <col min="4362" max="4600" width="7.86328125" style="1"/>
    <col min="4601" max="4601" width="9.1328125" style="1" customWidth="1"/>
    <col min="4602" max="4602" width="54.3984375" style="1" customWidth="1"/>
    <col min="4603" max="4607" width="14.86328125" style="1" customWidth="1"/>
    <col min="4608" max="4608" width="31.265625" style="1" customWidth="1"/>
    <col min="4609" max="4609" width="16.265625" style="1" customWidth="1"/>
    <col min="4610" max="4614" width="9.1328125" style="1" customWidth="1"/>
    <col min="4615" max="4615" width="33.1328125" style="1" customWidth="1"/>
    <col min="4616" max="4616" width="42.265625" style="1" customWidth="1"/>
    <col min="4617" max="4617" width="61.265625" style="1" customWidth="1"/>
    <col min="4618" max="4856" width="7.86328125" style="1"/>
    <col min="4857" max="4857" width="9.1328125" style="1" customWidth="1"/>
    <col min="4858" max="4858" width="54.3984375" style="1" customWidth="1"/>
    <col min="4859" max="4863" width="14.86328125" style="1" customWidth="1"/>
    <col min="4864" max="4864" width="31.265625" style="1" customWidth="1"/>
    <col min="4865" max="4865" width="16.265625" style="1" customWidth="1"/>
    <col min="4866" max="4870" width="9.1328125" style="1" customWidth="1"/>
    <col min="4871" max="4871" width="33.1328125" style="1" customWidth="1"/>
    <col min="4872" max="4872" width="42.265625" style="1" customWidth="1"/>
    <col min="4873" max="4873" width="61.265625" style="1" customWidth="1"/>
    <col min="4874" max="5112" width="7.86328125" style="1"/>
    <col min="5113" max="5113" width="9.1328125" style="1" customWidth="1"/>
    <col min="5114" max="5114" width="54.3984375" style="1" customWidth="1"/>
    <col min="5115" max="5119" width="14.86328125" style="1" customWidth="1"/>
    <col min="5120" max="5120" width="31.265625" style="1" customWidth="1"/>
    <col min="5121" max="5121" width="16.265625" style="1" customWidth="1"/>
    <col min="5122" max="5126" width="9.1328125" style="1" customWidth="1"/>
    <col min="5127" max="5127" width="33.1328125" style="1" customWidth="1"/>
    <col min="5128" max="5128" width="42.265625" style="1" customWidth="1"/>
    <col min="5129" max="5129" width="61.265625" style="1" customWidth="1"/>
    <col min="5130" max="5368" width="7.86328125" style="1"/>
    <col min="5369" max="5369" width="9.1328125" style="1" customWidth="1"/>
    <col min="5370" max="5370" width="54.3984375" style="1" customWidth="1"/>
    <col min="5371" max="5375" width="14.86328125" style="1" customWidth="1"/>
    <col min="5376" max="5376" width="31.265625" style="1" customWidth="1"/>
    <col min="5377" max="5377" width="16.265625" style="1" customWidth="1"/>
    <col min="5378" max="5382" width="9.1328125" style="1" customWidth="1"/>
    <col min="5383" max="5383" width="33.1328125" style="1" customWidth="1"/>
    <col min="5384" max="5384" width="42.265625" style="1" customWidth="1"/>
    <col min="5385" max="5385" width="61.265625" style="1" customWidth="1"/>
    <col min="5386" max="5624" width="7.86328125" style="1"/>
    <col min="5625" max="5625" width="9.1328125" style="1" customWidth="1"/>
    <col min="5626" max="5626" width="54.3984375" style="1" customWidth="1"/>
    <col min="5627" max="5631" width="14.86328125" style="1" customWidth="1"/>
    <col min="5632" max="5632" width="31.265625" style="1" customWidth="1"/>
    <col min="5633" max="5633" width="16.265625" style="1" customWidth="1"/>
    <col min="5634" max="5638" width="9.1328125" style="1" customWidth="1"/>
    <col min="5639" max="5639" width="33.1328125" style="1" customWidth="1"/>
    <col min="5640" max="5640" width="42.265625" style="1" customWidth="1"/>
    <col min="5641" max="5641" width="61.265625" style="1" customWidth="1"/>
    <col min="5642" max="5880" width="7.86328125" style="1"/>
    <col min="5881" max="5881" width="9.1328125" style="1" customWidth="1"/>
    <col min="5882" max="5882" width="54.3984375" style="1" customWidth="1"/>
    <col min="5883" max="5887" width="14.86328125" style="1" customWidth="1"/>
    <col min="5888" max="5888" width="31.265625" style="1" customWidth="1"/>
    <col min="5889" max="5889" width="16.265625" style="1" customWidth="1"/>
    <col min="5890" max="5894" width="9.1328125" style="1" customWidth="1"/>
    <col min="5895" max="5895" width="33.1328125" style="1" customWidth="1"/>
    <col min="5896" max="5896" width="42.265625" style="1" customWidth="1"/>
    <col min="5897" max="5897" width="61.265625" style="1" customWidth="1"/>
    <col min="5898" max="6136" width="7.86328125" style="1"/>
    <col min="6137" max="6137" width="9.1328125" style="1" customWidth="1"/>
    <col min="6138" max="6138" width="54.3984375" style="1" customWidth="1"/>
    <col min="6139" max="6143" width="14.86328125" style="1" customWidth="1"/>
    <col min="6144" max="6144" width="31.265625" style="1" customWidth="1"/>
    <col min="6145" max="6145" width="16.265625" style="1" customWidth="1"/>
    <col min="6146" max="6150" width="9.1328125" style="1" customWidth="1"/>
    <col min="6151" max="6151" width="33.1328125" style="1" customWidth="1"/>
    <col min="6152" max="6152" width="42.265625" style="1" customWidth="1"/>
    <col min="6153" max="6153" width="61.265625" style="1" customWidth="1"/>
    <col min="6154" max="6392" width="7.86328125" style="1"/>
    <col min="6393" max="6393" width="9.1328125" style="1" customWidth="1"/>
    <col min="6394" max="6394" width="54.3984375" style="1" customWidth="1"/>
    <col min="6395" max="6399" width="14.86328125" style="1" customWidth="1"/>
    <col min="6400" max="6400" width="31.265625" style="1" customWidth="1"/>
    <col min="6401" max="6401" width="16.265625" style="1" customWidth="1"/>
    <col min="6402" max="6406" width="9.1328125" style="1" customWidth="1"/>
    <col min="6407" max="6407" width="33.1328125" style="1" customWidth="1"/>
    <col min="6408" max="6408" width="42.265625" style="1" customWidth="1"/>
    <col min="6409" max="6409" width="61.265625" style="1" customWidth="1"/>
    <col min="6410" max="6648" width="7.86328125" style="1"/>
    <col min="6649" max="6649" width="9.1328125" style="1" customWidth="1"/>
    <col min="6650" max="6650" width="54.3984375" style="1" customWidth="1"/>
    <col min="6651" max="6655" width="14.86328125" style="1" customWidth="1"/>
    <col min="6656" max="6656" width="31.265625" style="1" customWidth="1"/>
    <col min="6657" max="6657" width="16.265625" style="1" customWidth="1"/>
    <col min="6658" max="6662" width="9.1328125" style="1" customWidth="1"/>
    <col min="6663" max="6663" width="33.1328125" style="1" customWidth="1"/>
    <col min="6664" max="6664" width="42.265625" style="1" customWidth="1"/>
    <col min="6665" max="6665" width="61.265625" style="1" customWidth="1"/>
    <col min="6666" max="6904" width="7.86328125" style="1"/>
    <col min="6905" max="6905" width="9.1328125" style="1" customWidth="1"/>
    <col min="6906" max="6906" width="54.3984375" style="1" customWidth="1"/>
    <col min="6907" max="6911" width="14.86328125" style="1" customWidth="1"/>
    <col min="6912" max="6912" width="31.265625" style="1" customWidth="1"/>
    <col min="6913" max="6913" width="16.265625" style="1" customWidth="1"/>
    <col min="6914" max="6918" width="9.1328125" style="1" customWidth="1"/>
    <col min="6919" max="6919" width="33.1328125" style="1" customWidth="1"/>
    <col min="6920" max="6920" width="42.265625" style="1" customWidth="1"/>
    <col min="6921" max="6921" width="61.265625" style="1" customWidth="1"/>
    <col min="6922" max="7160" width="7.86328125" style="1"/>
    <col min="7161" max="7161" width="9.1328125" style="1" customWidth="1"/>
    <col min="7162" max="7162" width="54.3984375" style="1" customWidth="1"/>
    <col min="7163" max="7167" width="14.86328125" style="1" customWidth="1"/>
    <col min="7168" max="7168" width="31.265625" style="1" customWidth="1"/>
    <col min="7169" max="7169" width="16.265625" style="1" customWidth="1"/>
    <col min="7170" max="7174" width="9.1328125" style="1" customWidth="1"/>
    <col min="7175" max="7175" width="33.1328125" style="1" customWidth="1"/>
    <col min="7176" max="7176" width="42.265625" style="1" customWidth="1"/>
    <col min="7177" max="7177" width="61.265625" style="1" customWidth="1"/>
    <col min="7178" max="7416" width="7.86328125" style="1"/>
    <col min="7417" max="7417" width="9.1328125" style="1" customWidth="1"/>
    <col min="7418" max="7418" width="54.3984375" style="1" customWidth="1"/>
    <col min="7419" max="7423" width="14.86328125" style="1" customWidth="1"/>
    <col min="7424" max="7424" width="31.265625" style="1" customWidth="1"/>
    <col min="7425" max="7425" width="16.265625" style="1" customWidth="1"/>
    <col min="7426" max="7430" width="9.1328125" style="1" customWidth="1"/>
    <col min="7431" max="7431" width="33.1328125" style="1" customWidth="1"/>
    <col min="7432" max="7432" width="42.265625" style="1" customWidth="1"/>
    <col min="7433" max="7433" width="61.265625" style="1" customWidth="1"/>
    <col min="7434" max="7672" width="7.86328125" style="1"/>
    <col min="7673" max="7673" width="9.1328125" style="1" customWidth="1"/>
    <col min="7674" max="7674" width="54.3984375" style="1" customWidth="1"/>
    <col min="7675" max="7679" width="14.86328125" style="1" customWidth="1"/>
    <col min="7680" max="7680" width="31.265625" style="1" customWidth="1"/>
    <col min="7681" max="7681" width="16.265625" style="1" customWidth="1"/>
    <col min="7682" max="7686" width="9.1328125" style="1" customWidth="1"/>
    <col min="7687" max="7687" width="33.1328125" style="1" customWidth="1"/>
    <col min="7688" max="7688" width="42.265625" style="1" customWidth="1"/>
    <col min="7689" max="7689" width="61.265625" style="1" customWidth="1"/>
    <col min="7690" max="7928" width="7.86328125" style="1"/>
    <col min="7929" max="7929" width="9.1328125" style="1" customWidth="1"/>
    <col min="7930" max="7930" width="54.3984375" style="1" customWidth="1"/>
    <col min="7931" max="7935" width="14.86328125" style="1" customWidth="1"/>
    <col min="7936" max="7936" width="31.265625" style="1" customWidth="1"/>
    <col min="7937" max="7937" width="16.265625" style="1" customWidth="1"/>
    <col min="7938" max="7942" width="9.1328125" style="1" customWidth="1"/>
    <col min="7943" max="7943" width="33.1328125" style="1" customWidth="1"/>
    <col min="7944" max="7944" width="42.265625" style="1" customWidth="1"/>
    <col min="7945" max="7945" width="61.265625" style="1" customWidth="1"/>
    <col min="7946" max="8184" width="7.86328125" style="1"/>
    <col min="8185" max="8185" width="9.1328125" style="1" customWidth="1"/>
    <col min="8186" max="8186" width="54.3984375" style="1" customWidth="1"/>
    <col min="8187" max="8191" width="14.86328125" style="1" customWidth="1"/>
    <col min="8192" max="8192" width="31.265625" style="1" customWidth="1"/>
    <col min="8193" max="8193" width="16.265625" style="1" customWidth="1"/>
    <col min="8194" max="8198" width="9.1328125" style="1" customWidth="1"/>
    <col min="8199" max="8199" width="33.1328125" style="1" customWidth="1"/>
    <col min="8200" max="8200" width="42.265625" style="1" customWidth="1"/>
    <col min="8201" max="8201" width="61.265625" style="1" customWidth="1"/>
    <col min="8202" max="8440" width="7.86328125" style="1"/>
    <col min="8441" max="8441" width="9.1328125" style="1" customWidth="1"/>
    <col min="8442" max="8442" width="54.3984375" style="1" customWidth="1"/>
    <col min="8443" max="8447" width="14.86328125" style="1" customWidth="1"/>
    <col min="8448" max="8448" width="31.265625" style="1" customWidth="1"/>
    <col min="8449" max="8449" width="16.265625" style="1" customWidth="1"/>
    <col min="8450" max="8454" width="9.1328125" style="1" customWidth="1"/>
    <col min="8455" max="8455" width="33.1328125" style="1" customWidth="1"/>
    <col min="8456" max="8456" width="42.265625" style="1" customWidth="1"/>
    <col min="8457" max="8457" width="61.265625" style="1" customWidth="1"/>
    <col min="8458" max="8696" width="7.86328125" style="1"/>
    <col min="8697" max="8697" width="9.1328125" style="1" customWidth="1"/>
    <col min="8698" max="8698" width="54.3984375" style="1" customWidth="1"/>
    <col min="8699" max="8703" width="14.86328125" style="1" customWidth="1"/>
    <col min="8704" max="8704" width="31.265625" style="1" customWidth="1"/>
    <col min="8705" max="8705" width="16.265625" style="1" customWidth="1"/>
    <col min="8706" max="8710" width="9.1328125" style="1" customWidth="1"/>
    <col min="8711" max="8711" width="33.1328125" style="1" customWidth="1"/>
    <col min="8712" max="8712" width="42.265625" style="1" customWidth="1"/>
    <col min="8713" max="8713" width="61.265625" style="1" customWidth="1"/>
    <col min="8714" max="8952" width="7.86328125" style="1"/>
    <col min="8953" max="8953" width="9.1328125" style="1" customWidth="1"/>
    <col min="8954" max="8954" width="54.3984375" style="1" customWidth="1"/>
    <col min="8955" max="8959" width="14.86328125" style="1" customWidth="1"/>
    <col min="8960" max="8960" width="31.265625" style="1" customWidth="1"/>
    <col min="8961" max="8961" width="16.265625" style="1" customWidth="1"/>
    <col min="8962" max="8966" width="9.1328125" style="1" customWidth="1"/>
    <col min="8967" max="8967" width="33.1328125" style="1" customWidth="1"/>
    <col min="8968" max="8968" width="42.265625" style="1" customWidth="1"/>
    <col min="8969" max="8969" width="61.265625" style="1" customWidth="1"/>
    <col min="8970" max="9208" width="7.86328125" style="1"/>
    <col min="9209" max="9209" width="9.1328125" style="1" customWidth="1"/>
    <col min="9210" max="9210" width="54.3984375" style="1" customWidth="1"/>
    <col min="9211" max="9215" width="14.86328125" style="1" customWidth="1"/>
    <col min="9216" max="9216" width="31.265625" style="1" customWidth="1"/>
    <col min="9217" max="9217" width="16.265625" style="1" customWidth="1"/>
    <col min="9218" max="9222" width="9.1328125" style="1" customWidth="1"/>
    <col min="9223" max="9223" width="33.1328125" style="1" customWidth="1"/>
    <col min="9224" max="9224" width="42.265625" style="1" customWidth="1"/>
    <col min="9225" max="9225" width="61.265625" style="1" customWidth="1"/>
    <col min="9226" max="9464" width="7.86328125" style="1"/>
    <col min="9465" max="9465" width="9.1328125" style="1" customWidth="1"/>
    <col min="9466" max="9466" width="54.3984375" style="1" customWidth="1"/>
    <col min="9467" max="9471" width="14.86328125" style="1" customWidth="1"/>
    <col min="9472" max="9472" width="31.265625" style="1" customWidth="1"/>
    <col min="9473" max="9473" width="16.265625" style="1" customWidth="1"/>
    <col min="9474" max="9478" width="9.1328125" style="1" customWidth="1"/>
    <col min="9479" max="9479" width="33.1328125" style="1" customWidth="1"/>
    <col min="9480" max="9480" width="42.265625" style="1" customWidth="1"/>
    <col min="9481" max="9481" width="61.265625" style="1" customWidth="1"/>
    <col min="9482" max="9720" width="7.86328125" style="1"/>
    <col min="9721" max="9721" width="9.1328125" style="1" customWidth="1"/>
    <col min="9722" max="9722" width="54.3984375" style="1" customWidth="1"/>
    <col min="9723" max="9727" width="14.86328125" style="1" customWidth="1"/>
    <col min="9728" max="9728" width="31.265625" style="1" customWidth="1"/>
    <col min="9729" max="9729" width="16.265625" style="1" customWidth="1"/>
    <col min="9730" max="9734" width="9.1328125" style="1" customWidth="1"/>
    <col min="9735" max="9735" width="33.1328125" style="1" customWidth="1"/>
    <col min="9736" max="9736" width="42.265625" style="1" customWidth="1"/>
    <col min="9737" max="9737" width="61.265625" style="1" customWidth="1"/>
    <col min="9738" max="9976" width="7.86328125" style="1"/>
    <col min="9977" max="9977" width="9.1328125" style="1" customWidth="1"/>
    <col min="9978" max="9978" width="54.3984375" style="1" customWidth="1"/>
    <col min="9979" max="9983" width="14.86328125" style="1" customWidth="1"/>
    <col min="9984" max="9984" width="31.265625" style="1" customWidth="1"/>
    <col min="9985" max="9985" width="16.265625" style="1" customWidth="1"/>
    <col min="9986" max="9990" width="9.1328125" style="1" customWidth="1"/>
    <col min="9991" max="9991" width="33.1328125" style="1" customWidth="1"/>
    <col min="9992" max="9992" width="42.265625" style="1" customWidth="1"/>
    <col min="9993" max="9993" width="61.265625" style="1" customWidth="1"/>
    <col min="9994" max="10232" width="7.86328125" style="1"/>
    <col min="10233" max="10233" width="9.1328125" style="1" customWidth="1"/>
    <col min="10234" max="10234" width="54.3984375" style="1" customWidth="1"/>
    <col min="10235" max="10239" width="14.86328125" style="1" customWidth="1"/>
    <col min="10240" max="10240" width="31.265625" style="1" customWidth="1"/>
    <col min="10241" max="10241" width="16.265625" style="1" customWidth="1"/>
    <col min="10242" max="10246" width="9.1328125" style="1" customWidth="1"/>
    <col min="10247" max="10247" width="33.1328125" style="1" customWidth="1"/>
    <col min="10248" max="10248" width="42.265625" style="1" customWidth="1"/>
    <col min="10249" max="10249" width="61.265625" style="1" customWidth="1"/>
    <col min="10250" max="10488" width="7.86328125" style="1"/>
    <col min="10489" max="10489" width="9.1328125" style="1" customWidth="1"/>
    <col min="10490" max="10490" width="54.3984375" style="1" customWidth="1"/>
    <col min="10491" max="10495" width="14.86328125" style="1" customWidth="1"/>
    <col min="10496" max="10496" width="31.265625" style="1" customWidth="1"/>
    <col min="10497" max="10497" width="16.265625" style="1" customWidth="1"/>
    <col min="10498" max="10502" width="9.1328125" style="1" customWidth="1"/>
    <col min="10503" max="10503" width="33.1328125" style="1" customWidth="1"/>
    <col min="10504" max="10504" width="42.265625" style="1" customWidth="1"/>
    <col min="10505" max="10505" width="61.265625" style="1" customWidth="1"/>
    <col min="10506" max="10744" width="7.86328125" style="1"/>
    <col min="10745" max="10745" width="9.1328125" style="1" customWidth="1"/>
    <col min="10746" max="10746" width="54.3984375" style="1" customWidth="1"/>
    <col min="10747" max="10751" width="14.86328125" style="1" customWidth="1"/>
    <col min="10752" max="10752" width="31.265625" style="1" customWidth="1"/>
    <col min="10753" max="10753" width="16.265625" style="1" customWidth="1"/>
    <col min="10754" max="10758" width="9.1328125" style="1" customWidth="1"/>
    <col min="10759" max="10759" width="33.1328125" style="1" customWidth="1"/>
    <col min="10760" max="10760" width="42.265625" style="1" customWidth="1"/>
    <col min="10761" max="10761" width="61.265625" style="1" customWidth="1"/>
    <col min="10762" max="11000" width="7.86328125" style="1"/>
    <col min="11001" max="11001" width="9.1328125" style="1" customWidth="1"/>
    <col min="11002" max="11002" width="54.3984375" style="1" customWidth="1"/>
    <col min="11003" max="11007" width="14.86328125" style="1" customWidth="1"/>
    <col min="11008" max="11008" width="31.265625" style="1" customWidth="1"/>
    <col min="11009" max="11009" width="16.265625" style="1" customWidth="1"/>
    <col min="11010" max="11014" width="9.1328125" style="1" customWidth="1"/>
    <col min="11015" max="11015" width="33.1328125" style="1" customWidth="1"/>
    <col min="11016" max="11016" width="42.265625" style="1" customWidth="1"/>
    <col min="11017" max="11017" width="61.265625" style="1" customWidth="1"/>
    <col min="11018" max="11256" width="7.86328125" style="1"/>
    <col min="11257" max="11257" width="9.1328125" style="1" customWidth="1"/>
    <col min="11258" max="11258" width="54.3984375" style="1" customWidth="1"/>
    <col min="11259" max="11263" width="14.86328125" style="1" customWidth="1"/>
    <col min="11264" max="11264" width="31.265625" style="1" customWidth="1"/>
    <col min="11265" max="11265" width="16.265625" style="1" customWidth="1"/>
    <col min="11266" max="11270" width="9.1328125" style="1" customWidth="1"/>
    <col min="11271" max="11271" width="33.1328125" style="1" customWidth="1"/>
    <col min="11272" max="11272" width="42.265625" style="1" customWidth="1"/>
    <col min="11273" max="11273" width="61.265625" style="1" customWidth="1"/>
    <col min="11274" max="11512" width="7.86328125" style="1"/>
    <col min="11513" max="11513" width="9.1328125" style="1" customWidth="1"/>
    <col min="11514" max="11514" width="54.3984375" style="1" customWidth="1"/>
    <col min="11515" max="11519" width="14.86328125" style="1" customWidth="1"/>
    <col min="11520" max="11520" width="31.265625" style="1" customWidth="1"/>
    <col min="11521" max="11521" width="16.265625" style="1" customWidth="1"/>
    <col min="11522" max="11526" width="9.1328125" style="1" customWidth="1"/>
    <col min="11527" max="11527" width="33.1328125" style="1" customWidth="1"/>
    <col min="11528" max="11528" width="42.265625" style="1" customWidth="1"/>
    <col min="11529" max="11529" width="61.265625" style="1" customWidth="1"/>
    <col min="11530" max="11768" width="7.86328125" style="1"/>
    <col min="11769" max="11769" width="9.1328125" style="1" customWidth="1"/>
    <col min="11770" max="11770" width="54.3984375" style="1" customWidth="1"/>
    <col min="11771" max="11775" width="14.86328125" style="1" customWidth="1"/>
    <col min="11776" max="11776" width="31.265625" style="1" customWidth="1"/>
    <col min="11777" max="11777" width="16.265625" style="1" customWidth="1"/>
    <col min="11778" max="11782" width="9.1328125" style="1" customWidth="1"/>
    <col min="11783" max="11783" width="33.1328125" style="1" customWidth="1"/>
    <col min="11784" max="11784" width="42.265625" style="1" customWidth="1"/>
    <col min="11785" max="11785" width="61.265625" style="1" customWidth="1"/>
    <col min="11786" max="12024" width="7.86328125" style="1"/>
    <col min="12025" max="12025" width="9.1328125" style="1" customWidth="1"/>
    <col min="12026" max="12026" width="54.3984375" style="1" customWidth="1"/>
    <col min="12027" max="12031" width="14.86328125" style="1" customWidth="1"/>
    <col min="12032" max="12032" width="31.265625" style="1" customWidth="1"/>
    <col min="12033" max="12033" width="16.265625" style="1" customWidth="1"/>
    <col min="12034" max="12038" width="9.1328125" style="1" customWidth="1"/>
    <col min="12039" max="12039" width="33.1328125" style="1" customWidth="1"/>
    <col min="12040" max="12040" width="42.265625" style="1" customWidth="1"/>
    <col min="12041" max="12041" width="61.265625" style="1" customWidth="1"/>
    <col min="12042" max="12280" width="7.86328125" style="1"/>
    <col min="12281" max="12281" width="9.1328125" style="1" customWidth="1"/>
    <col min="12282" max="12282" width="54.3984375" style="1" customWidth="1"/>
    <col min="12283" max="12287" width="14.86328125" style="1" customWidth="1"/>
    <col min="12288" max="12288" width="31.265625" style="1" customWidth="1"/>
    <col min="12289" max="12289" width="16.265625" style="1" customWidth="1"/>
    <col min="12290" max="12294" width="9.1328125" style="1" customWidth="1"/>
    <col min="12295" max="12295" width="33.1328125" style="1" customWidth="1"/>
    <col min="12296" max="12296" width="42.265625" style="1" customWidth="1"/>
    <col min="12297" max="12297" width="61.265625" style="1" customWidth="1"/>
    <col min="12298" max="12536" width="7.86328125" style="1"/>
    <col min="12537" max="12537" width="9.1328125" style="1" customWidth="1"/>
    <col min="12538" max="12538" width="54.3984375" style="1" customWidth="1"/>
    <col min="12539" max="12543" width="14.86328125" style="1" customWidth="1"/>
    <col min="12544" max="12544" width="31.265625" style="1" customWidth="1"/>
    <col min="12545" max="12545" width="16.265625" style="1" customWidth="1"/>
    <col min="12546" max="12550" width="9.1328125" style="1" customWidth="1"/>
    <col min="12551" max="12551" width="33.1328125" style="1" customWidth="1"/>
    <col min="12552" max="12552" width="42.265625" style="1" customWidth="1"/>
    <col min="12553" max="12553" width="61.265625" style="1" customWidth="1"/>
    <col min="12554" max="12792" width="7.86328125" style="1"/>
    <col min="12793" max="12793" width="9.1328125" style="1" customWidth="1"/>
    <col min="12794" max="12794" width="54.3984375" style="1" customWidth="1"/>
    <col min="12795" max="12799" width="14.86328125" style="1" customWidth="1"/>
    <col min="12800" max="12800" width="31.265625" style="1" customWidth="1"/>
    <col min="12801" max="12801" width="16.265625" style="1" customWidth="1"/>
    <col min="12802" max="12806" width="9.1328125" style="1" customWidth="1"/>
    <col min="12807" max="12807" width="33.1328125" style="1" customWidth="1"/>
    <col min="12808" max="12808" width="42.265625" style="1" customWidth="1"/>
    <col min="12809" max="12809" width="61.265625" style="1" customWidth="1"/>
    <col min="12810" max="13048" width="7.86328125" style="1"/>
    <col min="13049" max="13049" width="9.1328125" style="1" customWidth="1"/>
    <col min="13050" max="13050" width="54.3984375" style="1" customWidth="1"/>
    <col min="13051" max="13055" width="14.86328125" style="1" customWidth="1"/>
    <col min="13056" max="13056" width="31.265625" style="1" customWidth="1"/>
    <col min="13057" max="13057" width="16.265625" style="1" customWidth="1"/>
    <col min="13058" max="13062" width="9.1328125" style="1" customWidth="1"/>
    <col min="13063" max="13063" width="33.1328125" style="1" customWidth="1"/>
    <col min="13064" max="13064" width="42.265625" style="1" customWidth="1"/>
    <col min="13065" max="13065" width="61.265625" style="1" customWidth="1"/>
    <col min="13066" max="13304" width="7.86328125" style="1"/>
    <col min="13305" max="13305" width="9.1328125" style="1" customWidth="1"/>
    <col min="13306" max="13306" width="54.3984375" style="1" customWidth="1"/>
    <col min="13307" max="13311" width="14.86328125" style="1" customWidth="1"/>
    <col min="13312" max="13312" width="31.265625" style="1" customWidth="1"/>
    <col min="13313" max="13313" width="16.265625" style="1" customWidth="1"/>
    <col min="13314" max="13318" width="9.1328125" style="1" customWidth="1"/>
    <col min="13319" max="13319" width="33.1328125" style="1" customWidth="1"/>
    <col min="13320" max="13320" width="42.265625" style="1" customWidth="1"/>
    <col min="13321" max="13321" width="61.265625" style="1" customWidth="1"/>
    <col min="13322" max="13560" width="7.86328125" style="1"/>
    <col min="13561" max="13561" width="9.1328125" style="1" customWidth="1"/>
    <col min="13562" max="13562" width="54.3984375" style="1" customWidth="1"/>
    <col min="13563" max="13567" width="14.86328125" style="1" customWidth="1"/>
    <col min="13568" max="13568" width="31.265625" style="1" customWidth="1"/>
    <col min="13569" max="13569" width="16.265625" style="1" customWidth="1"/>
    <col min="13570" max="13574" width="9.1328125" style="1" customWidth="1"/>
    <col min="13575" max="13575" width="33.1328125" style="1" customWidth="1"/>
    <col min="13576" max="13576" width="42.265625" style="1" customWidth="1"/>
    <col min="13577" max="13577" width="61.265625" style="1" customWidth="1"/>
    <col min="13578" max="13816" width="7.86328125" style="1"/>
    <col min="13817" max="13817" width="9.1328125" style="1" customWidth="1"/>
    <col min="13818" max="13818" width="54.3984375" style="1" customWidth="1"/>
    <col min="13819" max="13823" width="14.86328125" style="1" customWidth="1"/>
    <col min="13824" max="13824" width="31.265625" style="1" customWidth="1"/>
    <col min="13825" max="13825" width="16.265625" style="1" customWidth="1"/>
    <col min="13826" max="13830" width="9.1328125" style="1" customWidth="1"/>
    <col min="13831" max="13831" width="33.1328125" style="1" customWidth="1"/>
    <col min="13832" max="13832" width="42.265625" style="1" customWidth="1"/>
    <col min="13833" max="13833" width="61.265625" style="1" customWidth="1"/>
    <col min="13834" max="14072" width="7.86328125" style="1"/>
    <col min="14073" max="14073" width="9.1328125" style="1" customWidth="1"/>
    <col min="14074" max="14074" width="54.3984375" style="1" customWidth="1"/>
    <col min="14075" max="14079" width="14.86328125" style="1" customWidth="1"/>
    <col min="14080" max="14080" width="31.265625" style="1" customWidth="1"/>
    <col min="14081" max="14081" width="16.265625" style="1" customWidth="1"/>
    <col min="14082" max="14086" width="9.1328125" style="1" customWidth="1"/>
    <col min="14087" max="14087" width="33.1328125" style="1" customWidth="1"/>
    <col min="14088" max="14088" width="42.265625" style="1" customWidth="1"/>
    <col min="14089" max="14089" width="61.265625" style="1" customWidth="1"/>
    <col min="14090" max="14328" width="7.86328125" style="1"/>
    <col min="14329" max="14329" width="9.1328125" style="1" customWidth="1"/>
    <col min="14330" max="14330" width="54.3984375" style="1" customWidth="1"/>
    <col min="14331" max="14335" width="14.86328125" style="1" customWidth="1"/>
    <col min="14336" max="14336" width="31.265625" style="1" customWidth="1"/>
    <col min="14337" max="14337" width="16.265625" style="1" customWidth="1"/>
    <col min="14338" max="14342" width="9.1328125" style="1" customWidth="1"/>
    <col min="14343" max="14343" width="33.1328125" style="1" customWidth="1"/>
    <col min="14344" max="14344" width="42.265625" style="1" customWidth="1"/>
    <col min="14345" max="14345" width="61.265625" style="1" customWidth="1"/>
    <col min="14346" max="14584" width="7.86328125" style="1"/>
    <col min="14585" max="14585" width="9.1328125" style="1" customWidth="1"/>
    <col min="14586" max="14586" width="54.3984375" style="1" customWidth="1"/>
    <col min="14587" max="14591" width="14.86328125" style="1" customWidth="1"/>
    <col min="14592" max="14592" width="31.265625" style="1" customWidth="1"/>
    <col min="14593" max="14593" width="16.265625" style="1" customWidth="1"/>
    <col min="14594" max="14598" width="9.1328125" style="1" customWidth="1"/>
    <col min="14599" max="14599" width="33.1328125" style="1" customWidth="1"/>
    <col min="14600" max="14600" width="42.265625" style="1" customWidth="1"/>
    <col min="14601" max="14601" width="61.265625" style="1" customWidth="1"/>
    <col min="14602" max="14840" width="7.86328125" style="1"/>
    <col min="14841" max="14841" width="9.1328125" style="1" customWidth="1"/>
    <col min="14842" max="14842" width="54.3984375" style="1" customWidth="1"/>
    <col min="14843" max="14847" width="14.86328125" style="1" customWidth="1"/>
    <col min="14848" max="14848" width="31.265625" style="1" customWidth="1"/>
    <col min="14849" max="14849" width="16.265625" style="1" customWidth="1"/>
    <col min="14850" max="14854" width="9.1328125" style="1" customWidth="1"/>
    <col min="14855" max="14855" width="33.1328125" style="1" customWidth="1"/>
    <col min="14856" max="14856" width="42.265625" style="1" customWidth="1"/>
    <col min="14857" max="14857" width="61.265625" style="1" customWidth="1"/>
    <col min="14858" max="15096" width="7.86328125" style="1"/>
    <col min="15097" max="15097" width="9.1328125" style="1" customWidth="1"/>
    <col min="15098" max="15098" width="54.3984375" style="1" customWidth="1"/>
    <col min="15099" max="15103" width="14.86328125" style="1" customWidth="1"/>
    <col min="15104" max="15104" width="31.265625" style="1" customWidth="1"/>
    <col min="15105" max="15105" width="16.265625" style="1" customWidth="1"/>
    <col min="15106" max="15110" width="9.1328125" style="1" customWidth="1"/>
    <col min="15111" max="15111" width="33.1328125" style="1" customWidth="1"/>
    <col min="15112" max="15112" width="42.265625" style="1" customWidth="1"/>
    <col min="15113" max="15113" width="61.265625" style="1" customWidth="1"/>
    <col min="15114" max="15352" width="7.86328125" style="1"/>
    <col min="15353" max="15353" width="9.1328125" style="1" customWidth="1"/>
    <col min="15354" max="15354" width="54.3984375" style="1" customWidth="1"/>
    <col min="15355" max="15359" width="14.86328125" style="1" customWidth="1"/>
    <col min="15360" max="15360" width="31.265625" style="1" customWidth="1"/>
    <col min="15361" max="15361" width="16.265625" style="1" customWidth="1"/>
    <col min="15362" max="15366" width="9.1328125" style="1" customWidth="1"/>
    <col min="15367" max="15367" width="33.1328125" style="1" customWidth="1"/>
    <col min="15368" max="15368" width="42.265625" style="1" customWidth="1"/>
    <col min="15369" max="15369" width="61.265625" style="1" customWidth="1"/>
    <col min="15370" max="15608" width="7.86328125" style="1"/>
    <col min="15609" max="15609" width="9.1328125" style="1" customWidth="1"/>
    <col min="15610" max="15610" width="54.3984375" style="1" customWidth="1"/>
    <col min="15611" max="15615" width="14.86328125" style="1" customWidth="1"/>
    <col min="15616" max="15616" width="31.265625" style="1" customWidth="1"/>
    <col min="15617" max="15617" width="16.265625" style="1" customWidth="1"/>
    <col min="15618" max="15622" width="9.1328125" style="1" customWidth="1"/>
    <col min="15623" max="15623" width="33.1328125" style="1" customWidth="1"/>
    <col min="15624" max="15624" width="42.265625" style="1" customWidth="1"/>
    <col min="15625" max="15625" width="61.265625" style="1" customWidth="1"/>
    <col min="15626" max="15864" width="7.86328125" style="1"/>
    <col min="15865" max="15865" width="9.1328125" style="1" customWidth="1"/>
    <col min="15866" max="15866" width="54.3984375" style="1" customWidth="1"/>
    <col min="15867" max="15871" width="14.86328125" style="1" customWidth="1"/>
    <col min="15872" max="15872" width="31.265625" style="1" customWidth="1"/>
    <col min="15873" max="15873" width="16.265625" style="1" customWidth="1"/>
    <col min="15874" max="15878" width="9.1328125" style="1" customWidth="1"/>
    <col min="15879" max="15879" width="33.1328125" style="1" customWidth="1"/>
    <col min="15880" max="15880" width="42.265625" style="1" customWidth="1"/>
    <col min="15881" max="15881" width="61.265625" style="1" customWidth="1"/>
    <col min="15882" max="16120" width="7.86328125" style="1"/>
    <col min="16121" max="16121" width="9.1328125" style="1" customWidth="1"/>
    <col min="16122" max="16122" width="54.3984375" style="1" customWidth="1"/>
    <col min="16123" max="16127" width="14.86328125" style="1" customWidth="1"/>
    <col min="16128" max="16128" width="31.265625" style="1" customWidth="1"/>
    <col min="16129" max="16129" width="16.265625" style="1" customWidth="1"/>
    <col min="16130" max="16134" width="9.1328125" style="1" customWidth="1"/>
    <col min="16135" max="16135" width="33.1328125" style="1" customWidth="1"/>
    <col min="16136" max="16136" width="42.265625" style="1" customWidth="1"/>
    <col min="16137" max="16137" width="61.265625" style="1" customWidth="1"/>
    <col min="16138" max="16384" width="7.86328125" style="1"/>
  </cols>
  <sheetData>
    <row r="1" spans="1:98" ht="15.75" customHeight="1" x14ac:dyDescent="0.45">
      <c r="A1" s="276" t="str">
        <f>+'1.TP HT'!A1:E1</f>
        <v>ỦY BAN NHÂN DÂN</v>
      </c>
      <c r="B1" s="276"/>
      <c r="C1" s="276"/>
      <c r="D1" s="276"/>
      <c r="E1" s="276"/>
      <c r="F1" s="277" t="s">
        <v>0</v>
      </c>
      <c r="G1" s="277"/>
      <c r="H1" s="277"/>
      <c r="I1" s="277"/>
      <c r="J1" s="277"/>
      <c r="K1" s="277"/>
      <c r="L1" s="277"/>
      <c r="M1" s="277"/>
      <c r="N1" s="277"/>
      <c r="O1" s="277"/>
    </row>
    <row r="2" spans="1:98" ht="15.75" customHeight="1" x14ac:dyDescent="0.45">
      <c r="A2" s="277" t="str">
        <f>+'1.TP HT'!A2:E2</f>
        <v>TỈNH HÀ TĨNH</v>
      </c>
      <c r="B2" s="277"/>
      <c r="C2" s="277"/>
      <c r="D2" s="277"/>
      <c r="E2" s="277"/>
      <c r="F2" s="277" t="s">
        <v>1</v>
      </c>
      <c r="G2" s="277"/>
      <c r="H2" s="277"/>
      <c r="I2" s="277"/>
      <c r="J2" s="277"/>
      <c r="K2" s="277"/>
      <c r="L2" s="277"/>
      <c r="M2" s="277"/>
      <c r="N2" s="277"/>
      <c r="O2" s="277"/>
    </row>
    <row r="3" spans="1:98" ht="12.75" x14ac:dyDescent="0.25">
      <c r="A3" s="278"/>
      <c r="B3" s="278"/>
      <c r="C3" s="278"/>
      <c r="D3" s="278"/>
      <c r="E3" s="278"/>
      <c r="F3" s="278"/>
      <c r="G3" s="278"/>
      <c r="H3" s="278"/>
      <c r="I3" s="278"/>
      <c r="J3" s="278"/>
      <c r="K3" s="278"/>
      <c r="L3" s="278"/>
      <c r="M3" s="278"/>
      <c r="N3" s="278"/>
      <c r="O3" s="278"/>
    </row>
    <row r="4" spans="1:98" s="2" customFormat="1" ht="13.5" x14ac:dyDescent="0.45">
      <c r="A4" s="270" t="s">
        <v>622</v>
      </c>
      <c r="B4" s="270"/>
      <c r="C4" s="270"/>
      <c r="D4" s="270"/>
      <c r="E4" s="270"/>
      <c r="F4" s="270"/>
      <c r="G4" s="270"/>
      <c r="H4" s="270"/>
      <c r="I4" s="270"/>
      <c r="J4" s="270"/>
      <c r="K4" s="270"/>
      <c r="L4" s="270"/>
      <c r="M4" s="270"/>
      <c r="N4" s="270"/>
      <c r="O4" s="270"/>
    </row>
    <row r="5" spans="1:98"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98" ht="15" customHeight="1" x14ac:dyDescent="0.25">
      <c r="A6" s="275"/>
      <c r="B6" s="275"/>
      <c r="C6" s="275"/>
      <c r="D6" s="275"/>
      <c r="E6" s="275"/>
      <c r="F6" s="275"/>
      <c r="G6" s="275"/>
      <c r="H6" s="275"/>
      <c r="I6" s="275"/>
      <c r="J6" s="275"/>
      <c r="K6" s="275"/>
      <c r="L6" s="275"/>
      <c r="M6" s="275"/>
      <c r="N6" s="275"/>
      <c r="O6" s="275"/>
    </row>
    <row r="7" spans="1:98"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98" s="3" customFormat="1" ht="78.75" customHeight="1" x14ac:dyDescent="0.45">
      <c r="A8" s="273"/>
      <c r="B8" s="265"/>
      <c r="C8" s="265"/>
      <c r="D8" s="22" t="s">
        <v>9</v>
      </c>
      <c r="E8" s="22" t="s">
        <v>10</v>
      </c>
      <c r="F8" s="22" t="s">
        <v>11</v>
      </c>
      <c r="G8" s="22" t="s">
        <v>12</v>
      </c>
      <c r="H8" s="265"/>
      <c r="I8" s="265"/>
      <c r="J8" s="22" t="s">
        <v>13</v>
      </c>
      <c r="K8" s="22" t="s">
        <v>14</v>
      </c>
      <c r="L8" s="22" t="s">
        <v>15</v>
      </c>
      <c r="M8" s="22" t="s">
        <v>16</v>
      </c>
      <c r="N8" s="22" t="str">
        <f>+'4.N Xuân'!N8</f>
        <v>Ứng trước của DN và XH hoá</v>
      </c>
      <c r="O8" s="265"/>
    </row>
    <row r="9" spans="1:98"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98" s="112" customFormat="1" ht="13.5" x14ac:dyDescent="0.45">
      <c r="A10" s="221" t="s">
        <v>18</v>
      </c>
      <c r="B10" s="222" t="s">
        <v>27</v>
      </c>
      <c r="C10" s="30">
        <f>+SUM(C11:C13)</f>
        <v>13.23</v>
      </c>
      <c r="D10" s="30">
        <f>+SUM(D11:D13)</f>
        <v>11.5</v>
      </c>
      <c r="E10" s="30"/>
      <c r="F10" s="30"/>
      <c r="G10" s="30">
        <f>+SUM(G11:G13)</f>
        <v>1.73</v>
      </c>
      <c r="H10" s="30"/>
      <c r="I10" s="30">
        <f>+SUM(I11:I13)</f>
        <v>24.1</v>
      </c>
      <c r="J10" s="30"/>
      <c r="K10" s="30"/>
      <c r="L10" s="30">
        <f>+SUM(L11:L13)</f>
        <v>24.1</v>
      </c>
      <c r="M10" s="30"/>
      <c r="N10" s="30"/>
      <c r="O10" s="176"/>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row>
    <row r="11" spans="1:98" s="39" customFormat="1" ht="27.75" x14ac:dyDescent="0.45">
      <c r="A11" s="120">
        <v>1</v>
      </c>
      <c r="B11" s="129" t="s">
        <v>199</v>
      </c>
      <c r="C11" s="36">
        <f t="shared" ref="C11:C24" si="0">SUM(D11:G11)</f>
        <v>3.73</v>
      </c>
      <c r="D11" s="36">
        <v>2</v>
      </c>
      <c r="E11" s="36"/>
      <c r="F11" s="36"/>
      <c r="G11" s="36">
        <v>1.73</v>
      </c>
      <c r="H11" s="27" t="s">
        <v>200</v>
      </c>
      <c r="I11" s="36">
        <v>5.0999999999999996</v>
      </c>
      <c r="J11" s="36"/>
      <c r="K11" s="36"/>
      <c r="L11" s="36">
        <v>5.0999999999999996</v>
      </c>
      <c r="M11" s="36"/>
      <c r="N11" s="36"/>
      <c r="O11" s="120" t="s">
        <v>706</v>
      </c>
    </row>
    <row r="12" spans="1:98" s="39" customFormat="1" ht="41.65" x14ac:dyDescent="0.45">
      <c r="A12" s="120">
        <v>2</v>
      </c>
      <c r="B12" s="129" t="s">
        <v>653</v>
      </c>
      <c r="C12" s="36">
        <v>5</v>
      </c>
      <c r="D12" s="36">
        <v>5</v>
      </c>
      <c r="E12" s="36"/>
      <c r="F12" s="36"/>
      <c r="G12" s="36"/>
      <c r="H12" s="27" t="s">
        <v>654</v>
      </c>
      <c r="I12" s="36">
        <v>10</v>
      </c>
      <c r="J12" s="36"/>
      <c r="K12" s="36"/>
      <c r="L12" s="36">
        <v>10</v>
      </c>
      <c r="M12" s="36"/>
      <c r="N12" s="36"/>
      <c r="O12" s="120" t="s">
        <v>707</v>
      </c>
    </row>
    <row r="13" spans="1:98" s="39" customFormat="1" ht="41.65" x14ac:dyDescent="0.45">
      <c r="A13" s="120">
        <v>3</v>
      </c>
      <c r="B13" s="129" t="s">
        <v>655</v>
      </c>
      <c r="C13" s="36">
        <v>4.5</v>
      </c>
      <c r="D13" s="36">
        <v>4.5</v>
      </c>
      <c r="E13" s="36"/>
      <c r="F13" s="36"/>
      <c r="G13" s="36"/>
      <c r="H13" s="27" t="s">
        <v>656</v>
      </c>
      <c r="I13" s="36">
        <v>9</v>
      </c>
      <c r="J13" s="36"/>
      <c r="K13" s="36"/>
      <c r="L13" s="36">
        <v>9</v>
      </c>
      <c r="M13" s="36"/>
      <c r="N13" s="36"/>
      <c r="O13" s="120" t="s">
        <v>707</v>
      </c>
    </row>
    <row r="14" spans="1:98" s="112" customFormat="1" ht="13.5" x14ac:dyDescent="0.45">
      <c r="A14" s="122" t="s">
        <v>22</v>
      </c>
      <c r="B14" s="193" t="s">
        <v>36</v>
      </c>
      <c r="C14" s="30">
        <f>SUM(C15:C16)</f>
        <v>3.7</v>
      </c>
      <c r="D14" s="30">
        <f t="shared" ref="D14:K14" si="1">SUM(D15:D16)</f>
        <v>2.2000000000000002</v>
      </c>
      <c r="E14" s="30"/>
      <c r="F14" s="30"/>
      <c r="G14" s="30">
        <f t="shared" si="1"/>
        <v>1.5</v>
      </c>
      <c r="H14" s="31"/>
      <c r="I14" s="30">
        <f t="shared" si="1"/>
        <v>4.9000000000000004</v>
      </c>
      <c r="J14" s="30">
        <f t="shared" si="1"/>
        <v>0</v>
      </c>
      <c r="K14" s="30">
        <f t="shared" si="1"/>
        <v>4.9000000000000004</v>
      </c>
      <c r="L14" s="30"/>
      <c r="M14" s="30"/>
      <c r="N14" s="30"/>
      <c r="O14" s="122"/>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row>
    <row r="15" spans="1:98" s="117" customFormat="1" ht="55.5" x14ac:dyDescent="0.45">
      <c r="A15" s="120">
        <v>1</v>
      </c>
      <c r="B15" s="129" t="s">
        <v>201</v>
      </c>
      <c r="C15" s="36">
        <f t="shared" si="0"/>
        <v>3</v>
      </c>
      <c r="D15" s="36">
        <v>1.5</v>
      </c>
      <c r="E15" s="36"/>
      <c r="F15" s="36"/>
      <c r="G15" s="36">
        <v>1.5</v>
      </c>
      <c r="H15" s="223" t="s">
        <v>202</v>
      </c>
      <c r="I15" s="36">
        <v>4.5</v>
      </c>
      <c r="J15" s="36"/>
      <c r="K15" s="36">
        <v>4.5</v>
      </c>
      <c r="L15" s="36"/>
      <c r="M15" s="36"/>
      <c r="N15" s="36"/>
      <c r="O15" s="27" t="s">
        <v>708</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row>
    <row r="16" spans="1:98" s="117" customFormat="1" ht="55.5" x14ac:dyDescent="0.45">
      <c r="A16" s="120">
        <v>2</v>
      </c>
      <c r="B16" s="129" t="s">
        <v>203</v>
      </c>
      <c r="C16" s="36">
        <f t="shared" si="0"/>
        <v>0.7</v>
      </c>
      <c r="D16" s="36">
        <v>0.7</v>
      </c>
      <c r="E16" s="36"/>
      <c r="F16" s="36"/>
      <c r="G16" s="36"/>
      <c r="H16" s="223" t="s">
        <v>204</v>
      </c>
      <c r="I16" s="36">
        <v>0.4</v>
      </c>
      <c r="J16" s="36"/>
      <c r="K16" s="36">
        <v>0.4</v>
      </c>
      <c r="L16" s="36"/>
      <c r="M16" s="36"/>
      <c r="N16" s="36"/>
      <c r="O16" s="27" t="s">
        <v>709</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row>
    <row r="17" spans="1:98" s="112" customFormat="1" ht="13.5" x14ac:dyDescent="0.45">
      <c r="A17" s="122" t="s">
        <v>26</v>
      </c>
      <c r="B17" s="123" t="s">
        <v>69</v>
      </c>
      <c r="C17" s="30">
        <f>SUM(C18)</f>
        <v>0.1</v>
      </c>
      <c r="D17" s="30">
        <f>SUM(D18)</f>
        <v>0.05</v>
      </c>
      <c r="E17" s="30"/>
      <c r="F17" s="30"/>
      <c r="G17" s="30">
        <f>SUM(G18)</f>
        <v>0.05</v>
      </c>
      <c r="H17" s="31"/>
      <c r="I17" s="30">
        <f>SUM(I18)</f>
        <v>0.3</v>
      </c>
      <c r="J17" s="30"/>
      <c r="K17" s="30"/>
      <c r="L17" s="30"/>
      <c r="M17" s="30"/>
      <c r="N17" s="30">
        <f>SUM(N18)</f>
        <v>0.3</v>
      </c>
      <c r="O17" s="176"/>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row>
    <row r="18" spans="1:98" s="117" customFormat="1" ht="97.15" x14ac:dyDescent="0.4">
      <c r="A18" s="120">
        <v>1</v>
      </c>
      <c r="B18" s="224" t="s">
        <v>205</v>
      </c>
      <c r="C18" s="36">
        <f t="shared" si="0"/>
        <v>0.1</v>
      </c>
      <c r="D18" s="36">
        <v>0.05</v>
      </c>
      <c r="E18" s="36"/>
      <c r="F18" s="36"/>
      <c r="G18" s="36">
        <v>0.05</v>
      </c>
      <c r="H18" s="27" t="s">
        <v>206</v>
      </c>
      <c r="I18" s="36">
        <v>0.3</v>
      </c>
      <c r="J18" s="36"/>
      <c r="K18" s="36"/>
      <c r="L18" s="36"/>
      <c r="M18" s="36"/>
      <c r="N18" s="36">
        <v>0.3</v>
      </c>
      <c r="O18" s="27" t="s">
        <v>207</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row>
    <row r="19" spans="1:98" s="33" customFormat="1" ht="13.5" x14ac:dyDescent="0.45">
      <c r="A19" s="122" t="s">
        <v>35</v>
      </c>
      <c r="B19" s="123" t="s">
        <v>39</v>
      </c>
      <c r="C19" s="30">
        <f>SUM(C20:C24)</f>
        <v>2.3499999999999996</v>
      </c>
      <c r="D19" s="30">
        <f t="shared" ref="D19:L19" si="2">SUM(D20:D24)</f>
        <v>1.49</v>
      </c>
      <c r="E19" s="30"/>
      <c r="F19" s="30"/>
      <c r="G19" s="30">
        <f t="shared" si="2"/>
        <v>0.86</v>
      </c>
      <c r="H19" s="31"/>
      <c r="I19" s="30">
        <f t="shared" si="2"/>
        <v>2.29</v>
      </c>
      <c r="J19" s="30"/>
      <c r="K19" s="30"/>
      <c r="L19" s="30">
        <f t="shared" si="2"/>
        <v>2.29</v>
      </c>
      <c r="M19" s="30"/>
      <c r="N19" s="30"/>
      <c r="O19" s="176"/>
    </row>
    <row r="20" spans="1:98" s="39" customFormat="1" ht="41.65" x14ac:dyDescent="0.45">
      <c r="A20" s="120">
        <v>1</v>
      </c>
      <c r="B20" s="129" t="s">
        <v>208</v>
      </c>
      <c r="C20" s="36">
        <f t="shared" si="0"/>
        <v>0.6</v>
      </c>
      <c r="D20" s="36">
        <v>0.6</v>
      </c>
      <c r="E20" s="36"/>
      <c r="F20" s="36"/>
      <c r="G20" s="36"/>
      <c r="H20" s="27" t="s">
        <v>209</v>
      </c>
      <c r="I20" s="36">
        <f>J20+K20+L20+M20++N20</f>
        <v>0.35</v>
      </c>
      <c r="J20" s="36"/>
      <c r="K20" s="36"/>
      <c r="L20" s="36">
        <v>0.35</v>
      </c>
      <c r="M20" s="36"/>
      <c r="N20" s="36"/>
      <c r="O20" s="27" t="s">
        <v>710</v>
      </c>
    </row>
    <row r="21" spans="1:98" s="39" customFormat="1" ht="41.65" x14ac:dyDescent="0.45">
      <c r="A21" s="120">
        <v>2</v>
      </c>
      <c r="B21" s="129" t="s">
        <v>210</v>
      </c>
      <c r="C21" s="36">
        <f t="shared" si="0"/>
        <v>0.08</v>
      </c>
      <c r="D21" s="36">
        <v>0.08</v>
      </c>
      <c r="E21" s="36"/>
      <c r="F21" s="36"/>
      <c r="G21" s="36"/>
      <c r="H21" s="27" t="s">
        <v>211</v>
      </c>
      <c r="I21" s="36">
        <f>J21+K21+L21+M21++N21</f>
        <v>0.05</v>
      </c>
      <c r="J21" s="36"/>
      <c r="K21" s="36"/>
      <c r="L21" s="36">
        <v>0.05</v>
      </c>
      <c r="M21" s="36"/>
      <c r="N21" s="36"/>
      <c r="O21" s="27" t="s">
        <v>711</v>
      </c>
    </row>
    <row r="22" spans="1:98" s="39" customFormat="1" ht="27.75" x14ac:dyDescent="0.45">
      <c r="A22" s="120">
        <v>3</v>
      </c>
      <c r="B22" s="129" t="s">
        <v>212</v>
      </c>
      <c r="C22" s="36">
        <f>D22+E22+F22+G22</f>
        <v>1</v>
      </c>
      <c r="D22" s="36">
        <v>0.14000000000000001</v>
      </c>
      <c r="E22" s="36"/>
      <c r="F22" s="36"/>
      <c r="G22" s="36">
        <v>0.86</v>
      </c>
      <c r="H22" s="27" t="s">
        <v>213</v>
      </c>
      <c r="I22" s="36">
        <f>J22+K22+L22+M22+N22</f>
        <v>1.5</v>
      </c>
      <c r="J22" s="36"/>
      <c r="K22" s="36"/>
      <c r="L22" s="36">
        <v>1.5</v>
      </c>
      <c r="M22" s="36"/>
      <c r="N22" s="36"/>
      <c r="O22" s="129" t="s">
        <v>712</v>
      </c>
    </row>
    <row r="23" spans="1:98" s="39" customFormat="1" ht="41.65" x14ac:dyDescent="0.45">
      <c r="A23" s="120">
        <v>4</v>
      </c>
      <c r="B23" s="129" t="s">
        <v>214</v>
      </c>
      <c r="C23" s="36">
        <f t="shared" si="0"/>
        <v>0.17</v>
      </c>
      <c r="D23" s="36">
        <v>0.17</v>
      </c>
      <c r="E23" s="36"/>
      <c r="F23" s="36"/>
      <c r="G23" s="36"/>
      <c r="H23" s="27" t="s">
        <v>215</v>
      </c>
      <c r="I23" s="36">
        <f>J23+K23+L23+M23++N23</f>
        <v>0.1</v>
      </c>
      <c r="J23" s="36"/>
      <c r="K23" s="36"/>
      <c r="L23" s="36">
        <v>0.1</v>
      </c>
      <c r="M23" s="36"/>
      <c r="N23" s="36"/>
      <c r="O23" s="27" t="s">
        <v>713</v>
      </c>
    </row>
    <row r="24" spans="1:98" s="39" customFormat="1" ht="27.75" x14ac:dyDescent="0.45">
      <c r="A24" s="120">
        <v>5</v>
      </c>
      <c r="B24" s="129" t="s">
        <v>216</v>
      </c>
      <c r="C24" s="36">
        <f t="shared" si="0"/>
        <v>0.5</v>
      </c>
      <c r="D24" s="36">
        <v>0.5</v>
      </c>
      <c r="E24" s="36"/>
      <c r="F24" s="36"/>
      <c r="G24" s="36"/>
      <c r="H24" s="27" t="s">
        <v>217</v>
      </c>
      <c r="I24" s="36">
        <f>J24+K24+L24+M24++N24</f>
        <v>0.28999999999999998</v>
      </c>
      <c r="J24" s="36"/>
      <c r="K24" s="36"/>
      <c r="L24" s="36">
        <v>0.28999999999999998</v>
      </c>
      <c r="M24" s="36"/>
      <c r="N24" s="36"/>
      <c r="O24" s="27" t="s">
        <v>714</v>
      </c>
    </row>
    <row r="25" spans="1:98" s="33" customFormat="1" ht="13.5" x14ac:dyDescent="0.45">
      <c r="A25" s="122">
        <f>+A24+A18+A16+A13</f>
        <v>11</v>
      </c>
      <c r="B25" s="136" t="s">
        <v>590</v>
      </c>
      <c r="C25" s="30">
        <f>SUM(C10,C14,C17,C19)</f>
        <v>19.380000000000003</v>
      </c>
      <c r="D25" s="30">
        <f>SUM(D10,D14,D17,D19)</f>
        <v>15.24</v>
      </c>
      <c r="E25" s="30"/>
      <c r="F25" s="30"/>
      <c r="G25" s="30">
        <f>SUM(G10,G14,G17,G19)</f>
        <v>4.1399999999999997</v>
      </c>
      <c r="H25" s="31"/>
      <c r="I25" s="30">
        <f>SUM(I10,I14,I17,I19)</f>
        <v>31.59</v>
      </c>
      <c r="J25" s="30"/>
      <c r="K25" s="30">
        <f>SUM(K10,K14,K17,K19)</f>
        <v>4.9000000000000004</v>
      </c>
      <c r="L25" s="30">
        <f>SUM(L10,L14,L17,L19)</f>
        <v>26.39</v>
      </c>
      <c r="M25" s="30"/>
      <c r="N25" s="30">
        <f>SUM(N10,N14,N17,N19)</f>
        <v>0.3</v>
      </c>
      <c r="O25" s="32"/>
    </row>
    <row r="26" spans="1:98" x14ac:dyDescent="0.45">
      <c r="C26" s="23"/>
    </row>
    <row r="27" spans="1:98" x14ac:dyDescent="0.45">
      <c r="M27" s="266" t="s">
        <v>790</v>
      </c>
      <c r="N27" s="266"/>
      <c r="O27" s="266"/>
    </row>
  </sheetData>
  <mergeCells count="18">
    <mergeCell ref="D7:G7"/>
    <mergeCell ref="H7:H8"/>
    <mergeCell ref="I7:I8"/>
    <mergeCell ref="J7:N7"/>
    <mergeCell ref="M27:O27"/>
    <mergeCell ref="O7:O8"/>
    <mergeCell ref="A1:E1"/>
    <mergeCell ref="F1:O1"/>
    <mergeCell ref="A2:E2"/>
    <mergeCell ref="F2:O2"/>
    <mergeCell ref="A3:E3"/>
    <mergeCell ref="F3:O3"/>
    <mergeCell ref="A4:O4"/>
    <mergeCell ref="A5:O5"/>
    <mergeCell ref="A6:O6"/>
    <mergeCell ref="A7:A8"/>
    <mergeCell ref="B7:B8"/>
    <mergeCell ref="C7:C8"/>
  </mergeCells>
  <pageMargins left="0.45866141700000002" right="0.20866141699999999" top="0.74803149606299202" bottom="0.74803149606299202" header="0.31496062992126" footer="0.31496062992126"/>
  <pageSetup paperSize="9" scale="9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9"/>
  <sheetViews>
    <sheetView topLeftCell="A31" zoomScaleNormal="100" workbookViewId="0">
      <selection activeCell="A39" sqref="A39:XFD39"/>
    </sheetView>
  </sheetViews>
  <sheetFormatPr defaultColWidth="7.86328125" defaultRowHeight="13.15" x14ac:dyDescent="0.45"/>
  <cols>
    <col min="1" max="1" width="6" style="1" bestFit="1" customWidth="1"/>
    <col min="2" max="2" width="30.265625" style="8" customWidth="1"/>
    <col min="3" max="3" width="10.1328125" style="1" customWidth="1"/>
    <col min="4" max="4" width="6.1328125" style="9" bestFit="1" customWidth="1"/>
    <col min="5" max="6" width="4.86328125" style="9" bestFit="1" customWidth="1"/>
    <col min="7" max="7" width="8" style="9" bestFit="1" customWidth="1"/>
    <col min="8" max="8" width="10" style="8" customWidth="1"/>
    <col min="9" max="9" width="9.86328125" style="7" customWidth="1"/>
    <col min="10" max="10" width="6.86328125" style="1" bestFit="1" customWidth="1"/>
    <col min="11" max="11" width="7" style="1" bestFit="1" customWidth="1"/>
    <col min="12" max="12" width="6.86328125" style="1" bestFit="1" customWidth="1"/>
    <col min="13" max="13" width="6.3984375" style="1" customWidth="1"/>
    <col min="14" max="14" width="7.1328125" style="1" customWidth="1"/>
    <col min="15" max="15" width="35" style="8" customWidth="1"/>
    <col min="16" max="252" width="7.86328125" style="1"/>
    <col min="253" max="253" width="9.1328125" style="1" customWidth="1"/>
    <col min="254" max="254" width="54.3984375" style="1" customWidth="1"/>
    <col min="255" max="259" width="14.86328125" style="1" customWidth="1"/>
    <col min="260" max="260" width="31.265625" style="1" customWidth="1"/>
    <col min="261" max="261" width="16.265625" style="1" customWidth="1"/>
    <col min="262" max="266" width="9.1328125" style="1" customWidth="1"/>
    <col min="267" max="267" width="33.1328125" style="1" customWidth="1"/>
    <col min="268" max="268" width="42.265625" style="1" customWidth="1"/>
    <col min="269" max="269" width="61.265625" style="1" customWidth="1"/>
    <col min="270" max="508" width="7.86328125" style="1"/>
    <col min="509" max="509" width="9.1328125" style="1" customWidth="1"/>
    <col min="510" max="510" width="54.3984375" style="1" customWidth="1"/>
    <col min="511" max="515" width="14.86328125" style="1" customWidth="1"/>
    <col min="516" max="516" width="31.265625" style="1" customWidth="1"/>
    <col min="517" max="517" width="16.265625" style="1" customWidth="1"/>
    <col min="518" max="522" width="9.1328125" style="1" customWidth="1"/>
    <col min="523" max="523" width="33.1328125" style="1" customWidth="1"/>
    <col min="524" max="524" width="42.265625" style="1" customWidth="1"/>
    <col min="525" max="525" width="61.265625" style="1" customWidth="1"/>
    <col min="526" max="764" width="7.86328125" style="1"/>
    <col min="765" max="765" width="9.1328125" style="1" customWidth="1"/>
    <col min="766" max="766" width="54.3984375" style="1" customWidth="1"/>
    <col min="767" max="771" width="14.86328125" style="1" customWidth="1"/>
    <col min="772" max="772" width="31.265625" style="1" customWidth="1"/>
    <col min="773" max="773" width="16.265625" style="1" customWidth="1"/>
    <col min="774" max="778" width="9.1328125" style="1" customWidth="1"/>
    <col min="779" max="779" width="33.1328125" style="1" customWidth="1"/>
    <col min="780" max="780" width="42.265625" style="1" customWidth="1"/>
    <col min="781" max="781" width="61.265625" style="1" customWidth="1"/>
    <col min="782" max="1020" width="7.86328125" style="1"/>
    <col min="1021" max="1021" width="9.1328125" style="1" customWidth="1"/>
    <col min="1022" max="1022" width="54.3984375" style="1" customWidth="1"/>
    <col min="1023" max="1027" width="14.86328125" style="1" customWidth="1"/>
    <col min="1028" max="1028" width="31.265625" style="1" customWidth="1"/>
    <col min="1029" max="1029" width="16.265625" style="1" customWidth="1"/>
    <col min="1030" max="1034" width="9.1328125" style="1" customWidth="1"/>
    <col min="1035" max="1035" width="33.1328125" style="1" customWidth="1"/>
    <col min="1036" max="1036" width="42.265625" style="1" customWidth="1"/>
    <col min="1037" max="1037" width="61.265625" style="1" customWidth="1"/>
    <col min="1038" max="1276" width="7.86328125" style="1"/>
    <col min="1277" max="1277" width="9.1328125" style="1" customWidth="1"/>
    <col min="1278" max="1278" width="54.3984375" style="1" customWidth="1"/>
    <col min="1279" max="1283" width="14.86328125" style="1" customWidth="1"/>
    <col min="1284" max="1284" width="31.265625" style="1" customWidth="1"/>
    <col min="1285" max="1285" width="16.265625" style="1" customWidth="1"/>
    <col min="1286" max="1290" width="9.1328125" style="1" customWidth="1"/>
    <col min="1291" max="1291" width="33.1328125" style="1" customWidth="1"/>
    <col min="1292" max="1292" width="42.265625" style="1" customWidth="1"/>
    <col min="1293" max="1293" width="61.265625" style="1" customWidth="1"/>
    <col min="1294" max="1532" width="7.86328125" style="1"/>
    <col min="1533" max="1533" width="9.1328125" style="1" customWidth="1"/>
    <col min="1534" max="1534" width="54.3984375" style="1" customWidth="1"/>
    <col min="1535" max="1539" width="14.86328125" style="1" customWidth="1"/>
    <col min="1540" max="1540" width="31.265625" style="1" customWidth="1"/>
    <col min="1541" max="1541" width="16.265625" style="1" customWidth="1"/>
    <col min="1542" max="1546" width="9.1328125" style="1" customWidth="1"/>
    <col min="1547" max="1547" width="33.1328125" style="1" customWidth="1"/>
    <col min="1548" max="1548" width="42.265625" style="1" customWidth="1"/>
    <col min="1549" max="1549" width="61.265625" style="1" customWidth="1"/>
    <col min="1550" max="1788" width="7.86328125" style="1"/>
    <col min="1789" max="1789" width="9.1328125" style="1" customWidth="1"/>
    <col min="1790" max="1790" width="54.3984375" style="1" customWidth="1"/>
    <col min="1791" max="1795" width="14.86328125" style="1" customWidth="1"/>
    <col min="1796" max="1796" width="31.265625" style="1" customWidth="1"/>
    <col min="1797" max="1797" width="16.265625" style="1" customWidth="1"/>
    <col min="1798" max="1802" width="9.1328125" style="1" customWidth="1"/>
    <col min="1803" max="1803" width="33.1328125" style="1" customWidth="1"/>
    <col min="1804" max="1804" width="42.265625" style="1" customWidth="1"/>
    <col min="1805" max="1805" width="61.265625" style="1" customWidth="1"/>
    <col min="1806" max="2044" width="7.86328125" style="1"/>
    <col min="2045" max="2045" width="9.1328125" style="1" customWidth="1"/>
    <col min="2046" max="2046" width="54.3984375" style="1" customWidth="1"/>
    <col min="2047" max="2051" width="14.86328125" style="1" customWidth="1"/>
    <col min="2052" max="2052" width="31.265625" style="1" customWidth="1"/>
    <col min="2053" max="2053" width="16.265625" style="1" customWidth="1"/>
    <col min="2054" max="2058" width="9.1328125" style="1" customWidth="1"/>
    <col min="2059" max="2059" width="33.1328125" style="1" customWidth="1"/>
    <col min="2060" max="2060" width="42.265625" style="1" customWidth="1"/>
    <col min="2061" max="2061" width="61.265625" style="1" customWidth="1"/>
    <col min="2062" max="2300" width="7.86328125" style="1"/>
    <col min="2301" max="2301" width="9.1328125" style="1" customWidth="1"/>
    <col min="2302" max="2302" width="54.3984375" style="1" customWidth="1"/>
    <col min="2303" max="2307" width="14.86328125" style="1" customWidth="1"/>
    <col min="2308" max="2308" width="31.265625" style="1" customWidth="1"/>
    <col min="2309" max="2309" width="16.265625" style="1" customWidth="1"/>
    <col min="2310" max="2314" width="9.1328125" style="1" customWidth="1"/>
    <col min="2315" max="2315" width="33.1328125" style="1" customWidth="1"/>
    <col min="2316" max="2316" width="42.265625" style="1" customWidth="1"/>
    <col min="2317" max="2317" width="61.265625" style="1" customWidth="1"/>
    <col min="2318" max="2556" width="7.86328125" style="1"/>
    <col min="2557" max="2557" width="9.1328125" style="1" customWidth="1"/>
    <col min="2558" max="2558" width="54.3984375" style="1" customWidth="1"/>
    <col min="2559" max="2563" width="14.86328125" style="1" customWidth="1"/>
    <col min="2564" max="2564" width="31.265625" style="1" customWidth="1"/>
    <col min="2565" max="2565" width="16.265625" style="1" customWidth="1"/>
    <col min="2566" max="2570" width="9.1328125" style="1" customWidth="1"/>
    <col min="2571" max="2571" width="33.1328125" style="1" customWidth="1"/>
    <col min="2572" max="2572" width="42.265625" style="1" customWidth="1"/>
    <col min="2573" max="2573" width="61.265625" style="1" customWidth="1"/>
    <col min="2574" max="2812" width="7.86328125" style="1"/>
    <col min="2813" max="2813" width="9.1328125" style="1" customWidth="1"/>
    <col min="2814" max="2814" width="54.3984375" style="1" customWidth="1"/>
    <col min="2815" max="2819" width="14.86328125" style="1" customWidth="1"/>
    <col min="2820" max="2820" width="31.265625" style="1" customWidth="1"/>
    <col min="2821" max="2821" width="16.265625" style="1" customWidth="1"/>
    <col min="2822" max="2826" width="9.1328125" style="1" customWidth="1"/>
    <col min="2827" max="2827" width="33.1328125" style="1" customWidth="1"/>
    <col min="2828" max="2828" width="42.265625" style="1" customWidth="1"/>
    <col min="2829" max="2829" width="61.265625" style="1" customWidth="1"/>
    <col min="2830" max="3068" width="7.86328125" style="1"/>
    <col min="3069" max="3069" width="9.1328125" style="1" customWidth="1"/>
    <col min="3070" max="3070" width="54.3984375" style="1" customWidth="1"/>
    <col min="3071" max="3075" width="14.86328125" style="1" customWidth="1"/>
    <col min="3076" max="3076" width="31.265625" style="1" customWidth="1"/>
    <col min="3077" max="3077" width="16.265625" style="1" customWidth="1"/>
    <col min="3078" max="3082" width="9.1328125" style="1" customWidth="1"/>
    <col min="3083" max="3083" width="33.1328125" style="1" customWidth="1"/>
    <col min="3084" max="3084" width="42.265625" style="1" customWidth="1"/>
    <col min="3085" max="3085" width="61.265625" style="1" customWidth="1"/>
    <col min="3086" max="3324" width="7.86328125" style="1"/>
    <col min="3325" max="3325" width="9.1328125" style="1" customWidth="1"/>
    <col min="3326" max="3326" width="54.3984375" style="1" customWidth="1"/>
    <col min="3327" max="3331" width="14.86328125" style="1" customWidth="1"/>
    <col min="3332" max="3332" width="31.265625" style="1" customWidth="1"/>
    <col min="3333" max="3333" width="16.265625" style="1" customWidth="1"/>
    <col min="3334" max="3338" width="9.1328125" style="1" customWidth="1"/>
    <col min="3339" max="3339" width="33.1328125" style="1" customWidth="1"/>
    <col min="3340" max="3340" width="42.265625" style="1" customWidth="1"/>
    <col min="3341" max="3341" width="61.265625" style="1" customWidth="1"/>
    <col min="3342" max="3580" width="7.86328125" style="1"/>
    <col min="3581" max="3581" width="9.1328125" style="1" customWidth="1"/>
    <col min="3582" max="3582" width="54.3984375" style="1" customWidth="1"/>
    <col min="3583" max="3587" width="14.86328125" style="1" customWidth="1"/>
    <col min="3588" max="3588" width="31.265625" style="1" customWidth="1"/>
    <col min="3589" max="3589" width="16.265625" style="1" customWidth="1"/>
    <col min="3590" max="3594" width="9.1328125" style="1" customWidth="1"/>
    <col min="3595" max="3595" width="33.1328125" style="1" customWidth="1"/>
    <col min="3596" max="3596" width="42.265625" style="1" customWidth="1"/>
    <col min="3597" max="3597" width="61.265625" style="1" customWidth="1"/>
    <col min="3598" max="3836" width="7.86328125" style="1"/>
    <col min="3837" max="3837" width="9.1328125" style="1" customWidth="1"/>
    <col min="3838" max="3838" width="54.3984375" style="1" customWidth="1"/>
    <col min="3839" max="3843" width="14.86328125" style="1" customWidth="1"/>
    <col min="3844" max="3844" width="31.265625" style="1" customWidth="1"/>
    <col min="3845" max="3845" width="16.265625" style="1" customWidth="1"/>
    <col min="3846" max="3850" width="9.1328125" style="1" customWidth="1"/>
    <col min="3851" max="3851" width="33.1328125" style="1" customWidth="1"/>
    <col min="3852" max="3852" width="42.265625" style="1" customWidth="1"/>
    <col min="3853" max="3853" width="61.265625" style="1" customWidth="1"/>
    <col min="3854" max="4092" width="7.86328125" style="1"/>
    <col min="4093" max="4093" width="9.1328125" style="1" customWidth="1"/>
    <col min="4094" max="4094" width="54.3984375" style="1" customWidth="1"/>
    <col min="4095" max="4099" width="14.86328125" style="1" customWidth="1"/>
    <col min="4100" max="4100" width="31.265625" style="1" customWidth="1"/>
    <col min="4101" max="4101" width="16.265625" style="1" customWidth="1"/>
    <col min="4102" max="4106" width="9.1328125" style="1" customWidth="1"/>
    <col min="4107" max="4107" width="33.1328125" style="1" customWidth="1"/>
    <col min="4108" max="4108" width="42.265625" style="1" customWidth="1"/>
    <col min="4109" max="4109" width="61.265625" style="1" customWidth="1"/>
    <col min="4110" max="4348" width="7.86328125" style="1"/>
    <col min="4349" max="4349" width="9.1328125" style="1" customWidth="1"/>
    <col min="4350" max="4350" width="54.3984375" style="1" customWidth="1"/>
    <col min="4351" max="4355" width="14.86328125" style="1" customWidth="1"/>
    <col min="4356" max="4356" width="31.265625" style="1" customWidth="1"/>
    <col min="4357" max="4357" width="16.265625" style="1" customWidth="1"/>
    <col min="4358" max="4362" width="9.1328125" style="1" customWidth="1"/>
    <col min="4363" max="4363" width="33.1328125" style="1" customWidth="1"/>
    <col min="4364" max="4364" width="42.265625" style="1" customWidth="1"/>
    <col min="4365" max="4365" width="61.265625" style="1" customWidth="1"/>
    <col min="4366" max="4604" width="7.86328125" style="1"/>
    <col min="4605" max="4605" width="9.1328125" style="1" customWidth="1"/>
    <col min="4606" max="4606" width="54.3984375" style="1" customWidth="1"/>
    <col min="4607" max="4611" width="14.86328125" style="1" customWidth="1"/>
    <col min="4612" max="4612" width="31.265625" style="1" customWidth="1"/>
    <col min="4613" max="4613" width="16.265625" style="1" customWidth="1"/>
    <col min="4614" max="4618" width="9.1328125" style="1" customWidth="1"/>
    <col min="4619" max="4619" width="33.1328125" style="1" customWidth="1"/>
    <col min="4620" max="4620" width="42.265625" style="1" customWidth="1"/>
    <col min="4621" max="4621" width="61.265625" style="1" customWidth="1"/>
    <col min="4622" max="4860" width="7.86328125" style="1"/>
    <col min="4861" max="4861" width="9.1328125" style="1" customWidth="1"/>
    <col min="4862" max="4862" width="54.3984375" style="1" customWidth="1"/>
    <col min="4863" max="4867" width="14.86328125" style="1" customWidth="1"/>
    <col min="4868" max="4868" width="31.265625" style="1" customWidth="1"/>
    <col min="4869" max="4869" width="16.265625" style="1" customWidth="1"/>
    <col min="4870" max="4874" width="9.1328125" style="1" customWidth="1"/>
    <col min="4875" max="4875" width="33.1328125" style="1" customWidth="1"/>
    <col min="4876" max="4876" width="42.265625" style="1" customWidth="1"/>
    <col min="4877" max="4877" width="61.265625" style="1" customWidth="1"/>
    <col min="4878" max="5116" width="7.86328125" style="1"/>
    <col min="5117" max="5117" width="9.1328125" style="1" customWidth="1"/>
    <col min="5118" max="5118" width="54.3984375" style="1" customWidth="1"/>
    <col min="5119" max="5123" width="14.86328125" style="1" customWidth="1"/>
    <col min="5124" max="5124" width="31.265625" style="1" customWidth="1"/>
    <col min="5125" max="5125" width="16.265625" style="1" customWidth="1"/>
    <col min="5126" max="5130" width="9.1328125" style="1" customWidth="1"/>
    <col min="5131" max="5131" width="33.1328125" style="1" customWidth="1"/>
    <col min="5132" max="5132" width="42.265625" style="1" customWidth="1"/>
    <col min="5133" max="5133" width="61.265625" style="1" customWidth="1"/>
    <col min="5134" max="5372" width="7.86328125" style="1"/>
    <col min="5373" max="5373" width="9.1328125" style="1" customWidth="1"/>
    <col min="5374" max="5374" width="54.3984375" style="1" customWidth="1"/>
    <col min="5375" max="5379" width="14.86328125" style="1" customWidth="1"/>
    <col min="5380" max="5380" width="31.265625" style="1" customWidth="1"/>
    <col min="5381" max="5381" width="16.265625" style="1" customWidth="1"/>
    <col min="5382" max="5386" width="9.1328125" style="1" customWidth="1"/>
    <col min="5387" max="5387" width="33.1328125" style="1" customWidth="1"/>
    <col min="5388" max="5388" width="42.265625" style="1" customWidth="1"/>
    <col min="5389" max="5389" width="61.265625" style="1" customWidth="1"/>
    <col min="5390" max="5628" width="7.86328125" style="1"/>
    <col min="5629" max="5629" width="9.1328125" style="1" customWidth="1"/>
    <col min="5630" max="5630" width="54.3984375" style="1" customWidth="1"/>
    <col min="5631" max="5635" width="14.86328125" style="1" customWidth="1"/>
    <col min="5636" max="5636" width="31.265625" style="1" customWidth="1"/>
    <col min="5637" max="5637" width="16.265625" style="1" customWidth="1"/>
    <col min="5638" max="5642" width="9.1328125" style="1" customWidth="1"/>
    <col min="5643" max="5643" width="33.1328125" style="1" customWidth="1"/>
    <col min="5644" max="5644" width="42.265625" style="1" customWidth="1"/>
    <col min="5645" max="5645" width="61.265625" style="1" customWidth="1"/>
    <col min="5646" max="5884" width="7.86328125" style="1"/>
    <col min="5885" max="5885" width="9.1328125" style="1" customWidth="1"/>
    <col min="5886" max="5886" width="54.3984375" style="1" customWidth="1"/>
    <col min="5887" max="5891" width="14.86328125" style="1" customWidth="1"/>
    <col min="5892" max="5892" width="31.265625" style="1" customWidth="1"/>
    <col min="5893" max="5893" width="16.265625" style="1" customWidth="1"/>
    <col min="5894" max="5898" width="9.1328125" style="1" customWidth="1"/>
    <col min="5899" max="5899" width="33.1328125" style="1" customWidth="1"/>
    <col min="5900" max="5900" width="42.265625" style="1" customWidth="1"/>
    <col min="5901" max="5901" width="61.265625" style="1" customWidth="1"/>
    <col min="5902" max="6140" width="7.86328125" style="1"/>
    <col min="6141" max="6141" width="9.1328125" style="1" customWidth="1"/>
    <col min="6142" max="6142" width="54.3984375" style="1" customWidth="1"/>
    <col min="6143" max="6147" width="14.86328125" style="1" customWidth="1"/>
    <col min="6148" max="6148" width="31.265625" style="1" customWidth="1"/>
    <col min="6149" max="6149" width="16.265625" style="1" customWidth="1"/>
    <col min="6150" max="6154" width="9.1328125" style="1" customWidth="1"/>
    <col min="6155" max="6155" width="33.1328125" style="1" customWidth="1"/>
    <col min="6156" max="6156" width="42.265625" style="1" customWidth="1"/>
    <col min="6157" max="6157" width="61.265625" style="1" customWidth="1"/>
    <col min="6158" max="6396" width="7.86328125" style="1"/>
    <col min="6397" max="6397" width="9.1328125" style="1" customWidth="1"/>
    <col min="6398" max="6398" width="54.3984375" style="1" customWidth="1"/>
    <col min="6399" max="6403" width="14.86328125" style="1" customWidth="1"/>
    <col min="6404" max="6404" width="31.265625" style="1" customWidth="1"/>
    <col min="6405" max="6405" width="16.265625" style="1" customWidth="1"/>
    <col min="6406" max="6410" width="9.1328125" style="1" customWidth="1"/>
    <col min="6411" max="6411" width="33.1328125" style="1" customWidth="1"/>
    <col min="6412" max="6412" width="42.265625" style="1" customWidth="1"/>
    <col min="6413" max="6413" width="61.265625" style="1" customWidth="1"/>
    <col min="6414" max="6652" width="7.86328125" style="1"/>
    <col min="6653" max="6653" width="9.1328125" style="1" customWidth="1"/>
    <col min="6654" max="6654" width="54.3984375" style="1" customWidth="1"/>
    <col min="6655" max="6659" width="14.86328125" style="1" customWidth="1"/>
    <col min="6660" max="6660" width="31.265625" style="1" customWidth="1"/>
    <col min="6661" max="6661" width="16.265625" style="1" customWidth="1"/>
    <col min="6662" max="6666" width="9.1328125" style="1" customWidth="1"/>
    <col min="6667" max="6667" width="33.1328125" style="1" customWidth="1"/>
    <col min="6668" max="6668" width="42.265625" style="1" customWidth="1"/>
    <col min="6669" max="6669" width="61.265625" style="1" customWidth="1"/>
    <col min="6670" max="6908" width="7.86328125" style="1"/>
    <col min="6909" max="6909" width="9.1328125" style="1" customWidth="1"/>
    <col min="6910" max="6910" width="54.3984375" style="1" customWidth="1"/>
    <col min="6911" max="6915" width="14.86328125" style="1" customWidth="1"/>
    <col min="6916" max="6916" width="31.265625" style="1" customWidth="1"/>
    <col min="6917" max="6917" width="16.265625" style="1" customWidth="1"/>
    <col min="6918" max="6922" width="9.1328125" style="1" customWidth="1"/>
    <col min="6923" max="6923" width="33.1328125" style="1" customWidth="1"/>
    <col min="6924" max="6924" width="42.265625" style="1" customWidth="1"/>
    <col min="6925" max="6925" width="61.265625" style="1" customWidth="1"/>
    <col min="6926" max="7164" width="7.86328125" style="1"/>
    <col min="7165" max="7165" width="9.1328125" style="1" customWidth="1"/>
    <col min="7166" max="7166" width="54.3984375" style="1" customWidth="1"/>
    <col min="7167" max="7171" width="14.86328125" style="1" customWidth="1"/>
    <col min="7172" max="7172" width="31.265625" style="1" customWidth="1"/>
    <col min="7173" max="7173" width="16.265625" style="1" customWidth="1"/>
    <col min="7174" max="7178" width="9.1328125" style="1" customWidth="1"/>
    <col min="7179" max="7179" width="33.1328125" style="1" customWidth="1"/>
    <col min="7180" max="7180" width="42.265625" style="1" customWidth="1"/>
    <col min="7181" max="7181" width="61.265625" style="1" customWidth="1"/>
    <col min="7182" max="7420" width="7.86328125" style="1"/>
    <col min="7421" max="7421" width="9.1328125" style="1" customWidth="1"/>
    <col min="7422" max="7422" width="54.3984375" style="1" customWidth="1"/>
    <col min="7423" max="7427" width="14.86328125" style="1" customWidth="1"/>
    <col min="7428" max="7428" width="31.265625" style="1" customWidth="1"/>
    <col min="7429" max="7429" width="16.265625" style="1" customWidth="1"/>
    <col min="7430" max="7434" width="9.1328125" style="1" customWidth="1"/>
    <col min="7435" max="7435" width="33.1328125" style="1" customWidth="1"/>
    <col min="7436" max="7436" width="42.265625" style="1" customWidth="1"/>
    <col min="7437" max="7437" width="61.265625" style="1" customWidth="1"/>
    <col min="7438" max="7676" width="7.86328125" style="1"/>
    <col min="7677" max="7677" width="9.1328125" style="1" customWidth="1"/>
    <col min="7678" max="7678" width="54.3984375" style="1" customWidth="1"/>
    <col min="7679" max="7683" width="14.86328125" style="1" customWidth="1"/>
    <col min="7684" max="7684" width="31.265625" style="1" customWidth="1"/>
    <col min="7685" max="7685" width="16.265625" style="1" customWidth="1"/>
    <col min="7686" max="7690" width="9.1328125" style="1" customWidth="1"/>
    <col min="7691" max="7691" width="33.1328125" style="1" customWidth="1"/>
    <col min="7692" max="7692" width="42.265625" style="1" customWidth="1"/>
    <col min="7693" max="7693" width="61.265625" style="1" customWidth="1"/>
    <col min="7694" max="7932" width="7.86328125" style="1"/>
    <col min="7933" max="7933" width="9.1328125" style="1" customWidth="1"/>
    <col min="7934" max="7934" width="54.3984375" style="1" customWidth="1"/>
    <col min="7935" max="7939" width="14.86328125" style="1" customWidth="1"/>
    <col min="7940" max="7940" width="31.265625" style="1" customWidth="1"/>
    <col min="7941" max="7941" width="16.265625" style="1" customWidth="1"/>
    <col min="7942" max="7946" width="9.1328125" style="1" customWidth="1"/>
    <col min="7947" max="7947" width="33.1328125" style="1" customWidth="1"/>
    <col min="7948" max="7948" width="42.265625" style="1" customWidth="1"/>
    <col min="7949" max="7949" width="61.265625" style="1" customWidth="1"/>
    <col min="7950" max="8188" width="7.86328125" style="1"/>
    <col min="8189" max="8189" width="9.1328125" style="1" customWidth="1"/>
    <col min="8190" max="8190" width="54.3984375" style="1" customWidth="1"/>
    <col min="8191" max="8195" width="14.86328125" style="1" customWidth="1"/>
    <col min="8196" max="8196" width="31.265625" style="1" customWidth="1"/>
    <col min="8197" max="8197" width="16.265625" style="1" customWidth="1"/>
    <col min="8198" max="8202" width="9.1328125" style="1" customWidth="1"/>
    <col min="8203" max="8203" width="33.1328125" style="1" customWidth="1"/>
    <col min="8204" max="8204" width="42.265625" style="1" customWidth="1"/>
    <col min="8205" max="8205" width="61.265625" style="1" customWidth="1"/>
    <col min="8206" max="8444" width="7.86328125" style="1"/>
    <col min="8445" max="8445" width="9.1328125" style="1" customWidth="1"/>
    <col min="8446" max="8446" width="54.3984375" style="1" customWidth="1"/>
    <col min="8447" max="8451" width="14.86328125" style="1" customWidth="1"/>
    <col min="8452" max="8452" width="31.265625" style="1" customWidth="1"/>
    <col min="8453" max="8453" width="16.265625" style="1" customWidth="1"/>
    <col min="8454" max="8458" width="9.1328125" style="1" customWidth="1"/>
    <col min="8459" max="8459" width="33.1328125" style="1" customWidth="1"/>
    <col min="8460" max="8460" width="42.265625" style="1" customWidth="1"/>
    <col min="8461" max="8461" width="61.265625" style="1" customWidth="1"/>
    <col min="8462" max="8700" width="7.86328125" style="1"/>
    <col min="8701" max="8701" width="9.1328125" style="1" customWidth="1"/>
    <col min="8702" max="8702" width="54.3984375" style="1" customWidth="1"/>
    <col min="8703" max="8707" width="14.86328125" style="1" customWidth="1"/>
    <col min="8708" max="8708" width="31.265625" style="1" customWidth="1"/>
    <col min="8709" max="8709" width="16.265625" style="1" customWidth="1"/>
    <col min="8710" max="8714" width="9.1328125" style="1" customWidth="1"/>
    <col min="8715" max="8715" width="33.1328125" style="1" customWidth="1"/>
    <col min="8716" max="8716" width="42.265625" style="1" customWidth="1"/>
    <col min="8717" max="8717" width="61.265625" style="1" customWidth="1"/>
    <col min="8718" max="8956" width="7.86328125" style="1"/>
    <col min="8957" max="8957" width="9.1328125" style="1" customWidth="1"/>
    <col min="8958" max="8958" width="54.3984375" style="1" customWidth="1"/>
    <col min="8959" max="8963" width="14.86328125" style="1" customWidth="1"/>
    <col min="8964" max="8964" width="31.265625" style="1" customWidth="1"/>
    <col min="8965" max="8965" width="16.265625" style="1" customWidth="1"/>
    <col min="8966" max="8970" width="9.1328125" style="1" customWidth="1"/>
    <col min="8971" max="8971" width="33.1328125" style="1" customWidth="1"/>
    <col min="8972" max="8972" width="42.265625" style="1" customWidth="1"/>
    <col min="8973" max="8973" width="61.265625" style="1" customWidth="1"/>
    <col min="8974" max="9212" width="7.86328125" style="1"/>
    <col min="9213" max="9213" width="9.1328125" style="1" customWidth="1"/>
    <col min="9214" max="9214" width="54.3984375" style="1" customWidth="1"/>
    <col min="9215" max="9219" width="14.86328125" style="1" customWidth="1"/>
    <col min="9220" max="9220" width="31.265625" style="1" customWidth="1"/>
    <col min="9221" max="9221" width="16.265625" style="1" customWidth="1"/>
    <col min="9222" max="9226" width="9.1328125" style="1" customWidth="1"/>
    <col min="9227" max="9227" width="33.1328125" style="1" customWidth="1"/>
    <col min="9228" max="9228" width="42.265625" style="1" customWidth="1"/>
    <col min="9229" max="9229" width="61.265625" style="1" customWidth="1"/>
    <col min="9230" max="9468" width="7.86328125" style="1"/>
    <col min="9469" max="9469" width="9.1328125" style="1" customWidth="1"/>
    <col min="9470" max="9470" width="54.3984375" style="1" customWidth="1"/>
    <col min="9471" max="9475" width="14.86328125" style="1" customWidth="1"/>
    <col min="9476" max="9476" width="31.265625" style="1" customWidth="1"/>
    <col min="9477" max="9477" width="16.265625" style="1" customWidth="1"/>
    <col min="9478" max="9482" width="9.1328125" style="1" customWidth="1"/>
    <col min="9483" max="9483" width="33.1328125" style="1" customWidth="1"/>
    <col min="9484" max="9484" width="42.265625" style="1" customWidth="1"/>
    <col min="9485" max="9485" width="61.265625" style="1" customWidth="1"/>
    <col min="9486" max="9724" width="7.86328125" style="1"/>
    <col min="9725" max="9725" width="9.1328125" style="1" customWidth="1"/>
    <col min="9726" max="9726" width="54.3984375" style="1" customWidth="1"/>
    <col min="9727" max="9731" width="14.86328125" style="1" customWidth="1"/>
    <col min="9732" max="9732" width="31.265625" style="1" customWidth="1"/>
    <col min="9733" max="9733" width="16.265625" style="1" customWidth="1"/>
    <col min="9734" max="9738" width="9.1328125" style="1" customWidth="1"/>
    <col min="9739" max="9739" width="33.1328125" style="1" customWidth="1"/>
    <col min="9740" max="9740" width="42.265625" style="1" customWidth="1"/>
    <col min="9741" max="9741" width="61.265625" style="1" customWidth="1"/>
    <col min="9742" max="9980" width="7.86328125" style="1"/>
    <col min="9981" max="9981" width="9.1328125" style="1" customWidth="1"/>
    <col min="9982" max="9982" width="54.3984375" style="1" customWidth="1"/>
    <col min="9983" max="9987" width="14.86328125" style="1" customWidth="1"/>
    <col min="9988" max="9988" width="31.265625" style="1" customWidth="1"/>
    <col min="9989" max="9989" width="16.265625" style="1" customWidth="1"/>
    <col min="9990" max="9994" width="9.1328125" style="1" customWidth="1"/>
    <col min="9995" max="9995" width="33.1328125" style="1" customWidth="1"/>
    <col min="9996" max="9996" width="42.265625" style="1" customWidth="1"/>
    <col min="9997" max="9997" width="61.265625" style="1" customWidth="1"/>
    <col min="9998" max="10236" width="7.86328125" style="1"/>
    <col min="10237" max="10237" width="9.1328125" style="1" customWidth="1"/>
    <col min="10238" max="10238" width="54.3984375" style="1" customWidth="1"/>
    <col min="10239" max="10243" width="14.86328125" style="1" customWidth="1"/>
    <col min="10244" max="10244" width="31.265625" style="1" customWidth="1"/>
    <col min="10245" max="10245" width="16.265625" style="1" customWidth="1"/>
    <col min="10246" max="10250" width="9.1328125" style="1" customWidth="1"/>
    <col min="10251" max="10251" width="33.1328125" style="1" customWidth="1"/>
    <col min="10252" max="10252" width="42.265625" style="1" customWidth="1"/>
    <col min="10253" max="10253" width="61.265625" style="1" customWidth="1"/>
    <col min="10254" max="10492" width="7.86328125" style="1"/>
    <col min="10493" max="10493" width="9.1328125" style="1" customWidth="1"/>
    <col min="10494" max="10494" width="54.3984375" style="1" customWidth="1"/>
    <col min="10495" max="10499" width="14.86328125" style="1" customWidth="1"/>
    <col min="10500" max="10500" width="31.265625" style="1" customWidth="1"/>
    <col min="10501" max="10501" width="16.265625" style="1" customWidth="1"/>
    <col min="10502" max="10506" width="9.1328125" style="1" customWidth="1"/>
    <col min="10507" max="10507" width="33.1328125" style="1" customWidth="1"/>
    <col min="10508" max="10508" width="42.265625" style="1" customWidth="1"/>
    <col min="10509" max="10509" width="61.265625" style="1" customWidth="1"/>
    <col min="10510" max="10748" width="7.86328125" style="1"/>
    <col min="10749" max="10749" width="9.1328125" style="1" customWidth="1"/>
    <col min="10750" max="10750" width="54.3984375" style="1" customWidth="1"/>
    <col min="10751" max="10755" width="14.86328125" style="1" customWidth="1"/>
    <col min="10756" max="10756" width="31.265625" style="1" customWidth="1"/>
    <col min="10757" max="10757" width="16.265625" style="1" customWidth="1"/>
    <col min="10758" max="10762" width="9.1328125" style="1" customWidth="1"/>
    <col min="10763" max="10763" width="33.1328125" style="1" customWidth="1"/>
    <col min="10764" max="10764" width="42.265625" style="1" customWidth="1"/>
    <col min="10765" max="10765" width="61.265625" style="1" customWidth="1"/>
    <col min="10766" max="11004" width="7.86328125" style="1"/>
    <col min="11005" max="11005" width="9.1328125" style="1" customWidth="1"/>
    <col min="11006" max="11006" width="54.3984375" style="1" customWidth="1"/>
    <col min="11007" max="11011" width="14.86328125" style="1" customWidth="1"/>
    <col min="11012" max="11012" width="31.265625" style="1" customWidth="1"/>
    <col min="11013" max="11013" width="16.265625" style="1" customWidth="1"/>
    <col min="11014" max="11018" width="9.1328125" style="1" customWidth="1"/>
    <col min="11019" max="11019" width="33.1328125" style="1" customWidth="1"/>
    <col min="11020" max="11020" width="42.265625" style="1" customWidth="1"/>
    <col min="11021" max="11021" width="61.265625" style="1" customWidth="1"/>
    <col min="11022" max="11260" width="7.86328125" style="1"/>
    <col min="11261" max="11261" width="9.1328125" style="1" customWidth="1"/>
    <col min="11262" max="11262" width="54.3984375" style="1" customWidth="1"/>
    <col min="11263" max="11267" width="14.86328125" style="1" customWidth="1"/>
    <col min="11268" max="11268" width="31.265625" style="1" customWidth="1"/>
    <col min="11269" max="11269" width="16.265625" style="1" customWidth="1"/>
    <col min="11270" max="11274" width="9.1328125" style="1" customWidth="1"/>
    <col min="11275" max="11275" width="33.1328125" style="1" customWidth="1"/>
    <col min="11276" max="11276" width="42.265625" style="1" customWidth="1"/>
    <col min="11277" max="11277" width="61.265625" style="1" customWidth="1"/>
    <col min="11278" max="11516" width="7.86328125" style="1"/>
    <col min="11517" max="11517" width="9.1328125" style="1" customWidth="1"/>
    <col min="11518" max="11518" width="54.3984375" style="1" customWidth="1"/>
    <col min="11519" max="11523" width="14.86328125" style="1" customWidth="1"/>
    <col min="11524" max="11524" width="31.265625" style="1" customWidth="1"/>
    <col min="11525" max="11525" width="16.265625" style="1" customWidth="1"/>
    <col min="11526" max="11530" width="9.1328125" style="1" customWidth="1"/>
    <col min="11531" max="11531" width="33.1328125" style="1" customWidth="1"/>
    <col min="11532" max="11532" width="42.265625" style="1" customWidth="1"/>
    <col min="11533" max="11533" width="61.265625" style="1" customWidth="1"/>
    <col min="11534" max="11772" width="7.86328125" style="1"/>
    <col min="11773" max="11773" width="9.1328125" style="1" customWidth="1"/>
    <col min="11774" max="11774" width="54.3984375" style="1" customWidth="1"/>
    <col min="11775" max="11779" width="14.86328125" style="1" customWidth="1"/>
    <col min="11780" max="11780" width="31.265625" style="1" customWidth="1"/>
    <col min="11781" max="11781" width="16.265625" style="1" customWidth="1"/>
    <col min="11782" max="11786" width="9.1328125" style="1" customWidth="1"/>
    <col min="11787" max="11787" width="33.1328125" style="1" customWidth="1"/>
    <col min="11788" max="11788" width="42.265625" style="1" customWidth="1"/>
    <col min="11789" max="11789" width="61.265625" style="1" customWidth="1"/>
    <col min="11790" max="12028" width="7.86328125" style="1"/>
    <col min="12029" max="12029" width="9.1328125" style="1" customWidth="1"/>
    <col min="12030" max="12030" width="54.3984375" style="1" customWidth="1"/>
    <col min="12031" max="12035" width="14.86328125" style="1" customWidth="1"/>
    <col min="12036" max="12036" width="31.265625" style="1" customWidth="1"/>
    <col min="12037" max="12037" width="16.265625" style="1" customWidth="1"/>
    <col min="12038" max="12042" width="9.1328125" style="1" customWidth="1"/>
    <col min="12043" max="12043" width="33.1328125" style="1" customWidth="1"/>
    <col min="12044" max="12044" width="42.265625" style="1" customWidth="1"/>
    <col min="12045" max="12045" width="61.265625" style="1" customWidth="1"/>
    <col min="12046" max="12284" width="7.86328125" style="1"/>
    <col min="12285" max="12285" width="9.1328125" style="1" customWidth="1"/>
    <col min="12286" max="12286" width="54.3984375" style="1" customWidth="1"/>
    <col min="12287" max="12291" width="14.86328125" style="1" customWidth="1"/>
    <col min="12292" max="12292" width="31.265625" style="1" customWidth="1"/>
    <col min="12293" max="12293" width="16.265625" style="1" customWidth="1"/>
    <col min="12294" max="12298" width="9.1328125" style="1" customWidth="1"/>
    <col min="12299" max="12299" width="33.1328125" style="1" customWidth="1"/>
    <col min="12300" max="12300" width="42.265625" style="1" customWidth="1"/>
    <col min="12301" max="12301" width="61.265625" style="1" customWidth="1"/>
    <col min="12302" max="12540" width="7.86328125" style="1"/>
    <col min="12541" max="12541" width="9.1328125" style="1" customWidth="1"/>
    <col min="12542" max="12542" width="54.3984375" style="1" customWidth="1"/>
    <col min="12543" max="12547" width="14.86328125" style="1" customWidth="1"/>
    <col min="12548" max="12548" width="31.265625" style="1" customWidth="1"/>
    <col min="12549" max="12549" width="16.265625" style="1" customWidth="1"/>
    <col min="12550" max="12554" width="9.1328125" style="1" customWidth="1"/>
    <col min="12555" max="12555" width="33.1328125" style="1" customWidth="1"/>
    <col min="12556" max="12556" width="42.265625" style="1" customWidth="1"/>
    <col min="12557" max="12557" width="61.265625" style="1" customWidth="1"/>
    <col min="12558" max="12796" width="7.86328125" style="1"/>
    <col min="12797" max="12797" width="9.1328125" style="1" customWidth="1"/>
    <col min="12798" max="12798" width="54.3984375" style="1" customWidth="1"/>
    <col min="12799" max="12803" width="14.86328125" style="1" customWidth="1"/>
    <col min="12804" max="12804" width="31.265625" style="1" customWidth="1"/>
    <col min="12805" max="12805" width="16.265625" style="1" customWidth="1"/>
    <col min="12806" max="12810" width="9.1328125" style="1" customWidth="1"/>
    <col min="12811" max="12811" width="33.1328125" style="1" customWidth="1"/>
    <col min="12812" max="12812" width="42.265625" style="1" customWidth="1"/>
    <col min="12813" max="12813" width="61.265625" style="1" customWidth="1"/>
    <col min="12814" max="13052" width="7.86328125" style="1"/>
    <col min="13053" max="13053" width="9.1328125" style="1" customWidth="1"/>
    <col min="13054" max="13054" width="54.3984375" style="1" customWidth="1"/>
    <col min="13055" max="13059" width="14.86328125" style="1" customWidth="1"/>
    <col min="13060" max="13060" width="31.265625" style="1" customWidth="1"/>
    <col min="13061" max="13061" width="16.265625" style="1" customWidth="1"/>
    <col min="13062" max="13066" width="9.1328125" style="1" customWidth="1"/>
    <col min="13067" max="13067" width="33.1328125" style="1" customWidth="1"/>
    <col min="13068" max="13068" width="42.265625" style="1" customWidth="1"/>
    <col min="13069" max="13069" width="61.265625" style="1" customWidth="1"/>
    <col min="13070" max="13308" width="7.86328125" style="1"/>
    <col min="13309" max="13309" width="9.1328125" style="1" customWidth="1"/>
    <col min="13310" max="13310" width="54.3984375" style="1" customWidth="1"/>
    <col min="13311" max="13315" width="14.86328125" style="1" customWidth="1"/>
    <col min="13316" max="13316" width="31.265625" style="1" customWidth="1"/>
    <col min="13317" max="13317" width="16.265625" style="1" customWidth="1"/>
    <col min="13318" max="13322" width="9.1328125" style="1" customWidth="1"/>
    <col min="13323" max="13323" width="33.1328125" style="1" customWidth="1"/>
    <col min="13324" max="13324" width="42.265625" style="1" customWidth="1"/>
    <col min="13325" max="13325" width="61.265625" style="1" customWidth="1"/>
    <col min="13326" max="13564" width="7.86328125" style="1"/>
    <col min="13565" max="13565" width="9.1328125" style="1" customWidth="1"/>
    <col min="13566" max="13566" width="54.3984375" style="1" customWidth="1"/>
    <col min="13567" max="13571" width="14.86328125" style="1" customWidth="1"/>
    <col min="13572" max="13572" width="31.265625" style="1" customWidth="1"/>
    <col min="13573" max="13573" width="16.265625" style="1" customWidth="1"/>
    <col min="13574" max="13578" width="9.1328125" style="1" customWidth="1"/>
    <col min="13579" max="13579" width="33.1328125" style="1" customWidth="1"/>
    <col min="13580" max="13580" width="42.265625" style="1" customWidth="1"/>
    <col min="13581" max="13581" width="61.265625" style="1" customWidth="1"/>
    <col min="13582" max="13820" width="7.86328125" style="1"/>
    <col min="13821" max="13821" width="9.1328125" style="1" customWidth="1"/>
    <col min="13822" max="13822" width="54.3984375" style="1" customWidth="1"/>
    <col min="13823" max="13827" width="14.86328125" style="1" customWidth="1"/>
    <col min="13828" max="13828" width="31.265625" style="1" customWidth="1"/>
    <col min="13829" max="13829" width="16.265625" style="1" customWidth="1"/>
    <col min="13830" max="13834" width="9.1328125" style="1" customWidth="1"/>
    <col min="13835" max="13835" width="33.1328125" style="1" customWidth="1"/>
    <col min="13836" max="13836" width="42.265625" style="1" customWidth="1"/>
    <col min="13837" max="13837" width="61.265625" style="1" customWidth="1"/>
    <col min="13838" max="14076" width="7.86328125" style="1"/>
    <col min="14077" max="14077" width="9.1328125" style="1" customWidth="1"/>
    <col min="14078" max="14078" width="54.3984375" style="1" customWidth="1"/>
    <col min="14079" max="14083" width="14.86328125" style="1" customWidth="1"/>
    <col min="14084" max="14084" width="31.265625" style="1" customWidth="1"/>
    <col min="14085" max="14085" width="16.265625" style="1" customWidth="1"/>
    <col min="14086" max="14090" width="9.1328125" style="1" customWidth="1"/>
    <col min="14091" max="14091" width="33.1328125" style="1" customWidth="1"/>
    <col min="14092" max="14092" width="42.265625" style="1" customWidth="1"/>
    <col min="14093" max="14093" width="61.265625" style="1" customWidth="1"/>
    <col min="14094" max="14332" width="7.86328125" style="1"/>
    <col min="14333" max="14333" width="9.1328125" style="1" customWidth="1"/>
    <col min="14334" max="14334" width="54.3984375" style="1" customWidth="1"/>
    <col min="14335" max="14339" width="14.86328125" style="1" customWidth="1"/>
    <col min="14340" max="14340" width="31.265625" style="1" customWidth="1"/>
    <col min="14341" max="14341" width="16.265625" style="1" customWidth="1"/>
    <col min="14342" max="14346" width="9.1328125" style="1" customWidth="1"/>
    <col min="14347" max="14347" width="33.1328125" style="1" customWidth="1"/>
    <col min="14348" max="14348" width="42.265625" style="1" customWidth="1"/>
    <col min="14349" max="14349" width="61.265625" style="1" customWidth="1"/>
    <col min="14350" max="14588" width="7.86328125" style="1"/>
    <col min="14589" max="14589" width="9.1328125" style="1" customWidth="1"/>
    <col min="14590" max="14590" width="54.3984375" style="1" customWidth="1"/>
    <col min="14591" max="14595" width="14.86328125" style="1" customWidth="1"/>
    <col min="14596" max="14596" width="31.265625" style="1" customWidth="1"/>
    <col min="14597" max="14597" width="16.265625" style="1" customWidth="1"/>
    <col min="14598" max="14602" width="9.1328125" style="1" customWidth="1"/>
    <col min="14603" max="14603" width="33.1328125" style="1" customWidth="1"/>
    <col min="14604" max="14604" width="42.265625" style="1" customWidth="1"/>
    <col min="14605" max="14605" width="61.265625" style="1" customWidth="1"/>
    <col min="14606" max="14844" width="7.86328125" style="1"/>
    <col min="14845" max="14845" width="9.1328125" style="1" customWidth="1"/>
    <col min="14846" max="14846" width="54.3984375" style="1" customWidth="1"/>
    <col min="14847" max="14851" width="14.86328125" style="1" customWidth="1"/>
    <col min="14852" max="14852" width="31.265625" style="1" customWidth="1"/>
    <col min="14853" max="14853" width="16.265625" style="1" customWidth="1"/>
    <col min="14854" max="14858" width="9.1328125" style="1" customWidth="1"/>
    <col min="14859" max="14859" width="33.1328125" style="1" customWidth="1"/>
    <col min="14860" max="14860" width="42.265625" style="1" customWidth="1"/>
    <col min="14861" max="14861" width="61.265625" style="1" customWidth="1"/>
    <col min="14862" max="15100" width="7.86328125" style="1"/>
    <col min="15101" max="15101" width="9.1328125" style="1" customWidth="1"/>
    <col min="15102" max="15102" width="54.3984375" style="1" customWidth="1"/>
    <col min="15103" max="15107" width="14.86328125" style="1" customWidth="1"/>
    <col min="15108" max="15108" width="31.265625" style="1" customWidth="1"/>
    <col min="15109" max="15109" width="16.265625" style="1" customWidth="1"/>
    <col min="15110" max="15114" width="9.1328125" style="1" customWidth="1"/>
    <col min="15115" max="15115" width="33.1328125" style="1" customWidth="1"/>
    <col min="15116" max="15116" width="42.265625" style="1" customWidth="1"/>
    <col min="15117" max="15117" width="61.265625" style="1" customWidth="1"/>
    <col min="15118" max="15356" width="7.86328125" style="1"/>
    <col min="15357" max="15357" width="9.1328125" style="1" customWidth="1"/>
    <col min="15358" max="15358" width="54.3984375" style="1" customWidth="1"/>
    <col min="15359" max="15363" width="14.86328125" style="1" customWidth="1"/>
    <col min="15364" max="15364" width="31.265625" style="1" customWidth="1"/>
    <col min="15365" max="15365" width="16.265625" style="1" customWidth="1"/>
    <col min="15366" max="15370" width="9.1328125" style="1" customWidth="1"/>
    <col min="15371" max="15371" width="33.1328125" style="1" customWidth="1"/>
    <col min="15372" max="15372" width="42.265625" style="1" customWidth="1"/>
    <col min="15373" max="15373" width="61.265625" style="1" customWidth="1"/>
    <col min="15374" max="15612" width="7.86328125" style="1"/>
    <col min="15613" max="15613" width="9.1328125" style="1" customWidth="1"/>
    <col min="15614" max="15614" width="54.3984375" style="1" customWidth="1"/>
    <col min="15615" max="15619" width="14.86328125" style="1" customWidth="1"/>
    <col min="15620" max="15620" width="31.265625" style="1" customWidth="1"/>
    <col min="15621" max="15621" width="16.265625" style="1" customWidth="1"/>
    <col min="15622" max="15626" width="9.1328125" style="1" customWidth="1"/>
    <col min="15627" max="15627" width="33.1328125" style="1" customWidth="1"/>
    <col min="15628" max="15628" width="42.265625" style="1" customWidth="1"/>
    <col min="15629" max="15629" width="61.265625" style="1" customWidth="1"/>
    <col min="15630" max="15868" width="7.86328125" style="1"/>
    <col min="15869" max="15869" width="9.1328125" style="1" customWidth="1"/>
    <col min="15870" max="15870" width="54.3984375" style="1" customWidth="1"/>
    <col min="15871" max="15875" width="14.86328125" style="1" customWidth="1"/>
    <col min="15876" max="15876" width="31.265625" style="1" customWidth="1"/>
    <col min="15877" max="15877" width="16.265625" style="1" customWidth="1"/>
    <col min="15878" max="15882" width="9.1328125" style="1" customWidth="1"/>
    <col min="15883" max="15883" width="33.1328125" style="1" customWidth="1"/>
    <col min="15884" max="15884" width="42.265625" style="1" customWidth="1"/>
    <col min="15885" max="15885" width="61.265625" style="1" customWidth="1"/>
    <col min="15886" max="16124" width="7.86328125" style="1"/>
    <col min="16125" max="16125" width="9.1328125" style="1" customWidth="1"/>
    <col min="16126" max="16126" width="54.3984375" style="1" customWidth="1"/>
    <col min="16127" max="16131" width="14.86328125" style="1" customWidth="1"/>
    <col min="16132" max="16132" width="31.265625" style="1" customWidth="1"/>
    <col min="16133" max="16133" width="16.265625" style="1" customWidth="1"/>
    <col min="16134" max="16138" width="9.1328125" style="1" customWidth="1"/>
    <col min="16139" max="16139" width="33.1328125" style="1" customWidth="1"/>
    <col min="16140" max="16140" width="42.265625" style="1" customWidth="1"/>
    <col min="16141" max="16141" width="61.265625" style="1" customWidth="1"/>
    <col min="16142" max="16384" width="7.86328125" style="1"/>
  </cols>
  <sheetData>
    <row r="1" spans="1:102" ht="15.75" customHeight="1" x14ac:dyDescent="0.45">
      <c r="A1" s="276" t="str">
        <f>+'1.TP HT'!A1:E1</f>
        <v>ỦY BAN NHÂN DÂN</v>
      </c>
      <c r="B1" s="276"/>
      <c r="C1" s="276"/>
      <c r="D1" s="276"/>
      <c r="E1" s="276"/>
      <c r="F1" s="277" t="s">
        <v>0</v>
      </c>
      <c r="G1" s="277"/>
      <c r="H1" s="277"/>
      <c r="I1" s="277"/>
      <c r="J1" s="277"/>
      <c r="K1" s="277"/>
      <c r="L1" s="277"/>
      <c r="M1" s="277"/>
      <c r="N1" s="277"/>
      <c r="O1" s="277"/>
    </row>
    <row r="2" spans="1:102" ht="15.75" customHeight="1" x14ac:dyDescent="0.45">
      <c r="A2" s="277" t="str">
        <f>+'1.TP HT'!A2:E2</f>
        <v>TỈNH HÀ TĨNH</v>
      </c>
      <c r="B2" s="277"/>
      <c r="C2" s="277"/>
      <c r="D2" s="277"/>
      <c r="E2" s="277"/>
      <c r="F2" s="277" t="s">
        <v>1</v>
      </c>
      <c r="G2" s="277"/>
      <c r="H2" s="277"/>
      <c r="I2" s="277"/>
      <c r="J2" s="277"/>
      <c r="K2" s="277"/>
      <c r="L2" s="277"/>
      <c r="M2" s="277"/>
      <c r="N2" s="277"/>
      <c r="O2" s="277"/>
    </row>
    <row r="3" spans="1:102" ht="12.75" x14ac:dyDescent="0.25">
      <c r="A3" s="278"/>
      <c r="B3" s="278"/>
      <c r="C3" s="278"/>
      <c r="D3" s="278"/>
      <c r="E3" s="278"/>
      <c r="F3" s="278"/>
      <c r="G3" s="278"/>
      <c r="H3" s="278"/>
      <c r="I3" s="278"/>
      <c r="J3" s="278"/>
      <c r="K3" s="278"/>
      <c r="L3" s="278"/>
      <c r="M3" s="278"/>
      <c r="N3" s="278"/>
      <c r="O3" s="278"/>
    </row>
    <row r="4" spans="1:102" s="2" customFormat="1" ht="13.5" x14ac:dyDescent="0.45">
      <c r="A4" s="270" t="s">
        <v>715</v>
      </c>
      <c r="B4" s="270"/>
      <c r="C4" s="270"/>
      <c r="D4" s="270"/>
      <c r="E4" s="270"/>
      <c r="F4" s="270"/>
      <c r="G4" s="270"/>
      <c r="H4" s="270"/>
      <c r="I4" s="270"/>
      <c r="J4" s="270"/>
      <c r="K4" s="270"/>
      <c r="L4" s="270"/>
      <c r="M4" s="270"/>
      <c r="N4" s="270"/>
      <c r="O4" s="270"/>
    </row>
    <row r="5" spans="1:102"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02" ht="15" customHeight="1" x14ac:dyDescent="0.25">
      <c r="A6" s="275"/>
      <c r="B6" s="275"/>
      <c r="C6" s="275"/>
      <c r="D6" s="275"/>
      <c r="E6" s="275"/>
      <c r="F6" s="275"/>
      <c r="G6" s="275"/>
      <c r="H6" s="275"/>
      <c r="I6" s="275"/>
      <c r="J6" s="275"/>
      <c r="K6" s="275"/>
      <c r="L6" s="275"/>
      <c r="M6" s="275"/>
      <c r="N6" s="275"/>
      <c r="O6" s="275"/>
    </row>
    <row r="7" spans="1:102"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02" s="3" customFormat="1" ht="78.75" customHeight="1" x14ac:dyDescent="0.45">
      <c r="A8" s="273"/>
      <c r="B8" s="265"/>
      <c r="C8" s="265"/>
      <c r="D8" s="10" t="s">
        <v>9</v>
      </c>
      <c r="E8" s="10" t="s">
        <v>10</v>
      </c>
      <c r="F8" s="10" t="s">
        <v>11</v>
      </c>
      <c r="G8" s="10" t="s">
        <v>12</v>
      </c>
      <c r="H8" s="265"/>
      <c r="I8" s="265"/>
      <c r="J8" s="10" t="s">
        <v>13</v>
      </c>
      <c r="K8" s="10" t="s">
        <v>14</v>
      </c>
      <c r="L8" s="10" t="s">
        <v>15</v>
      </c>
      <c r="M8" s="10" t="s">
        <v>16</v>
      </c>
      <c r="N8" s="10" t="str">
        <f>+'5.Đức Thọ'!N8</f>
        <v>Ứng trước của DN và XH hoá</v>
      </c>
      <c r="O8" s="265"/>
    </row>
    <row r="9" spans="1:102"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02" s="207" customFormat="1" ht="13.5" x14ac:dyDescent="0.45">
      <c r="A10" s="76" t="s">
        <v>18</v>
      </c>
      <c r="B10" s="155" t="s">
        <v>27</v>
      </c>
      <c r="C10" s="30">
        <f>SUM(C11:C16)</f>
        <v>1.8200000000000003</v>
      </c>
      <c r="D10" s="30">
        <f t="shared" ref="D10:M10" si="0">SUM(D11:D16)</f>
        <v>1.2700000000000002</v>
      </c>
      <c r="E10" s="30"/>
      <c r="F10" s="30"/>
      <c r="G10" s="30">
        <f t="shared" si="0"/>
        <v>0.55000000000000004</v>
      </c>
      <c r="H10" s="31"/>
      <c r="I10" s="30">
        <f t="shared" si="0"/>
        <v>2.0300000000000002</v>
      </c>
      <c r="J10" s="30">
        <f t="shared" si="0"/>
        <v>0.06</v>
      </c>
      <c r="K10" s="30">
        <f t="shared" si="0"/>
        <v>0.11</v>
      </c>
      <c r="L10" s="30">
        <f t="shared" si="0"/>
        <v>1.4100000000000001</v>
      </c>
      <c r="M10" s="30">
        <f t="shared" si="0"/>
        <v>0.44999999999999996</v>
      </c>
      <c r="N10" s="30"/>
      <c r="O10" s="78"/>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row>
    <row r="11" spans="1:102" s="211" customFormat="1" ht="27.75" x14ac:dyDescent="0.45">
      <c r="A11" s="120">
        <v>1</v>
      </c>
      <c r="B11" s="208" t="s">
        <v>51</v>
      </c>
      <c r="C11" s="36">
        <f>SUM(D11:G11)</f>
        <v>0.24000000000000002</v>
      </c>
      <c r="D11" s="36">
        <v>7.0000000000000007E-2</v>
      </c>
      <c r="E11" s="30"/>
      <c r="F11" s="30"/>
      <c r="G11" s="36">
        <v>0.17</v>
      </c>
      <c r="H11" s="200" t="s">
        <v>52</v>
      </c>
      <c r="I11" s="36">
        <v>0.25</v>
      </c>
      <c r="J11" s="36"/>
      <c r="K11" s="36"/>
      <c r="L11" s="36"/>
      <c r="M11" s="36">
        <v>0.25</v>
      </c>
      <c r="N11" s="36"/>
      <c r="O11" s="209" t="s">
        <v>722</v>
      </c>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row>
    <row r="12" spans="1:102" s="211" customFormat="1" ht="55.5" x14ac:dyDescent="0.45">
      <c r="A12" s="120">
        <v>2</v>
      </c>
      <c r="B12" s="208" t="s">
        <v>53</v>
      </c>
      <c r="C12" s="36">
        <f>SUM(D12:G12)</f>
        <v>0.78</v>
      </c>
      <c r="D12" s="36">
        <v>0.5</v>
      </c>
      <c r="E12" s="30"/>
      <c r="F12" s="30"/>
      <c r="G12" s="36">
        <v>0.28000000000000003</v>
      </c>
      <c r="H12" s="200" t="s">
        <v>54</v>
      </c>
      <c r="I12" s="36">
        <v>0.9</v>
      </c>
      <c r="J12" s="36"/>
      <c r="K12" s="36"/>
      <c r="L12" s="36">
        <v>0.9</v>
      </c>
      <c r="M12" s="36"/>
      <c r="N12" s="36"/>
      <c r="O12" s="27" t="s">
        <v>716</v>
      </c>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row>
    <row r="13" spans="1:102" s="211" customFormat="1" ht="27.75" x14ac:dyDescent="0.45">
      <c r="A13" s="120">
        <v>3</v>
      </c>
      <c r="B13" s="208" t="s">
        <v>55</v>
      </c>
      <c r="C13" s="36">
        <f>SUM(D13:G13)</f>
        <v>0.1</v>
      </c>
      <c r="D13" s="36"/>
      <c r="E13" s="30"/>
      <c r="F13" s="30"/>
      <c r="G13" s="36">
        <v>0.1</v>
      </c>
      <c r="H13" s="200" t="s">
        <v>54</v>
      </c>
      <c r="I13" s="36">
        <v>0.12</v>
      </c>
      <c r="J13" s="36"/>
      <c r="K13" s="36"/>
      <c r="L13" s="36">
        <v>0.12</v>
      </c>
      <c r="M13" s="36"/>
      <c r="N13" s="36"/>
      <c r="O13" s="27" t="s">
        <v>716</v>
      </c>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row>
    <row r="14" spans="1:102" s="211" customFormat="1" ht="27.75" x14ac:dyDescent="0.45">
      <c r="A14" s="120">
        <v>4</v>
      </c>
      <c r="B14" s="208" t="s">
        <v>56</v>
      </c>
      <c r="C14" s="36">
        <f>SUM(D14:G14)</f>
        <v>0.5</v>
      </c>
      <c r="D14" s="36">
        <v>0.5</v>
      </c>
      <c r="E14" s="30"/>
      <c r="F14" s="30"/>
      <c r="G14" s="36"/>
      <c r="H14" s="200" t="s">
        <v>57</v>
      </c>
      <c r="I14" s="36">
        <f>SUM(J14:N14)</f>
        <v>0.56000000000000005</v>
      </c>
      <c r="J14" s="36">
        <v>0.06</v>
      </c>
      <c r="K14" s="36">
        <v>0.11</v>
      </c>
      <c r="L14" s="36">
        <v>0.39</v>
      </c>
      <c r="M14" s="36"/>
      <c r="N14" s="36"/>
      <c r="O14" s="209" t="s">
        <v>721</v>
      </c>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row>
    <row r="15" spans="1:102" s="211" customFormat="1" ht="27.75" x14ac:dyDescent="0.45">
      <c r="A15" s="120">
        <v>5</v>
      </c>
      <c r="B15" s="26" t="s">
        <v>58</v>
      </c>
      <c r="C15" s="36">
        <f t="shared" ref="C15:C36" si="1">SUM(D15:G15)</f>
        <v>0.1</v>
      </c>
      <c r="D15" s="36">
        <v>0.1</v>
      </c>
      <c r="E15" s="30"/>
      <c r="F15" s="30"/>
      <c r="G15" s="36"/>
      <c r="H15" s="212" t="s">
        <v>59</v>
      </c>
      <c r="I15" s="36">
        <v>0.1</v>
      </c>
      <c r="J15" s="36"/>
      <c r="K15" s="36"/>
      <c r="L15" s="36"/>
      <c r="M15" s="36">
        <v>0.1</v>
      </c>
      <c r="N15" s="36"/>
      <c r="O15" s="209" t="s">
        <v>720</v>
      </c>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row>
    <row r="16" spans="1:102" s="211" customFormat="1" ht="27.75" x14ac:dyDescent="0.45">
      <c r="A16" s="120">
        <v>6</v>
      </c>
      <c r="B16" s="26" t="s">
        <v>60</v>
      </c>
      <c r="C16" s="36">
        <f t="shared" si="1"/>
        <v>0.1</v>
      </c>
      <c r="D16" s="36">
        <v>0.1</v>
      </c>
      <c r="E16" s="30"/>
      <c r="F16" s="30"/>
      <c r="G16" s="36"/>
      <c r="H16" s="212" t="s">
        <v>59</v>
      </c>
      <c r="I16" s="36">
        <v>0.1</v>
      </c>
      <c r="J16" s="36"/>
      <c r="K16" s="36"/>
      <c r="L16" s="36"/>
      <c r="M16" s="36">
        <v>0.1</v>
      </c>
      <c r="N16" s="36"/>
      <c r="O16" s="209" t="s">
        <v>720</v>
      </c>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row>
    <row r="17" spans="1:102" s="207" customFormat="1" ht="13.5" x14ac:dyDescent="0.45">
      <c r="A17" s="122" t="s">
        <v>22</v>
      </c>
      <c r="B17" s="193" t="s">
        <v>36</v>
      </c>
      <c r="C17" s="30">
        <f>SUM(C18)</f>
        <v>4.3</v>
      </c>
      <c r="D17" s="30"/>
      <c r="E17" s="30"/>
      <c r="F17" s="30"/>
      <c r="G17" s="30">
        <f>SUM(G18)</f>
        <v>4.3</v>
      </c>
      <c r="H17" s="31"/>
      <c r="I17" s="30">
        <f>SUM(I18)</f>
        <v>0.7</v>
      </c>
      <c r="J17" s="30"/>
      <c r="K17" s="30">
        <f>SUM(K18)</f>
        <v>0.7</v>
      </c>
      <c r="L17" s="30"/>
      <c r="M17" s="30"/>
      <c r="N17" s="30"/>
      <c r="O17" s="213"/>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row>
    <row r="18" spans="1:102" s="211" customFormat="1" ht="27.75" x14ac:dyDescent="0.45">
      <c r="A18" s="67">
        <v>1</v>
      </c>
      <c r="B18" s="146" t="s">
        <v>61</v>
      </c>
      <c r="C18" s="36">
        <f t="shared" si="1"/>
        <v>4.3</v>
      </c>
      <c r="D18" s="36"/>
      <c r="E18" s="36"/>
      <c r="F18" s="36"/>
      <c r="G18" s="36">
        <v>4.3</v>
      </c>
      <c r="H18" s="67" t="s">
        <v>62</v>
      </c>
      <c r="I18" s="36">
        <v>0.7</v>
      </c>
      <c r="J18" s="36"/>
      <c r="K18" s="36">
        <v>0.7</v>
      </c>
      <c r="L18" s="36"/>
      <c r="M18" s="36"/>
      <c r="N18" s="36"/>
      <c r="O18" s="67" t="s">
        <v>718</v>
      </c>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row>
    <row r="19" spans="1:102" s="207" customFormat="1" ht="13.5" x14ac:dyDescent="0.45">
      <c r="A19" s="214" t="s">
        <v>26</v>
      </c>
      <c r="B19" s="215" t="s">
        <v>63</v>
      </c>
      <c r="C19" s="30">
        <f>SUM(C20)</f>
        <v>0.15</v>
      </c>
      <c r="D19" s="30"/>
      <c r="E19" s="30"/>
      <c r="F19" s="30"/>
      <c r="G19" s="30">
        <f t="shared" ref="G19:M19" si="2">SUM(G20)</f>
        <v>0.15</v>
      </c>
      <c r="H19" s="31"/>
      <c r="I19" s="30">
        <f t="shared" si="2"/>
        <v>1.5</v>
      </c>
      <c r="J19" s="30"/>
      <c r="K19" s="30"/>
      <c r="L19" s="30"/>
      <c r="M19" s="30">
        <f t="shared" si="2"/>
        <v>1.5</v>
      </c>
      <c r="N19" s="30"/>
      <c r="O19" s="21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row>
    <row r="20" spans="1:102" s="211" customFormat="1" ht="13.9" x14ac:dyDescent="0.45">
      <c r="A20" s="217">
        <v>1</v>
      </c>
      <c r="B20" s="218" t="s">
        <v>64</v>
      </c>
      <c r="C20" s="36">
        <f t="shared" si="1"/>
        <v>0.15</v>
      </c>
      <c r="D20" s="30"/>
      <c r="E20" s="30"/>
      <c r="F20" s="30"/>
      <c r="G20" s="36">
        <v>0.15</v>
      </c>
      <c r="H20" s="200" t="s">
        <v>65</v>
      </c>
      <c r="I20" s="36">
        <v>1.5</v>
      </c>
      <c r="J20" s="36"/>
      <c r="K20" s="36"/>
      <c r="L20" s="36"/>
      <c r="M20" s="36">
        <v>1.5</v>
      </c>
      <c r="N20" s="36"/>
      <c r="O20" s="219"/>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row>
    <row r="21" spans="1:102" s="207" customFormat="1" ht="13.5" x14ac:dyDescent="0.45">
      <c r="A21" s="214" t="s">
        <v>35</v>
      </c>
      <c r="B21" s="215" t="s">
        <v>66</v>
      </c>
      <c r="C21" s="30">
        <f>SUM(C22)</f>
        <v>0.2</v>
      </c>
      <c r="D21" s="30"/>
      <c r="E21" s="30"/>
      <c r="F21" s="30"/>
      <c r="G21" s="30">
        <f t="shared" ref="G21:M21" si="3">SUM(G22)</f>
        <v>0.2</v>
      </c>
      <c r="H21" s="31"/>
      <c r="I21" s="30">
        <f t="shared" si="3"/>
        <v>0.22</v>
      </c>
      <c r="J21" s="30"/>
      <c r="K21" s="30"/>
      <c r="L21" s="30"/>
      <c r="M21" s="30">
        <f t="shared" si="3"/>
        <v>0.22</v>
      </c>
      <c r="N21" s="30"/>
      <c r="O21" s="21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row>
    <row r="22" spans="1:102" s="211" customFormat="1" ht="41.65" x14ac:dyDescent="0.45">
      <c r="A22" s="217">
        <v>1</v>
      </c>
      <c r="B22" s="218" t="s">
        <v>67</v>
      </c>
      <c r="C22" s="36">
        <f t="shared" si="1"/>
        <v>0.2</v>
      </c>
      <c r="D22" s="30"/>
      <c r="E22" s="30"/>
      <c r="F22" s="30"/>
      <c r="G22" s="36">
        <v>0.2</v>
      </c>
      <c r="H22" s="27" t="s">
        <v>68</v>
      </c>
      <c r="I22" s="36">
        <v>0.22</v>
      </c>
      <c r="J22" s="36"/>
      <c r="K22" s="36"/>
      <c r="L22" s="36"/>
      <c r="M22" s="36">
        <v>0.22</v>
      </c>
      <c r="N22" s="36"/>
      <c r="O22" s="219" t="s">
        <v>719</v>
      </c>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row>
    <row r="23" spans="1:102" s="207" customFormat="1" ht="13.5" x14ac:dyDescent="0.45">
      <c r="A23" s="214" t="s">
        <v>38</v>
      </c>
      <c r="B23" s="215" t="s">
        <v>69</v>
      </c>
      <c r="C23" s="30">
        <f>SUM(C24:C26)</f>
        <v>0.15</v>
      </c>
      <c r="D23" s="30">
        <f>SUM(D24:D26)</f>
        <v>6.0000000000000005E-2</v>
      </c>
      <c r="E23" s="30"/>
      <c r="F23" s="30"/>
      <c r="G23" s="30">
        <f>SUM(G24:G26)</f>
        <v>0.09</v>
      </c>
      <c r="H23" s="31"/>
      <c r="I23" s="30">
        <f>SUM(I24:I26)</f>
        <v>1</v>
      </c>
      <c r="J23" s="30"/>
      <c r="K23" s="30"/>
      <c r="L23" s="30"/>
      <c r="M23" s="30"/>
      <c r="N23" s="30">
        <f>SUM(N24:N26)</f>
        <v>1</v>
      </c>
      <c r="O23" s="21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row>
    <row r="24" spans="1:102" s="211" customFormat="1" ht="69.400000000000006" x14ac:dyDescent="0.45">
      <c r="A24" s="217">
        <v>1</v>
      </c>
      <c r="B24" s="218" t="s">
        <v>70</v>
      </c>
      <c r="C24" s="36">
        <f t="shared" si="1"/>
        <v>0.05</v>
      </c>
      <c r="D24" s="36">
        <v>0.01</v>
      </c>
      <c r="E24" s="30"/>
      <c r="F24" s="30"/>
      <c r="G24" s="36">
        <v>0.04</v>
      </c>
      <c r="H24" s="27" t="s">
        <v>71</v>
      </c>
      <c r="I24" s="36">
        <v>0.4</v>
      </c>
      <c r="J24" s="36"/>
      <c r="K24" s="36"/>
      <c r="L24" s="36"/>
      <c r="M24" s="36"/>
      <c r="N24" s="36">
        <v>0.4</v>
      </c>
      <c r="O24" s="219" t="s">
        <v>726</v>
      </c>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row>
    <row r="25" spans="1:102" s="211" customFormat="1" ht="111" x14ac:dyDescent="0.45">
      <c r="A25" s="217">
        <v>2</v>
      </c>
      <c r="B25" s="218" t="s">
        <v>72</v>
      </c>
      <c r="C25" s="36">
        <f t="shared" si="1"/>
        <v>0.08</v>
      </c>
      <c r="D25" s="36">
        <v>0.04</v>
      </c>
      <c r="E25" s="30"/>
      <c r="F25" s="30"/>
      <c r="G25" s="36">
        <v>0.04</v>
      </c>
      <c r="H25" s="27" t="s">
        <v>73</v>
      </c>
      <c r="I25" s="36">
        <v>0.5</v>
      </c>
      <c r="J25" s="36"/>
      <c r="K25" s="36"/>
      <c r="L25" s="36"/>
      <c r="M25" s="36"/>
      <c r="N25" s="36">
        <v>0.5</v>
      </c>
      <c r="O25" s="219" t="s">
        <v>726</v>
      </c>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row>
    <row r="26" spans="1:102" s="211" customFormat="1" ht="111" x14ac:dyDescent="0.45">
      <c r="A26" s="217">
        <v>3</v>
      </c>
      <c r="B26" s="218" t="s">
        <v>74</v>
      </c>
      <c r="C26" s="36">
        <f t="shared" si="1"/>
        <v>0.02</v>
      </c>
      <c r="D26" s="36">
        <v>0.01</v>
      </c>
      <c r="E26" s="30"/>
      <c r="F26" s="30"/>
      <c r="G26" s="36">
        <v>0.01</v>
      </c>
      <c r="H26" s="27" t="s">
        <v>75</v>
      </c>
      <c r="I26" s="36">
        <v>0.1</v>
      </c>
      <c r="J26" s="36"/>
      <c r="K26" s="36"/>
      <c r="L26" s="36"/>
      <c r="M26" s="36"/>
      <c r="N26" s="36">
        <v>0.1</v>
      </c>
      <c r="O26" s="219" t="s">
        <v>727</v>
      </c>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row>
    <row r="27" spans="1:102" s="207" customFormat="1" ht="13.5" x14ac:dyDescent="0.45">
      <c r="A27" s="122" t="s">
        <v>76</v>
      </c>
      <c r="B27" s="202" t="s">
        <v>39</v>
      </c>
      <c r="C27" s="30">
        <f>SUM(C28:C31)</f>
        <v>1.5999999999999999</v>
      </c>
      <c r="D27" s="30">
        <f>SUM(D28:D31)</f>
        <v>0.9</v>
      </c>
      <c r="E27" s="30"/>
      <c r="F27" s="30"/>
      <c r="G27" s="30">
        <f>SUM(G28:G31)</f>
        <v>0.7</v>
      </c>
      <c r="H27" s="31"/>
      <c r="I27" s="30">
        <f>SUM(I28:I31)</f>
        <v>1.72</v>
      </c>
      <c r="J27" s="30"/>
      <c r="K27" s="30"/>
      <c r="L27" s="30"/>
      <c r="M27" s="30">
        <f>SUM(M28:M31)</f>
        <v>1.72</v>
      </c>
      <c r="N27" s="30"/>
      <c r="O27" s="21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row>
    <row r="28" spans="1:102" s="211" customFormat="1" ht="41.65" x14ac:dyDescent="0.45">
      <c r="A28" s="120">
        <v>1</v>
      </c>
      <c r="B28" s="26" t="s">
        <v>633</v>
      </c>
      <c r="C28" s="36">
        <f t="shared" si="1"/>
        <v>0.8</v>
      </c>
      <c r="D28" s="36">
        <v>0.8</v>
      </c>
      <c r="E28" s="30"/>
      <c r="F28" s="30"/>
      <c r="G28" s="36"/>
      <c r="H28" s="27" t="s">
        <v>77</v>
      </c>
      <c r="I28" s="36">
        <v>0.84</v>
      </c>
      <c r="J28" s="36"/>
      <c r="K28" s="36"/>
      <c r="L28" s="36"/>
      <c r="M28" s="36">
        <v>0.84</v>
      </c>
      <c r="N28" s="36"/>
      <c r="O28" s="209" t="s">
        <v>723</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row>
    <row r="29" spans="1:102" s="211" customFormat="1" ht="41.65" x14ac:dyDescent="0.45">
      <c r="A29" s="120">
        <v>2</v>
      </c>
      <c r="B29" s="26" t="s">
        <v>632</v>
      </c>
      <c r="C29" s="36">
        <f t="shared" si="1"/>
        <v>0.1</v>
      </c>
      <c r="D29" s="36">
        <v>0.1</v>
      </c>
      <c r="E29" s="30"/>
      <c r="F29" s="30"/>
      <c r="G29" s="36"/>
      <c r="H29" s="27" t="s">
        <v>78</v>
      </c>
      <c r="I29" s="36">
        <v>0.11</v>
      </c>
      <c r="J29" s="36"/>
      <c r="K29" s="36"/>
      <c r="L29" s="36"/>
      <c r="M29" s="36">
        <v>0.11</v>
      </c>
      <c r="N29" s="36"/>
      <c r="O29" s="209" t="s">
        <v>724</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row>
    <row r="30" spans="1:102" s="211" customFormat="1" ht="27.75" x14ac:dyDescent="0.45">
      <c r="A30" s="120">
        <v>3</v>
      </c>
      <c r="B30" s="26" t="s">
        <v>79</v>
      </c>
      <c r="C30" s="36">
        <f t="shared" si="1"/>
        <v>0.5</v>
      </c>
      <c r="D30" s="30"/>
      <c r="E30" s="30"/>
      <c r="F30" s="30"/>
      <c r="G30" s="36">
        <v>0.5</v>
      </c>
      <c r="H30" s="27" t="s">
        <v>80</v>
      </c>
      <c r="I30" s="36">
        <v>0.55000000000000004</v>
      </c>
      <c r="J30" s="36"/>
      <c r="K30" s="36"/>
      <c r="L30" s="36"/>
      <c r="M30" s="36">
        <v>0.55000000000000004</v>
      </c>
      <c r="N30" s="36"/>
      <c r="O30" s="209" t="s">
        <v>725</v>
      </c>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row>
    <row r="31" spans="1:102" s="210" customFormat="1" ht="27.75" x14ac:dyDescent="0.45">
      <c r="A31" s="120">
        <v>4</v>
      </c>
      <c r="B31" s="26" t="s">
        <v>81</v>
      </c>
      <c r="C31" s="36">
        <f t="shared" si="1"/>
        <v>0.2</v>
      </c>
      <c r="D31" s="30"/>
      <c r="E31" s="30"/>
      <c r="F31" s="30"/>
      <c r="G31" s="36">
        <v>0.2</v>
      </c>
      <c r="H31" s="27" t="s">
        <v>82</v>
      </c>
      <c r="I31" s="36">
        <v>0.22</v>
      </c>
      <c r="J31" s="36"/>
      <c r="K31" s="36"/>
      <c r="L31" s="36"/>
      <c r="M31" s="36">
        <v>0.22</v>
      </c>
      <c r="N31" s="36"/>
      <c r="O31" s="209" t="s">
        <v>725</v>
      </c>
    </row>
    <row r="32" spans="1:102" s="206" customFormat="1" ht="13.5" x14ac:dyDescent="0.45">
      <c r="A32" s="122" t="s">
        <v>83</v>
      </c>
      <c r="B32" s="202" t="s">
        <v>48</v>
      </c>
      <c r="C32" s="30">
        <f>SUM(C33:C34)</f>
        <v>1</v>
      </c>
      <c r="D32" s="30"/>
      <c r="E32" s="30"/>
      <c r="F32" s="30"/>
      <c r="G32" s="30">
        <f t="shared" ref="G32:M32" si="4">SUM(G33:G34)</f>
        <v>1</v>
      </c>
      <c r="H32" s="31"/>
      <c r="I32" s="30">
        <f t="shared" si="4"/>
        <v>1.1200000000000001</v>
      </c>
      <c r="J32" s="30"/>
      <c r="K32" s="30"/>
      <c r="L32" s="30">
        <f t="shared" si="4"/>
        <v>0.34</v>
      </c>
      <c r="M32" s="30">
        <f t="shared" si="4"/>
        <v>0.78</v>
      </c>
      <c r="N32" s="30"/>
      <c r="O32" s="122"/>
    </row>
    <row r="33" spans="1:15" s="210" customFormat="1" ht="27.75" x14ac:dyDescent="0.45">
      <c r="A33" s="120">
        <v>1</v>
      </c>
      <c r="B33" s="127" t="s">
        <v>84</v>
      </c>
      <c r="C33" s="36">
        <f t="shared" si="1"/>
        <v>0.5</v>
      </c>
      <c r="D33" s="30"/>
      <c r="E33" s="30"/>
      <c r="F33" s="30"/>
      <c r="G33" s="36">
        <v>0.5</v>
      </c>
      <c r="H33" s="27" t="s">
        <v>85</v>
      </c>
      <c r="I33" s="36">
        <v>0.56000000000000005</v>
      </c>
      <c r="J33" s="36"/>
      <c r="K33" s="36"/>
      <c r="L33" s="36">
        <v>0.17</v>
      </c>
      <c r="M33" s="36">
        <v>0.39</v>
      </c>
      <c r="N33" s="36"/>
      <c r="O33" s="27" t="s">
        <v>717</v>
      </c>
    </row>
    <row r="34" spans="1:15" s="210" customFormat="1" ht="27.75" x14ac:dyDescent="0.45">
      <c r="A34" s="120">
        <v>2</v>
      </c>
      <c r="B34" s="127" t="s">
        <v>84</v>
      </c>
      <c r="C34" s="36">
        <f t="shared" si="1"/>
        <v>0.5</v>
      </c>
      <c r="D34" s="36"/>
      <c r="E34" s="36"/>
      <c r="F34" s="30"/>
      <c r="G34" s="36">
        <v>0.5</v>
      </c>
      <c r="H34" s="27" t="s">
        <v>86</v>
      </c>
      <c r="I34" s="36">
        <v>0.56000000000000005</v>
      </c>
      <c r="J34" s="36"/>
      <c r="K34" s="36"/>
      <c r="L34" s="36">
        <v>0.17</v>
      </c>
      <c r="M34" s="36">
        <v>0.39</v>
      </c>
      <c r="N34" s="36"/>
      <c r="O34" s="27" t="s">
        <v>717</v>
      </c>
    </row>
    <row r="35" spans="1:15" s="206" customFormat="1" ht="13.5" x14ac:dyDescent="0.45">
      <c r="A35" s="122" t="s">
        <v>87</v>
      </c>
      <c r="B35" s="193" t="s">
        <v>88</v>
      </c>
      <c r="C35" s="30">
        <f>SUM(C36)</f>
        <v>0.2</v>
      </c>
      <c r="D35" s="30">
        <f>SUM(D36)</f>
        <v>0.2</v>
      </c>
      <c r="E35" s="30"/>
      <c r="F35" s="30"/>
      <c r="G35" s="30"/>
      <c r="H35" s="31"/>
      <c r="I35" s="30">
        <f>SUM(I36)</f>
        <v>0.15</v>
      </c>
      <c r="J35" s="30"/>
      <c r="K35" s="30"/>
      <c r="L35" s="30"/>
      <c r="M35" s="30">
        <f>SUM(M36)</f>
        <v>0.15</v>
      </c>
      <c r="N35" s="30"/>
      <c r="O35" s="176"/>
    </row>
    <row r="36" spans="1:15" s="210" customFormat="1" ht="27.75" x14ac:dyDescent="0.45">
      <c r="A36" s="120">
        <v>1</v>
      </c>
      <c r="B36" s="26" t="s">
        <v>89</v>
      </c>
      <c r="C36" s="36">
        <f t="shared" si="1"/>
        <v>0.2</v>
      </c>
      <c r="D36" s="36">
        <v>0.2</v>
      </c>
      <c r="E36" s="30"/>
      <c r="F36" s="30"/>
      <c r="G36" s="36"/>
      <c r="H36" s="27" t="s">
        <v>54</v>
      </c>
      <c r="I36" s="36">
        <v>0.15</v>
      </c>
      <c r="J36" s="36"/>
      <c r="K36" s="36"/>
      <c r="L36" s="36"/>
      <c r="M36" s="36">
        <v>0.15</v>
      </c>
      <c r="N36" s="36"/>
      <c r="O36" s="27" t="s">
        <v>717</v>
      </c>
    </row>
    <row r="37" spans="1:15" s="206" customFormat="1" ht="13.9" x14ac:dyDescent="0.45">
      <c r="A37" s="77">
        <f>+A36+A34+A31+A26+A22+A20+A18+A16</f>
        <v>19</v>
      </c>
      <c r="B37" s="76" t="s">
        <v>624</v>
      </c>
      <c r="C37" s="30">
        <f>SUM(C10,C17,C19,C21,C23,C27,C32,C35)</f>
        <v>9.42</v>
      </c>
      <c r="D37" s="30">
        <f t="shared" ref="D37:N37" si="5">SUM(D10,D17,D19,D21,D23,D27,D32,D35)</f>
        <v>2.4300000000000006</v>
      </c>
      <c r="E37" s="30"/>
      <c r="F37" s="30"/>
      <c r="G37" s="30">
        <f t="shared" si="5"/>
        <v>6.99</v>
      </c>
      <c r="H37" s="27"/>
      <c r="I37" s="30">
        <f t="shared" si="5"/>
        <v>8.44</v>
      </c>
      <c r="J37" s="30">
        <f t="shared" si="5"/>
        <v>0.06</v>
      </c>
      <c r="K37" s="30">
        <f t="shared" si="5"/>
        <v>0.80999999999999994</v>
      </c>
      <c r="L37" s="30">
        <f t="shared" si="5"/>
        <v>1.7500000000000002</v>
      </c>
      <c r="M37" s="30">
        <f t="shared" si="5"/>
        <v>4.82</v>
      </c>
      <c r="N37" s="30">
        <f t="shared" si="5"/>
        <v>1</v>
      </c>
      <c r="O37" s="220"/>
    </row>
    <row r="38" spans="1:15" ht="12.75" x14ac:dyDescent="0.25">
      <c r="C38" s="23"/>
    </row>
    <row r="39" spans="1:15" x14ac:dyDescent="0.45">
      <c r="M39" s="266" t="s">
        <v>790</v>
      </c>
      <c r="N39" s="266"/>
      <c r="O39" s="266"/>
    </row>
  </sheetData>
  <mergeCells count="18">
    <mergeCell ref="H7:H8"/>
    <mergeCell ref="I7:I8"/>
    <mergeCell ref="J7:N7"/>
    <mergeCell ref="O7:O8"/>
    <mergeCell ref="M39:O39"/>
    <mergeCell ref="A1:E1"/>
    <mergeCell ref="F1:O1"/>
    <mergeCell ref="A2:E2"/>
    <mergeCell ref="F2:O2"/>
    <mergeCell ref="A3:E3"/>
    <mergeCell ref="F3:O3"/>
    <mergeCell ref="A4:O4"/>
    <mergeCell ref="A5:O5"/>
    <mergeCell ref="A6:O6"/>
    <mergeCell ref="A7:A8"/>
    <mergeCell ref="B7:B8"/>
    <mergeCell ref="C7:C8"/>
    <mergeCell ref="D7:G7"/>
  </mergeCells>
  <pageMargins left="0.20866141699999999" right="0.20866141699999999" top="0.74803149606299202" bottom="0.74803149606299202" header="0.31496062992126" footer="0.31496062992126"/>
  <pageSetup paperSize="9" scale="9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B19" sqref="B19"/>
    </sheetView>
  </sheetViews>
  <sheetFormatPr defaultColWidth="7.86328125" defaultRowHeight="13.15" x14ac:dyDescent="0.45"/>
  <cols>
    <col min="1" max="1" width="4.59765625" style="1" bestFit="1" customWidth="1"/>
    <col min="2" max="2" width="30.265625" style="8" customWidth="1"/>
    <col min="3" max="3" width="11.1328125" style="1" customWidth="1"/>
    <col min="4" max="4" width="6.1328125" style="9" bestFit="1" customWidth="1"/>
    <col min="5" max="6" width="5.1328125" style="9" bestFit="1" customWidth="1"/>
    <col min="7" max="7" width="7" style="9" customWidth="1"/>
    <col min="8" max="8" width="11" style="8" customWidth="1"/>
    <col min="9" max="9" width="9.86328125" style="7" customWidth="1"/>
    <col min="10" max="10" width="7.1328125" style="1" bestFit="1" customWidth="1"/>
    <col min="11" max="11" width="6.73046875" style="1" customWidth="1"/>
    <col min="12" max="12" width="7.73046875" style="1" bestFit="1" customWidth="1"/>
    <col min="13" max="13" width="7.73046875" style="1" customWidth="1"/>
    <col min="14" max="14" width="7.59765625" style="1" customWidth="1"/>
    <col min="15" max="15" width="27.86328125" style="8" customWidth="1"/>
    <col min="16" max="254" width="7.86328125" style="1"/>
    <col min="255" max="255" width="9.1328125" style="1" customWidth="1"/>
    <col min="256" max="256" width="54.3984375" style="1" customWidth="1"/>
    <col min="257" max="261" width="14.86328125" style="1" customWidth="1"/>
    <col min="262" max="262" width="31.265625" style="1" customWidth="1"/>
    <col min="263" max="263" width="16.265625" style="1" customWidth="1"/>
    <col min="264" max="268" width="9.1328125" style="1" customWidth="1"/>
    <col min="269" max="269" width="33.1328125" style="1" customWidth="1"/>
    <col min="270" max="270" width="42.265625" style="1" customWidth="1"/>
    <col min="271" max="271" width="61.265625" style="1" customWidth="1"/>
    <col min="272" max="510" width="7.86328125" style="1"/>
    <col min="511" max="511" width="9.1328125" style="1" customWidth="1"/>
    <col min="512" max="512" width="54.3984375" style="1" customWidth="1"/>
    <col min="513" max="517" width="14.86328125" style="1" customWidth="1"/>
    <col min="518" max="518" width="31.265625" style="1" customWidth="1"/>
    <col min="519" max="519" width="16.265625" style="1" customWidth="1"/>
    <col min="520" max="524" width="9.1328125" style="1" customWidth="1"/>
    <col min="525" max="525" width="33.1328125" style="1" customWidth="1"/>
    <col min="526" max="526" width="42.265625" style="1" customWidth="1"/>
    <col min="527" max="527" width="61.265625" style="1" customWidth="1"/>
    <col min="528" max="766" width="7.86328125" style="1"/>
    <col min="767" max="767" width="9.1328125" style="1" customWidth="1"/>
    <col min="768" max="768" width="54.3984375" style="1" customWidth="1"/>
    <col min="769" max="773" width="14.86328125" style="1" customWidth="1"/>
    <col min="774" max="774" width="31.265625" style="1" customWidth="1"/>
    <col min="775" max="775" width="16.265625" style="1" customWidth="1"/>
    <col min="776" max="780" width="9.1328125" style="1" customWidth="1"/>
    <col min="781" max="781" width="33.1328125" style="1" customWidth="1"/>
    <col min="782" max="782" width="42.265625" style="1" customWidth="1"/>
    <col min="783" max="783" width="61.265625" style="1" customWidth="1"/>
    <col min="784" max="1022" width="7.86328125" style="1"/>
    <col min="1023" max="1023" width="9.1328125" style="1" customWidth="1"/>
    <col min="1024" max="1024" width="54.3984375" style="1" customWidth="1"/>
    <col min="1025" max="1029" width="14.86328125" style="1" customWidth="1"/>
    <col min="1030" max="1030" width="31.265625" style="1" customWidth="1"/>
    <col min="1031" max="1031" width="16.265625" style="1" customWidth="1"/>
    <col min="1032" max="1036" width="9.1328125" style="1" customWidth="1"/>
    <col min="1037" max="1037" width="33.1328125" style="1" customWidth="1"/>
    <col min="1038" max="1038" width="42.265625" style="1" customWidth="1"/>
    <col min="1039" max="1039" width="61.265625" style="1" customWidth="1"/>
    <col min="1040" max="1278" width="7.86328125" style="1"/>
    <col min="1279" max="1279" width="9.1328125" style="1" customWidth="1"/>
    <col min="1280" max="1280" width="54.3984375" style="1" customWidth="1"/>
    <col min="1281" max="1285" width="14.86328125" style="1" customWidth="1"/>
    <col min="1286" max="1286" width="31.265625" style="1" customWidth="1"/>
    <col min="1287" max="1287" width="16.265625" style="1" customWidth="1"/>
    <col min="1288" max="1292" width="9.1328125" style="1" customWidth="1"/>
    <col min="1293" max="1293" width="33.1328125" style="1" customWidth="1"/>
    <col min="1294" max="1294" width="42.265625" style="1" customWidth="1"/>
    <col min="1295" max="1295" width="61.265625" style="1" customWidth="1"/>
    <col min="1296" max="1534" width="7.86328125" style="1"/>
    <col min="1535" max="1535" width="9.1328125" style="1" customWidth="1"/>
    <col min="1536" max="1536" width="54.3984375" style="1" customWidth="1"/>
    <col min="1537" max="1541" width="14.86328125" style="1" customWidth="1"/>
    <col min="1542" max="1542" width="31.265625" style="1" customWidth="1"/>
    <col min="1543" max="1543" width="16.265625" style="1" customWidth="1"/>
    <col min="1544" max="1548" width="9.1328125" style="1" customWidth="1"/>
    <col min="1549" max="1549" width="33.1328125" style="1" customWidth="1"/>
    <col min="1550" max="1550" width="42.265625" style="1" customWidth="1"/>
    <col min="1551" max="1551" width="61.265625" style="1" customWidth="1"/>
    <col min="1552" max="1790" width="7.86328125" style="1"/>
    <col min="1791" max="1791" width="9.1328125" style="1" customWidth="1"/>
    <col min="1792" max="1792" width="54.3984375" style="1" customWidth="1"/>
    <col min="1793" max="1797" width="14.86328125" style="1" customWidth="1"/>
    <col min="1798" max="1798" width="31.265625" style="1" customWidth="1"/>
    <col min="1799" max="1799" width="16.265625" style="1" customWidth="1"/>
    <col min="1800" max="1804" width="9.1328125" style="1" customWidth="1"/>
    <col min="1805" max="1805" width="33.1328125" style="1" customWidth="1"/>
    <col min="1806" max="1806" width="42.265625" style="1" customWidth="1"/>
    <col min="1807" max="1807" width="61.265625" style="1" customWidth="1"/>
    <col min="1808" max="2046" width="7.86328125" style="1"/>
    <col min="2047" max="2047" width="9.1328125" style="1" customWidth="1"/>
    <col min="2048" max="2048" width="54.3984375" style="1" customWidth="1"/>
    <col min="2049" max="2053" width="14.86328125" style="1" customWidth="1"/>
    <col min="2054" max="2054" width="31.265625" style="1" customWidth="1"/>
    <col min="2055" max="2055" width="16.265625" style="1" customWidth="1"/>
    <col min="2056" max="2060" width="9.1328125" style="1" customWidth="1"/>
    <col min="2061" max="2061" width="33.1328125" style="1" customWidth="1"/>
    <col min="2062" max="2062" width="42.265625" style="1" customWidth="1"/>
    <col min="2063" max="2063" width="61.265625" style="1" customWidth="1"/>
    <col min="2064" max="2302" width="7.86328125" style="1"/>
    <col min="2303" max="2303" width="9.1328125" style="1" customWidth="1"/>
    <col min="2304" max="2304" width="54.3984375" style="1" customWidth="1"/>
    <col min="2305" max="2309" width="14.86328125" style="1" customWidth="1"/>
    <col min="2310" max="2310" width="31.265625" style="1" customWidth="1"/>
    <col min="2311" max="2311" width="16.265625" style="1" customWidth="1"/>
    <col min="2312" max="2316" width="9.1328125" style="1" customWidth="1"/>
    <col min="2317" max="2317" width="33.1328125" style="1" customWidth="1"/>
    <col min="2318" max="2318" width="42.265625" style="1" customWidth="1"/>
    <col min="2319" max="2319" width="61.265625" style="1" customWidth="1"/>
    <col min="2320" max="2558" width="7.86328125" style="1"/>
    <col min="2559" max="2559" width="9.1328125" style="1" customWidth="1"/>
    <col min="2560" max="2560" width="54.3984375" style="1" customWidth="1"/>
    <col min="2561" max="2565" width="14.86328125" style="1" customWidth="1"/>
    <col min="2566" max="2566" width="31.265625" style="1" customWidth="1"/>
    <col min="2567" max="2567" width="16.265625" style="1" customWidth="1"/>
    <col min="2568" max="2572" width="9.1328125" style="1" customWidth="1"/>
    <col min="2573" max="2573" width="33.1328125" style="1" customWidth="1"/>
    <col min="2574" max="2574" width="42.265625" style="1" customWidth="1"/>
    <col min="2575" max="2575" width="61.265625" style="1" customWidth="1"/>
    <col min="2576" max="2814" width="7.86328125" style="1"/>
    <col min="2815" max="2815" width="9.1328125" style="1" customWidth="1"/>
    <col min="2816" max="2816" width="54.3984375" style="1" customWidth="1"/>
    <col min="2817" max="2821" width="14.86328125" style="1" customWidth="1"/>
    <col min="2822" max="2822" width="31.265625" style="1" customWidth="1"/>
    <col min="2823" max="2823" width="16.265625" style="1" customWidth="1"/>
    <col min="2824" max="2828" width="9.1328125" style="1" customWidth="1"/>
    <col min="2829" max="2829" width="33.1328125" style="1" customWidth="1"/>
    <col min="2830" max="2830" width="42.265625" style="1" customWidth="1"/>
    <col min="2831" max="2831" width="61.265625" style="1" customWidth="1"/>
    <col min="2832" max="3070" width="7.86328125" style="1"/>
    <col min="3071" max="3071" width="9.1328125" style="1" customWidth="1"/>
    <col min="3072" max="3072" width="54.3984375" style="1" customWidth="1"/>
    <col min="3073" max="3077" width="14.86328125" style="1" customWidth="1"/>
    <col min="3078" max="3078" width="31.265625" style="1" customWidth="1"/>
    <col min="3079" max="3079" width="16.265625" style="1" customWidth="1"/>
    <col min="3080" max="3084" width="9.1328125" style="1" customWidth="1"/>
    <col min="3085" max="3085" width="33.1328125" style="1" customWidth="1"/>
    <col min="3086" max="3086" width="42.265625" style="1" customWidth="1"/>
    <col min="3087" max="3087" width="61.265625" style="1" customWidth="1"/>
    <col min="3088" max="3326" width="7.86328125" style="1"/>
    <col min="3327" max="3327" width="9.1328125" style="1" customWidth="1"/>
    <col min="3328" max="3328" width="54.3984375" style="1" customWidth="1"/>
    <col min="3329" max="3333" width="14.86328125" style="1" customWidth="1"/>
    <col min="3334" max="3334" width="31.265625" style="1" customWidth="1"/>
    <col min="3335" max="3335" width="16.265625" style="1" customWidth="1"/>
    <col min="3336" max="3340" width="9.1328125" style="1" customWidth="1"/>
    <col min="3341" max="3341" width="33.1328125" style="1" customWidth="1"/>
    <col min="3342" max="3342" width="42.265625" style="1" customWidth="1"/>
    <col min="3343" max="3343" width="61.265625" style="1" customWidth="1"/>
    <col min="3344" max="3582" width="7.86328125" style="1"/>
    <col min="3583" max="3583" width="9.1328125" style="1" customWidth="1"/>
    <col min="3584" max="3584" width="54.3984375" style="1" customWidth="1"/>
    <col min="3585" max="3589" width="14.86328125" style="1" customWidth="1"/>
    <col min="3590" max="3590" width="31.265625" style="1" customWidth="1"/>
    <col min="3591" max="3591" width="16.265625" style="1" customWidth="1"/>
    <col min="3592" max="3596" width="9.1328125" style="1" customWidth="1"/>
    <col min="3597" max="3597" width="33.1328125" style="1" customWidth="1"/>
    <col min="3598" max="3598" width="42.265625" style="1" customWidth="1"/>
    <col min="3599" max="3599" width="61.265625" style="1" customWidth="1"/>
    <col min="3600" max="3838" width="7.86328125" style="1"/>
    <col min="3839" max="3839" width="9.1328125" style="1" customWidth="1"/>
    <col min="3840" max="3840" width="54.3984375" style="1" customWidth="1"/>
    <col min="3841" max="3845" width="14.86328125" style="1" customWidth="1"/>
    <col min="3846" max="3846" width="31.265625" style="1" customWidth="1"/>
    <col min="3847" max="3847" width="16.265625" style="1" customWidth="1"/>
    <col min="3848" max="3852" width="9.1328125" style="1" customWidth="1"/>
    <col min="3853" max="3853" width="33.1328125" style="1" customWidth="1"/>
    <col min="3854" max="3854" width="42.265625" style="1" customWidth="1"/>
    <col min="3855" max="3855" width="61.265625" style="1" customWidth="1"/>
    <col min="3856" max="4094" width="7.86328125" style="1"/>
    <col min="4095" max="4095" width="9.1328125" style="1" customWidth="1"/>
    <col min="4096" max="4096" width="54.3984375" style="1" customWidth="1"/>
    <col min="4097" max="4101" width="14.86328125" style="1" customWidth="1"/>
    <col min="4102" max="4102" width="31.265625" style="1" customWidth="1"/>
    <col min="4103" max="4103" width="16.265625" style="1" customWidth="1"/>
    <col min="4104" max="4108" width="9.1328125" style="1" customWidth="1"/>
    <col min="4109" max="4109" width="33.1328125" style="1" customWidth="1"/>
    <col min="4110" max="4110" width="42.265625" style="1" customWidth="1"/>
    <col min="4111" max="4111" width="61.265625" style="1" customWidth="1"/>
    <col min="4112" max="4350" width="7.86328125" style="1"/>
    <col min="4351" max="4351" width="9.1328125" style="1" customWidth="1"/>
    <col min="4352" max="4352" width="54.3984375" style="1" customWidth="1"/>
    <col min="4353" max="4357" width="14.86328125" style="1" customWidth="1"/>
    <col min="4358" max="4358" width="31.265625" style="1" customWidth="1"/>
    <col min="4359" max="4359" width="16.265625" style="1" customWidth="1"/>
    <col min="4360" max="4364" width="9.1328125" style="1" customWidth="1"/>
    <col min="4365" max="4365" width="33.1328125" style="1" customWidth="1"/>
    <col min="4366" max="4366" width="42.265625" style="1" customWidth="1"/>
    <col min="4367" max="4367" width="61.265625" style="1" customWidth="1"/>
    <col min="4368" max="4606" width="7.86328125" style="1"/>
    <col min="4607" max="4607" width="9.1328125" style="1" customWidth="1"/>
    <col min="4608" max="4608" width="54.3984375" style="1" customWidth="1"/>
    <col min="4609" max="4613" width="14.86328125" style="1" customWidth="1"/>
    <col min="4614" max="4614" width="31.265625" style="1" customWidth="1"/>
    <col min="4615" max="4615" width="16.265625" style="1" customWidth="1"/>
    <col min="4616" max="4620" width="9.1328125" style="1" customWidth="1"/>
    <col min="4621" max="4621" width="33.1328125" style="1" customWidth="1"/>
    <col min="4622" max="4622" width="42.265625" style="1" customWidth="1"/>
    <col min="4623" max="4623" width="61.265625" style="1" customWidth="1"/>
    <col min="4624" max="4862" width="7.86328125" style="1"/>
    <col min="4863" max="4863" width="9.1328125" style="1" customWidth="1"/>
    <col min="4864" max="4864" width="54.3984375" style="1" customWidth="1"/>
    <col min="4865" max="4869" width="14.86328125" style="1" customWidth="1"/>
    <col min="4870" max="4870" width="31.265625" style="1" customWidth="1"/>
    <col min="4871" max="4871" width="16.265625" style="1" customWidth="1"/>
    <col min="4872" max="4876" width="9.1328125" style="1" customWidth="1"/>
    <col min="4877" max="4877" width="33.1328125" style="1" customWidth="1"/>
    <col min="4878" max="4878" width="42.265625" style="1" customWidth="1"/>
    <col min="4879" max="4879" width="61.265625" style="1" customWidth="1"/>
    <col min="4880" max="5118" width="7.86328125" style="1"/>
    <col min="5119" max="5119" width="9.1328125" style="1" customWidth="1"/>
    <col min="5120" max="5120" width="54.3984375" style="1" customWidth="1"/>
    <col min="5121" max="5125" width="14.86328125" style="1" customWidth="1"/>
    <col min="5126" max="5126" width="31.265625" style="1" customWidth="1"/>
    <col min="5127" max="5127" width="16.265625" style="1" customWidth="1"/>
    <col min="5128" max="5132" width="9.1328125" style="1" customWidth="1"/>
    <col min="5133" max="5133" width="33.1328125" style="1" customWidth="1"/>
    <col min="5134" max="5134" width="42.265625" style="1" customWidth="1"/>
    <col min="5135" max="5135" width="61.265625" style="1" customWidth="1"/>
    <col min="5136" max="5374" width="7.86328125" style="1"/>
    <col min="5375" max="5375" width="9.1328125" style="1" customWidth="1"/>
    <col min="5376" max="5376" width="54.3984375" style="1" customWidth="1"/>
    <col min="5377" max="5381" width="14.86328125" style="1" customWidth="1"/>
    <col min="5382" max="5382" width="31.265625" style="1" customWidth="1"/>
    <col min="5383" max="5383" width="16.265625" style="1" customWidth="1"/>
    <col min="5384" max="5388" width="9.1328125" style="1" customWidth="1"/>
    <col min="5389" max="5389" width="33.1328125" style="1" customWidth="1"/>
    <col min="5390" max="5390" width="42.265625" style="1" customWidth="1"/>
    <col min="5391" max="5391" width="61.265625" style="1" customWidth="1"/>
    <col min="5392" max="5630" width="7.86328125" style="1"/>
    <col min="5631" max="5631" width="9.1328125" style="1" customWidth="1"/>
    <col min="5632" max="5632" width="54.3984375" style="1" customWidth="1"/>
    <col min="5633" max="5637" width="14.86328125" style="1" customWidth="1"/>
    <col min="5638" max="5638" width="31.265625" style="1" customWidth="1"/>
    <col min="5639" max="5639" width="16.265625" style="1" customWidth="1"/>
    <col min="5640" max="5644" width="9.1328125" style="1" customWidth="1"/>
    <col min="5645" max="5645" width="33.1328125" style="1" customWidth="1"/>
    <col min="5646" max="5646" width="42.265625" style="1" customWidth="1"/>
    <col min="5647" max="5647" width="61.265625" style="1" customWidth="1"/>
    <col min="5648" max="5886" width="7.86328125" style="1"/>
    <col min="5887" max="5887" width="9.1328125" style="1" customWidth="1"/>
    <col min="5888" max="5888" width="54.3984375" style="1" customWidth="1"/>
    <col min="5889" max="5893" width="14.86328125" style="1" customWidth="1"/>
    <col min="5894" max="5894" width="31.265625" style="1" customWidth="1"/>
    <col min="5895" max="5895" width="16.265625" style="1" customWidth="1"/>
    <col min="5896" max="5900" width="9.1328125" style="1" customWidth="1"/>
    <col min="5901" max="5901" width="33.1328125" style="1" customWidth="1"/>
    <col min="5902" max="5902" width="42.265625" style="1" customWidth="1"/>
    <col min="5903" max="5903" width="61.265625" style="1" customWidth="1"/>
    <col min="5904" max="6142" width="7.86328125" style="1"/>
    <col min="6143" max="6143" width="9.1328125" style="1" customWidth="1"/>
    <col min="6144" max="6144" width="54.3984375" style="1" customWidth="1"/>
    <col min="6145" max="6149" width="14.86328125" style="1" customWidth="1"/>
    <col min="6150" max="6150" width="31.265625" style="1" customWidth="1"/>
    <col min="6151" max="6151" width="16.265625" style="1" customWidth="1"/>
    <col min="6152" max="6156" width="9.1328125" style="1" customWidth="1"/>
    <col min="6157" max="6157" width="33.1328125" style="1" customWidth="1"/>
    <col min="6158" max="6158" width="42.265625" style="1" customWidth="1"/>
    <col min="6159" max="6159" width="61.265625" style="1" customWidth="1"/>
    <col min="6160" max="6398" width="7.86328125" style="1"/>
    <col min="6399" max="6399" width="9.1328125" style="1" customWidth="1"/>
    <col min="6400" max="6400" width="54.3984375" style="1" customWidth="1"/>
    <col min="6401" max="6405" width="14.86328125" style="1" customWidth="1"/>
    <col min="6406" max="6406" width="31.265625" style="1" customWidth="1"/>
    <col min="6407" max="6407" width="16.265625" style="1" customWidth="1"/>
    <col min="6408" max="6412" width="9.1328125" style="1" customWidth="1"/>
    <col min="6413" max="6413" width="33.1328125" style="1" customWidth="1"/>
    <col min="6414" max="6414" width="42.265625" style="1" customWidth="1"/>
    <col min="6415" max="6415" width="61.265625" style="1" customWidth="1"/>
    <col min="6416" max="6654" width="7.86328125" style="1"/>
    <col min="6655" max="6655" width="9.1328125" style="1" customWidth="1"/>
    <col min="6656" max="6656" width="54.3984375" style="1" customWidth="1"/>
    <col min="6657" max="6661" width="14.86328125" style="1" customWidth="1"/>
    <col min="6662" max="6662" width="31.265625" style="1" customWidth="1"/>
    <col min="6663" max="6663" width="16.265625" style="1" customWidth="1"/>
    <col min="6664" max="6668" width="9.1328125" style="1" customWidth="1"/>
    <col min="6669" max="6669" width="33.1328125" style="1" customWidth="1"/>
    <col min="6670" max="6670" width="42.265625" style="1" customWidth="1"/>
    <col min="6671" max="6671" width="61.265625" style="1" customWidth="1"/>
    <col min="6672" max="6910" width="7.86328125" style="1"/>
    <col min="6911" max="6911" width="9.1328125" style="1" customWidth="1"/>
    <col min="6912" max="6912" width="54.3984375" style="1" customWidth="1"/>
    <col min="6913" max="6917" width="14.86328125" style="1" customWidth="1"/>
    <col min="6918" max="6918" width="31.265625" style="1" customWidth="1"/>
    <col min="6919" max="6919" width="16.265625" style="1" customWidth="1"/>
    <col min="6920" max="6924" width="9.1328125" style="1" customWidth="1"/>
    <col min="6925" max="6925" width="33.1328125" style="1" customWidth="1"/>
    <col min="6926" max="6926" width="42.265625" style="1" customWidth="1"/>
    <col min="6927" max="6927" width="61.265625" style="1" customWidth="1"/>
    <col min="6928" max="7166" width="7.86328125" style="1"/>
    <col min="7167" max="7167" width="9.1328125" style="1" customWidth="1"/>
    <col min="7168" max="7168" width="54.3984375" style="1" customWidth="1"/>
    <col min="7169" max="7173" width="14.86328125" style="1" customWidth="1"/>
    <col min="7174" max="7174" width="31.265625" style="1" customWidth="1"/>
    <col min="7175" max="7175" width="16.265625" style="1" customWidth="1"/>
    <col min="7176" max="7180" width="9.1328125" style="1" customWidth="1"/>
    <col min="7181" max="7181" width="33.1328125" style="1" customWidth="1"/>
    <col min="7182" max="7182" width="42.265625" style="1" customWidth="1"/>
    <col min="7183" max="7183" width="61.265625" style="1" customWidth="1"/>
    <col min="7184" max="7422" width="7.86328125" style="1"/>
    <col min="7423" max="7423" width="9.1328125" style="1" customWidth="1"/>
    <col min="7424" max="7424" width="54.3984375" style="1" customWidth="1"/>
    <col min="7425" max="7429" width="14.86328125" style="1" customWidth="1"/>
    <col min="7430" max="7430" width="31.265625" style="1" customWidth="1"/>
    <col min="7431" max="7431" width="16.265625" style="1" customWidth="1"/>
    <col min="7432" max="7436" width="9.1328125" style="1" customWidth="1"/>
    <col min="7437" max="7437" width="33.1328125" style="1" customWidth="1"/>
    <col min="7438" max="7438" width="42.265625" style="1" customWidth="1"/>
    <col min="7439" max="7439" width="61.265625" style="1" customWidth="1"/>
    <col min="7440" max="7678" width="7.86328125" style="1"/>
    <col min="7679" max="7679" width="9.1328125" style="1" customWidth="1"/>
    <col min="7680" max="7680" width="54.3984375" style="1" customWidth="1"/>
    <col min="7681" max="7685" width="14.86328125" style="1" customWidth="1"/>
    <col min="7686" max="7686" width="31.265625" style="1" customWidth="1"/>
    <col min="7687" max="7687" width="16.265625" style="1" customWidth="1"/>
    <col min="7688" max="7692" width="9.1328125" style="1" customWidth="1"/>
    <col min="7693" max="7693" width="33.1328125" style="1" customWidth="1"/>
    <col min="7694" max="7694" width="42.265625" style="1" customWidth="1"/>
    <col min="7695" max="7695" width="61.265625" style="1" customWidth="1"/>
    <col min="7696" max="7934" width="7.86328125" style="1"/>
    <col min="7935" max="7935" width="9.1328125" style="1" customWidth="1"/>
    <col min="7936" max="7936" width="54.3984375" style="1" customWidth="1"/>
    <col min="7937" max="7941" width="14.86328125" style="1" customWidth="1"/>
    <col min="7942" max="7942" width="31.265625" style="1" customWidth="1"/>
    <col min="7943" max="7943" width="16.265625" style="1" customWidth="1"/>
    <col min="7944" max="7948" width="9.1328125" style="1" customWidth="1"/>
    <col min="7949" max="7949" width="33.1328125" style="1" customWidth="1"/>
    <col min="7950" max="7950" width="42.265625" style="1" customWidth="1"/>
    <col min="7951" max="7951" width="61.265625" style="1" customWidth="1"/>
    <col min="7952" max="8190" width="7.86328125" style="1"/>
    <col min="8191" max="8191" width="9.1328125" style="1" customWidth="1"/>
    <col min="8192" max="8192" width="54.3984375" style="1" customWidth="1"/>
    <col min="8193" max="8197" width="14.86328125" style="1" customWidth="1"/>
    <col min="8198" max="8198" width="31.265625" style="1" customWidth="1"/>
    <col min="8199" max="8199" width="16.265625" style="1" customWidth="1"/>
    <col min="8200" max="8204" width="9.1328125" style="1" customWidth="1"/>
    <col min="8205" max="8205" width="33.1328125" style="1" customWidth="1"/>
    <col min="8206" max="8206" width="42.265625" style="1" customWidth="1"/>
    <col min="8207" max="8207" width="61.265625" style="1" customWidth="1"/>
    <col min="8208" max="8446" width="7.86328125" style="1"/>
    <col min="8447" max="8447" width="9.1328125" style="1" customWidth="1"/>
    <col min="8448" max="8448" width="54.3984375" style="1" customWidth="1"/>
    <col min="8449" max="8453" width="14.86328125" style="1" customWidth="1"/>
    <col min="8454" max="8454" width="31.265625" style="1" customWidth="1"/>
    <col min="8455" max="8455" width="16.265625" style="1" customWidth="1"/>
    <col min="8456" max="8460" width="9.1328125" style="1" customWidth="1"/>
    <col min="8461" max="8461" width="33.1328125" style="1" customWidth="1"/>
    <col min="8462" max="8462" width="42.265625" style="1" customWidth="1"/>
    <col min="8463" max="8463" width="61.265625" style="1" customWidth="1"/>
    <col min="8464" max="8702" width="7.86328125" style="1"/>
    <col min="8703" max="8703" width="9.1328125" style="1" customWidth="1"/>
    <col min="8704" max="8704" width="54.3984375" style="1" customWidth="1"/>
    <col min="8705" max="8709" width="14.86328125" style="1" customWidth="1"/>
    <col min="8710" max="8710" width="31.265625" style="1" customWidth="1"/>
    <col min="8711" max="8711" width="16.265625" style="1" customWidth="1"/>
    <col min="8712" max="8716" width="9.1328125" style="1" customWidth="1"/>
    <col min="8717" max="8717" width="33.1328125" style="1" customWidth="1"/>
    <col min="8718" max="8718" width="42.265625" style="1" customWidth="1"/>
    <col min="8719" max="8719" width="61.265625" style="1" customWidth="1"/>
    <col min="8720" max="8958" width="7.86328125" style="1"/>
    <col min="8959" max="8959" width="9.1328125" style="1" customWidth="1"/>
    <col min="8960" max="8960" width="54.3984375" style="1" customWidth="1"/>
    <col min="8961" max="8965" width="14.86328125" style="1" customWidth="1"/>
    <col min="8966" max="8966" width="31.265625" style="1" customWidth="1"/>
    <col min="8967" max="8967" width="16.265625" style="1" customWidth="1"/>
    <col min="8968" max="8972" width="9.1328125" style="1" customWidth="1"/>
    <col min="8973" max="8973" width="33.1328125" style="1" customWidth="1"/>
    <col min="8974" max="8974" width="42.265625" style="1" customWidth="1"/>
    <col min="8975" max="8975" width="61.265625" style="1" customWidth="1"/>
    <col min="8976" max="9214" width="7.86328125" style="1"/>
    <col min="9215" max="9215" width="9.1328125" style="1" customWidth="1"/>
    <col min="9216" max="9216" width="54.3984375" style="1" customWidth="1"/>
    <col min="9217" max="9221" width="14.86328125" style="1" customWidth="1"/>
    <col min="9222" max="9222" width="31.265625" style="1" customWidth="1"/>
    <col min="9223" max="9223" width="16.265625" style="1" customWidth="1"/>
    <col min="9224" max="9228" width="9.1328125" style="1" customWidth="1"/>
    <col min="9229" max="9229" width="33.1328125" style="1" customWidth="1"/>
    <col min="9230" max="9230" width="42.265625" style="1" customWidth="1"/>
    <col min="9231" max="9231" width="61.265625" style="1" customWidth="1"/>
    <col min="9232" max="9470" width="7.86328125" style="1"/>
    <col min="9471" max="9471" width="9.1328125" style="1" customWidth="1"/>
    <col min="9472" max="9472" width="54.3984375" style="1" customWidth="1"/>
    <col min="9473" max="9477" width="14.86328125" style="1" customWidth="1"/>
    <col min="9478" max="9478" width="31.265625" style="1" customWidth="1"/>
    <col min="9479" max="9479" width="16.265625" style="1" customWidth="1"/>
    <col min="9480" max="9484" width="9.1328125" style="1" customWidth="1"/>
    <col min="9485" max="9485" width="33.1328125" style="1" customWidth="1"/>
    <col min="9486" max="9486" width="42.265625" style="1" customWidth="1"/>
    <col min="9487" max="9487" width="61.265625" style="1" customWidth="1"/>
    <col min="9488" max="9726" width="7.86328125" style="1"/>
    <col min="9727" max="9727" width="9.1328125" style="1" customWidth="1"/>
    <col min="9728" max="9728" width="54.3984375" style="1" customWidth="1"/>
    <col min="9729" max="9733" width="14.86328125" style="1" customWidth="1"/>
    <col min="9734" max="9734" width="31.265625" style="1" customWidth="1"/>
    <col min="9735" max="9735" width="16.265625" style="1" customWidth="1"/>
    <col min="9736" max="9740" width="9.1328125" style="1" customWidth="1"/>
    <col min="9741" max="9741" width="33.1328125" style="1" customWidth="1"/>
    <col min="9742" max="9742" width="42.265625" style="1" customWidth="1"/>
    <col min="9743" max="9743" width="61.265625" style="1" customWidth="1"/>
    <col min="9744" max="9982" width="7.86328125" style="1"/>
    <col min="9983" max="9983" width="9.1328125" style="1" customWidth="1"/>
    <col min="9984" max="9984" width="54.3984375" style="1" customWidth="1"/>
    <col min="9985" max="9989" width="14.86328125" style="1" customWidth="1"/>
    <col min="9990" max="9990" width="31.265625" style="1" customWidth="1"/>
    <col min="9991" max="9991" width="16.265625" style="1" customWidth="1"/>
    <col min="9992" max="9996" width="9.1328125" style="1" customWidth="1"/>
    <col min="9997" max="9997" width="33.1328125" style="1" customWidth="1"/>
    <col min="9998" max="9998" width="42.265625" style="1" customWidth="1"/>
    <col min="9999" max="9999" width="61.265625" style="1" customWidth="1"/>
    <col min="10000" max="10238" width="7.86328125" style="1"/>
    <col min="10239" max="10239" width="9.1328125" style="1" customWidth="1"/>
    <col min="10240" max="10240" width="54.3984375" style="1" customWidth="1"/>
    <col min="10241" max="10245" width="14.86328125" style="1" customWidth="1"/>
    <col min="10246" max="10246" width="31.265625" style="1" customWidth="1"/>
    <col min="10247" max="10247" width="16.265625" style="1" customWidth="1"/>
    <col min="10248" max="10252" width="9.1328125" style="1" customWidth="1"/>
    <col min="10253" max="10253" width="33.1328125" style="1" customWidth="1"/>
    <col min="10254" max="10254" width="42.265625" style="1" customWidth="1"/>
    <col min="10255" max="10255" width="61.265625" style="1" customWidth="1"/>
    <col min="10256" max="10494" width="7.86328125" style="1"/>
    <col min="10495" max="10495" width="9.1328125" style="1" customWidth="1"/>
    <col min="10496" max="10496" width="54.3984375" style="1" customWidth="1"/>
    <col min="10497" max="10501" width="14.86328125" style="1" customWidth="1"/>
    <col min="10502" max="10502" width="31.265625" style="1" customWidth="1"/>
    <col min="10503" max="10503" width="16.265625" style="1" customWidth="1"/>
    <col min="10504" max="10508" width="9.1328125" style="1" customWidth="1"/>
    <col min="10509" max="10509" width="33.1328125" style="1" customWidth="1"/>
    <col min="10510" max="10510" width="42.265625" style="1" customWidth="1"/>
    <col min="10511" max="10511" width="61.265625" style="1" customWidth="1"/>
    <col min="10512" max="10750" width="7.86328125" style="1"/>
    <col min="10751" max="10751" width="9.1328125" style="1" customWidth="1"/>
    <col min="10752" max="10752" width="54.3984375" style="1" customWidth="1"/>
    <col min="10753" max="10757" width="14.86328125" style="1" customWidth="1"/>
    <col min="10758" max="10758" width="31.265625" style="1" customWidth="1"/>
    <col min="10759" max="10759" width="16.265625" style="1" customWidth="1"/>
    <col min="10760" max="10764" width="9.1328125" style="1" customWidth="1"/>
    <col min="10765" max="10765" width="33.1328125" style="1" customWidth="1"/>
    <col min="10766" max="10766" width="42.265625" style="1" customWidth="1"/>
    <col min="10767" max="10767" width="61.265625" style="1" customWidth="1"/>
    <col min="10768" max="11006" width="7.86328125" style="1"/>
    <col min="11007" max="11007" width="9.1328125" style="1" customWidth="1"/>
    <col min="11008" max="11008" width="54.3984375" style="1" customWidth="1"/>
    <col min="11009" max="11013" width="14.86328125" style="1" customWidth="1"/>
    <col min="11014" max="11014" width="31.265625" style="1" customWidth="1"/>
    <col min="11015" max="11015" width="16.265625" style="1" customWidth="1"/>
    <col min="11016" max="11020" width="9.1328125" style="1" customWidth="1"/>
    <col min="11021" max="11021" width="33.1328125" style="1" customWidth="1"/>
    <col min="11022" max="11022" width="42.265625" style="1" customWidth="1"/>
    <col min="11023" max="11023" width="61.265625" style="1" customWidth="1"/>
    <col min="11024" max="11262" width="7.86328125" style="1"/>
    <col min="11263" max="11263" width="9.1328125" style="1" customWidth="1"/>
    <col min="11264" max="11264" width="54.3984375" style="1" customWidth="1"/>
    <col min="11265" max="11269" width="14.86328125" style="1" customWidth="1"/>
    <col min="11270" max="11270" width="31.265625" style="1" customWidth="1"/>
    <col min="11271" max="11271" width="16.265625" style="1" customWidth="1"/>
    <col min="11272" max="11276" width="9.1328125" style="1" customWidth="1"/>
    <col min="11277" max="11277" width="33.1328125" style="1" customWidth="1"/>
    <col min="11278" max="11278" width="42.265625" style="1" customWidth="1"/>
    <col min="11279" max="11279" width="61.265625" style="1" customWidth="1"/>
    <col min="11280" max="11518" width="7.86328125" style="1"/>
    <col min="11519" max="11519" width="9.1328125" style="1" customWidth="1"/>
    <col min="11520" max="11520" width="54.3984375" style="1" customWidth="1"/>
    <col min="11521" max="11525" width="14.86328125" style="1" customWidth="1"/>
    <col min="11526" max="11526" width="31.265625" style="1" customWidth="1"/>
    <col min="11527" max="11527" width="16.265625" style="1" customWidth="1"/>
    <col min="11528" max="11532" width="9.1328125" style="1" customWidth="1"/>
    <col min="11533" max="11533" width="33.1328125" style="1" customWidth="1"/>
    <col min="11534" max="11534" width="42.265625" style="1" customWidth="1"/>
    <col min="11535" max="11535" width="61.265625" style="1" customWidth="1"/>
    <col min="11536" max="11774" width="7.86328125" style="1"/>
    <col min="11775" max="11775" width="9.1328125" style="1" customWidth="1"/>
    <col min="11776" max="11776" width="54.3984375" style="1" customWidth="1"/>
    <col min="11777" max="11781" width="14.86328125" style="1" customWidth="1"/>
    <col min="11782" max="11782" width="31.265625" style="1" customWidth="1"/>
    <col min="11783" max="11783" width="16.265625" style="1" customWidth="1"/>
    <col min="11784" max="11788" width="9.1328125" style="1" customWidth="1"/>
    <col min="11789" max="11789" width="33.1328125" style="1" customWidth="1"/>
    <col min="11790" max="11790" width="42.265625" style="1" customWidth="1"/>
    <col min="11791" max="11791" width="61.265625" style="1" customWidth="1"/>
    <col min="11792" max="12030" width="7.86328125" style="1"/>
    <col min="12031" max="12031" width="9.1328125" style="1" customWidth="1"/>
    <col min="12032" max="12032" width="54.3984375" style="1" customWidth="1"/>
    <col min="12033" max="12037" width="14.86328125" style="1" customWidth="1"/>
    <col min="12038" max="12038" width="31.265625" style="1" customWidth="1"/>
    <col min="12039" max="12039" width="16.265625" style="1" customWidth="1"/>
    <col min="12040" max="12044" width="9.1328125" style="1" customWidth="1"/>
    <col min="12045" max="12045" width="33.1328125" style="1" customWidth="1"/>
    <col min="12046" max="12046" width="42.265625" style="1" customWidth="1"/>
    <col min="12047" max="12047" width="61.265625" style="1" customWidth="1"/>
    <col min="12048" max="12286" width="7.86328125" style="1"/>
    <col min="12287" max="12287" width="9.1328125" style="1" customWidth="1"/>
    <col min="12288" max="12288" width="54.3984375" style="1" customWidth="1"/>
    <col min="12289" max="12293" width="14.86328125" style="1" customWidth="1"/>
    <col min="12294" max="12294" width="31.265625" style="1" customWidth="1"/>
    <col min="12295" max="12295" width="16.265625" style="1" customWidth="1"/>
    <col min="12296" max="12300" width="9.1328125" style="1" customWidth="1"/>
    <col min="12301" max="12301" width="33.1328125" style="1" customWidth="1"/>
    <col min="12302" max="12302" width="42.265625" style="1" customWidth="1"/>
    <col min="12303" max="12303" width="61.265625" style="1" customWidth="1"/>
    <col min="12304" max="12542" width="7.86328125" style="1"/>
    <col min="12543" max="12543" width="9.1328125" style="1" customWidth="1"/>
    <col min="12544" max="12544" width="54.3984375" style="1" customWidth="1"/>
    <col min="12545" max="12549" width="14.86328125" style="1" customWidth="1"/>
    <col min="12550" max="12550" width="31.265625" style="1" customWidth="1"/>
    <col min="12551" max="12551" width="16.265625" style="1" customWidth="1"/>
    <col min="12552" max="12556" width="9.1328125" style="1" customWidth="1"/>
    <col min="12557" max="12557" width="33.1328125" style="1" customWidth="1"/>
    <col min="12558" max="12558" width="42.265625" style="1" customWidth="1"/>
    <col min="12559" max="12559" width="61.265625" style="1" customWidth="1"/>
    <col min="12560" max="12798" width="7.86328125" style="1"/>
    <col min="12799" max="12799" width="9.1328125" style="1" customWidth="1"/>
    <col min="12800" max="12800" width="54.3984375" style="1" customWidth="1"/>
    <col min="12801" max="12805" width="14.86328125" style="1" customWidth="1"/>
    <col min="12806" max="12806" width="31.265625" style="1" customWidth="1"/>
    <col min="12807" max="12807" width="16.265625" style="1" customWidth="1"/>
    <col min="12808" max="12812" width="9.1328125" style="1" customWidth="1"/>
    <col min="12813" max="12813" width="33.1328125" style="1" customWidth="1"/>
    <col min="12814" max="12814" width="42.265625" style="1" customWidth="1"/>
    <col min="12815" max="12815" width="61.265625" style="1" customWidth="1"/>
    <col min="12816" max="13054" width="7.86328125" style="1"/>
    <col min="13055" max="13055" width="9.1328125" style="1" customWidth="1"/>
    <col min="13056" max="13056" width="54.3984375" style="1" customWidth="1"/>
    <col min="13057" max="13061" width="14.86328125" style="1" customWidth="1"/>
    <col min="13062" max="13062" width="31.265625" style="1" customWidth="1"/>
    <col min="13063" max="13063" width="16.265625" style="1" customWidth="1"/>
    <col min="13064" max="13068" width="9.1328125" style="1" customWidth="1"/>
    <col min="13069" max="13069" width="33.1328125" style="1" customWidth="1"/>
    <col min="13070" max="13070" width="42.265625" style="1" customWidth="1"/>
    <col min="13071" max="13071" width="61.265625" style="1" customWidth="1"/>
    <col min="13072" max="13310" width="7.86328125" style="1"/>
    <col min="13311" max="13311" width="9.1328125" style="1" customWidth="1"/>
    <col min="13312" max="13312" width="54.3984375" style="1" customWidth="1"/>
    <col min="13313" max="13317" width="14.86328125" style="1" customWidth="1"/>
    <col min="13318" max="13318" width="31.265625" style="1" customWidth="1"/>
    <col min="13319" max="13319" width="16.265625" style="1" customWidth="1"/>
    <col min="13320" max="13324" width="9.1328125" style="1" customWidth="1"/>
    <col min="13325" max="13325" width="33.1328125" style="1" customWidth="1"/>
    <col min="13326" max="13326" width="42.265625" style="1" customWidth="1"/>
    <col min="13327" max="13327" width="61.265625" style="1" customWidth="1"/>
    <col min="13328" max="13566" width="7.86328125" style="1"/>
    <col min="13567" max="13567" width="9.1328125" style="1" customWidth="1"/>
    <col min="13568" max="13568" width="54.3984375" style="1" customWidth="1"/>
    <col min="13569" max="13573" width="14.86328125" style="1" customWidth="1"/>
    <col min="13574" max="13574" width="31.265625" style="1" customWidth="1"/>
    <col min="13575" max="13575" width="16.265625" style="1" customWidth="1"/>
    <col min="13576" max="13580" width="9.1328125" style="1" customWidth="1"/>
    <col min="13581" max="13581" width="33.1328125" style="1" customWidth="1"/>
    <col min="13582" max="13582" width="42.265625" style="1" customWidth="1"/>
    <col min="13583" max="13583" width="61.265625" style="1" customWidth="1"/>
    <col min="13584" max="13822" width="7.86328125" style="1"/>
    <col min="13823" max="13823" width="9.1328125" style="1" customWidth="1"/>
    <col min="13824" max="13824" width="54.3984375" style="1" customWidth="1"/>
    <col min="13825" max="13829" width="14.86328125" style="1" customWidth="1"/>
    <col min="13830" max="13830" width="31.265625" style="1" customWidth="1"/>
    <col min="13831" max="13831" width="16.265625" style="1" customWidth="1"/>
    <col min="13832" max="13836" width="9.1328125" style="1" customWidth="1"/>
    <col min="13837" max="13837" width="33.1328125" style="1" customWidth="1"/>
    <col min="13838" max="13838" width="42.265625" style="1" customWidth="1"/>
    <col min="13839" max="13839" width="61.265625" style="1" customWidth="1"/>
    <col min="13840" max="14078" width="7.86328125" style="1"/>
    <col min="14079" max="14079" width="9.1328125" style="1" customWidth="1"/>
    <col min="14080" max="14080" width="54.3984375" style="1" customWidth="1"/>
    <col min="14081" max="14085" width="14.86328125" style="1" customWidth="1"/>
    <col min="14086" max="14086" width="31.265625" style="1" customWidth="1"/>
    <col min="14087" max="14087" width="16.265625" style="1" customWidth="1"/>
    <col min="14088" max="14092" width="9.1328125" style="1" customWidth="1"/>
    <col min="14093" max="14093" width="33.1328125" style="1" customWidth="1"/>
    <col min="14094" max="14094" width="42.265625" style="1" customWidth="1"/>
    <col min="14095" max="14095" width="61.265625" style="1" customWidth="1"/>
    <col min="14096" max="14334" width="7.86328125" style="1"/>
    <col min="14335" max="14335" width="9.1328125" style="1" customWidth="1"/>
    <col min="14336" max="14336" width="54.3984375" style="1" customWidth="1"/>
    <col min="14337" max="14341" width="14.86328125" style="1" customWidth="1"/>
    <col min="14342" max="14342" width="31.265625" style="1" customWidth="1"/>
    <col min="14343" max="14343" width="16.265625" style="1" customWidth="1"/>
    <col min="14344" max="14348" width="9.1328125" style="1" customWidth="1"/>
    <col min="14349" max="14349" width="33.1328125" style="1" customWidth="1"/>
    <col min="14350" max="14350" width="42.265625" style="1" customWidth="1"/>
    <col min="14351" max="14351" width="61.265625" style="1" customWidth="1"/>
    <col min="14352" max="14590" width="7.86328125" style="1"/>
    <col min="14591" max="14591" width="9.1328125" style="1" customWidth="1"/>
    <col min="14592" max="14592" width="54.3984375" style="1" customWidth="1"/>
    <col min="14593" max="14597" width="14.86328125" style="1" customWidth="1"/>
    <col min="14598" max="14598" width="31.265625" style="1" customWidth="1"/>
    <col min="14599" max="14599" width="16.265625" style="1" customWidth="1"/>
    <col min="14600" max="14604" width="9.1328125" style="1" customWidth="1"/>
    <col min="14605" max="14605" width="33.1328125" style="1" customWidth="1"/>
    <col min="14606" max="14606" width="42.265625" style="1" customWidth="1"/>
    <col min="14607" max="14607" width="61.265625" style="1" customWidth="1"/>
    <col min="14608" max="14846" width="7.86328125" style="1"/>
    <col min="14847" max="14847" width="9.1328125" style="1" customWidth="1"/>
    <col min="14848" max="14848" width="54.3984375" style="1" customWidth="1"/>
    <col min="14849" max="14853" width="14.86328125" style="1" customWidth="1"/>
    <col min="14854" max="14854" width="31.265625" style="1" customWidth="1"/>
    <col min="14855" max="14855" width="16.265625" style="1" customWidth="1"/>
    <col min="14856" max="14860" width="9.1328125" style="1" customWidth="1"/>
    <col min="14861" max="14861" width="33.1328125" style="1" customWidth="1"/>
    <col min="14862" max="14862" width="42.265625" style="1" customWidth="1"/>
    <col min="14863" max="14863" width="61.265625" style="1" customWidth="1"/>
    <col min="14864" max="15102" width="7.86328125" style="1"/>
    <col min="15103" max="15103" width="9.1328125" style="1" customWidth="1"/>
    <col min="15104" max="15104" width="54.3984375" style="1" customWidth="1"/>
    <col min="15105" max="15109" width="14.86328125" style="1" customWidth="1"/>
    <col min="15110" max="15110" width="31.265625" style="1" customWidth="1"/>
    <col min="15111" max="15111" width="16.265625" style="1" customWidth="1"/>
    <col min="15112" max="15116" width="9.1328125" style="1" customWidth="1"/>
    <col min="15117" max="15117" width="33.1328125" style="1" customWidth="1"/>
    <col min="15118" max="15118" width="42.265625" style="1" customWidth="1"/>
    <col min="15119" max="15119" width="61.265625" style="1" customWidth="1"/>
    <col min="15120" max="15358" width="7.86328125" style="1"/>
    <col min="15359" max="15359" width="9.1328125" style="1" customWidth="1"/>
    <col min="15360" max="15360" width="54.3984375" style="1" customWidth="1"/>
    <col min="15361" max="15365" width="14.86328125" style="1" customWidth="1"/>
    <col min="15366" max="15366" width="31.265625" style="1" customWidth="1"/>
    <col min="15367" max="15367" width="16.265625" style="1" customWidth="1"/>
    <col min="15368" max="15372" width="9.1328125" style="1" customWidth="1"/>
    <col min="15373" max="15373" width="33.1328125" style="1" customWidth="1"/>
    <col min="15374" max="15374" width="42.265625" style="1" customWidth="1"/>
    <col min="15375" max="15375" width="61.265625" style="1" customWidth="1"/>
    <col min="15376" max="15614" width="7.86328125" style="1"/>
    <col min="15615" max="15615" width="9.1328125" style="1" customWidth="1"/>
    <col min="15616" max="15616" width="54.3984375" style="1" customWidth="1"/>
    <col min="15617" max="15621" width="14.86328125" style="1" customWidth="1"/>
    <col min="15622" max="15622" width="31.265625" style="1" customWidth="1"/>
    <col min="15623" max="15623" width="16.265625" style="1" customWidth="1"/>
    <col min="15624" max="15628" width="9.1328125" style="1" customWidth="1"/>
    <col min="15629" max="15629" width="33.1328125" style="1" customWidth="1"/>
    <col min="15630" max="15630" width="42.265625" style="1" customWidth="1"/>
    <col min="15631" max="15631" width="61.265625" style="1" customWidth="1"/>
    <col min="15632" max="15870" width="7.86328125" style="1"/>
    <col min="15871" max="15871" width="9.1328125" style="1" customWidth="1"/>
    <col min="15872" max="15872" width="54.3984375" style="1" customWidth="1"/>
    <col min="15873" max="15877" width="14.86328125" style="1" customWidth="1"/>
    <col min="15878" max="15878" width="31.265625" style="1" customWidth="1"/>
    <col min="15879" max="15879" width="16.265625" style="1" customWidth="1"/>
    <col min="15880" max="15884" width="9.1328125" style="1" customWidth="1"/>
    <col min="15885" max="15885" width="33.1328125" style="1" customWidth="1"/>
    <col min="15886" max="15886" width="42.265625" style="1" customWidth="1"/>
    <col min="15887" max="15887" width="61.265625" style="1" customWidth="1"/>
    <col min="15888" max="16126" width="7.86328125" style="1"/>
    <col min="16127" max="16127" width="9.1328125" style="1" customWidth="1"/>
    <col min="16128" max="16128" width="54.3984375" style="1" customWidth="1"/>
    <col min="16129" max="16133" width="14.86328125" style="1" customWidth="1"/>
    <col min="16134" max="16134" width="31.265625" style="1" customWidth="1"/>
    <col min="16135" max="16135" width="16.265625" style="1" customWidth="1"/>
    <col min="16136" max="16140" width="9.1328125" style="1" customWidth="1"/>
    <col min="16141" max="16141" width="33.1328125" style="1" customWidth="1"/>
    <col min="16142" max="16142" width="42.265625" style="1" customWidth="1"/>
    <col min="16143" max="16143" width="61.265625" style="1" customWidth="1"/>
    <col min="16144" max="16384" width="7.86328125" style="1"/>
  </cols>
  <sheetData>
    <row r="1" spans="1:15" ht="15.75" customHeight="1" x14ac:dyDescent="0.45">
      <c r="A1" s="276" t="str">
        <f>+'1.TP HT'!A1:E1</f>
        <v>ỦY BAN NHÂN DÂN</v>
      </c>
      <c r="B1" s="276"/>
      <c r="C1" s="276"/>
      <c r="D1" s="276"/>
      <c r="E1" s="276"/>
      <c r="F1" s="277" t="s">
        <v>0</v>
      </c>
      <c r="G1" s="277"/>
      <c r="H1" s="277"/>
      <c r="I1" s="277"/>
      <c r="J1" s="277"/>
      <c r="K1" s="277"/>
      <c r="L1" s="277"/>
      <c r="M1" s="277"/>
      <c r="N1" s="277"/>
      <c r="O1" s="277"/>
    </row>
    <row r="2" spans="1:15" ht="15.75" customHeight="1" x14ac:dyDescent="0.45">
      <c r="A2" s="277" t="str">
        <f>+'1.TP HT'!A2:E2</f>
        <v>TỈNH HÀ TĨNH</v>
      </c>
      <c r="B2" s="277"/>
      <c r="C2" s="277"/>
      <c r="D2" s="277"/>
      <c r="E2" s="277"/>
      <c r="F2" s="277" t="s">
        <v>1</v>
      </c>
      <c r="G2" s="277"/>
      <c r="H2" s="277"/>
      <c r="I2" s="277"/>
      <c r="J2" s="277"/>
      <c r="K2" s="277"/>
      <c r="L2" s="277"/>
      <c r="M2" s="277"/>
      <c r="N2" s="277"/>
      <c r="O2" s="277"/>
    </row>
    <row r="3" spans="1:15" ht="12.75" x14ac:dyDescent="0.25">
      <c r="A3" s="278"/>
      <c r="B3" s="278"/>
      <c r="C3" s="278"/>
      <c r="D3" s="278"/>
      <c r="E3" s="278"/>
      <c r="F3" s="278"/>
      <c r="G3" s="278"/>
      <c r="H3" s="278"/>
      <c r="I3" s="278"/>
      <c r="J3" s="278"/>
      <c r="K3" s="278"/>
      <c r="L3" s="278"/>
      <c r="M3" s="278"/>
      <c r="N3" s="278"/>
      <c r="O3" s="278"/>
    </row>
    <row r="4" spans="1:15" s="2" customFormat="1" ht="13.5" x14ac:dyDescent="0.45">
      <c r="A4" s="270" t="s">
        <v>728</v>
      </c>
      <c r="B4" s="270"/>
      <c r="C4" s="270"/>
      <c r="D4" s="270"/>
      <c r="E4" s="270"/>
      <c r="F4" s="270"/>
      <c r="G4" s="270"/>
      <c r="H4" s="270"/>
      <c r="I4" s="270"/>
      <c r="J4" s="270"/>
      <c r="K4" s="270"/>
      <c r="L4" s="270"/>
      <c r="M4" s="270"/>
      <c r="N4" s="270"/>
      <c r="O4" s="270"/>
    </row>
    <row r="5" spans="1:15"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5" ht="15" customHeight="1" x14ac:dyDescent="0.25">
      <c r="A6" s="275"/>
      <c r="B6" s="275"/>
      <c r="C6" s="275"/>
      <c r="D6" s="275"/>
      <c r="E6" s="275"/>
      <c r="F6" s="275"/>
      <c r="G6" s="275"/>
      <c r="H6" s="275"/>
      <c r="I6" s="275"/>
      <c r="J6" s="275"/>
      <c r="K6" s="275"/>
      <c r="L6" s="275"/>
      <c r="M6" s="275"/>
      <c r="N6" s="275"/>
      <c r="O6" s="275"/>
    </row>
    <row r="7" spans="1:15"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5" s="3" customFormat="1" ht="78.75" customHeight="1" x14ac:dyDescent="0.45">
      <c r="A8" s="273"/>
      <c r="B8" s="265"/>
      <c r="C8" s="265"/>
      <c r="D8" s="22" t="s">
        <v>9</v>
      </c>
      <c r="E8" s="22" t="s">
        <v>10</v>
      </c>
      <c r="F8" s="22" t="s">
        <v>11</v>
      </c>
      <c r="G8" s="22" t="s">
        <v>12</v>
      </c>
      <c r="H8" s="265"/>
      <c r="I8" s="265"/>
      <c r="J8" s="22" t="s">
        <v>13</v>
      </c>
      <c r="K8" s="22" t="s">
        <v>14</v>
      </c>
      <c r="L8" s="22" t="s">
        <v>15</v>
      </c>
      <c r="M8" s="22" t="s">
        <v>16</v>
      </c>
      <c r="N8" s="22" t="str">
        <f>+'6.H Sơn'!N8</f>
        <v>Ứng trước của DN và XH hoá</v>
      </c>
      <c r="O8" s="265"/>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3.5" x14ac:dyDescent="0.45">
      <c r="A10" s="176" t="s">
        <v>18</v>
      </c>
      <c r="B10" s="202" t="s">
        <v>27</v>
      </c>
      <c r="C10" s="30">
        <f>SUM(C11:C13)</f>
        <v>3.4</v>
      </c>
      <c r="D10" s="30">
        <f>SUM(D11:D13)</f>
        <v>0.73</v>
      </c>
      <c r="E10" s="30"/>
      <c r="F10" s="30"/>
      <c r="G10" s="30">
        <f>SUM(G11:G13)</f>
        <v>2.67</v>
      </c>
      <c r="H10" s="31"/>
      <c r="I10" s="30">
        <f>SUM(I11:I13)</f>
        <v>2.1467800000000001</v>
      </c>
      <c r="J10" s="30"/>
      <c r="K10" s="30"/>
      <c r="L10" s="30">
        <f>SUM(L11:L13)</f>
        <v>0.22158</v>
      </c>
      <c r="M10" s="30">
        <f>SUM(M11:M13)</f>
        <v>0.22</v>
      </c>
      <c r="N10" s="30">
        <f>SUM(N11:N13)</f>
        <v>1.7052</v>
      </c>
      <c r="O10" s="203"/>
    </row>
    <row r="11" spans="1:15" s="39" customFormat="1" ht="27.75" x14ac:dyDescent="0.45">
      <c r="A11" s="27">
        <v>1</v>
      </c>
      <c r="B11" s="204" t="s">
        <v>316</v>
      </c>
      <c r="C11" s="36">
        <f>SUM(D11:G11)</f>
        <v>0.5</v>
      </c>
      <c r="D11" s="36">
        <v>0.03</v>
      </c>
      <c r="E11" s="30"/>
      <c r="F11" s="30"/>
      <c r="G11" s="36">
        <v>0.47</v>
      </c>
      <c r="H11" s="37" t="s">
        <v>317</v>
      </c>
      <c r="I11" s="36">
        <v>0.22158</v>
      </c>
      <c r="J11" s="30"/>
      <c r="K11" s="30"/>
      <c r="L11" s="36">
        <v>0.22158</v>
      </c>
      <c r="M11" s="30"/>
      <c r="N11" s="30"/>
      <c r="O11" s="27" t="s">
        <v>729</v>
      </c>
    </row>
    <row r="12" spans="1:15" s="39" customFormat="1" ht="27.75" x14ac:dyDescent="0.45">
      <c r="A12" s="27">
        <v>2</v>
      </c>
      <c r="B12" s="204" t="s">
        <v>318</v>
      </c>
      <c r="C12" s="36">
        <f t="shared" ref="C12:C22" si="0">SUM(D12:G12)</f>
        <v>2.4</v>
      </c>
      <c r="D12" s="36">
        <v>0.7</v>
      </c>
      <c r="E12" s="30"/>
      <c r="F12" s="30"/>
      <c r="G12" s="36">
        <v>1.7</v>
      </c>
      <c r="H12" s="27" t="s">
        <v>319</v>
      </c>
      <c r="I12" s="36">
        <v>1.7052</v>
      </c>
      <c r="J12" s="30"/>
      <c r="K12" s="30"/>
      <c r="L12" s="30"/>
      <c r="M12" s="30"/>
      <c r="N12" s="36">
        <f>I12</f>
        <v>1.7052</v>
      </c>
      <c r="O12" s="27" t="s">
        <v>730</v>
      </c>
    </row>
    <row r="13" spans="1:15" s="39" customFormat="1" ht="27.75" x14ac:dyDescent="0.45">
      <c r="A13" s="27">
        <v>3</v>
      </c>
      <c r="B13" s="127" t="s">
        <v>320</v>
      </c>
      <c r="C13" s="36">
        <f t="shared" si="0"/>
        <v>0.5</v>
      </c>
      <c r="D13" s="36"/>
      <c r="E13" s="30"/>
      <c r="F13" s="30"/>
      <c r="G13" s="36">
        <v>0.5</v>
      </c>
      <c r="H13" s="27" t="s">
        <v>321</v>
      </c>
      <c r="I13" s="36">
        <f>M13</f>
        <v>0.22</v>
      </c>
      <c r="J13" s="30"/>
      <c r="K13" s="30"/>
      <c r="L13" s="30"/>
      <c r="M13" s="36">
        <v>0.22</v>
      </c>
      <c r="N13" s="36"/>
      <c r="O13" s="174" t="s">
        <v>637</v>
      </c>
    </row>
    <row r="14" spans="1:15" s="33" customFormat="1" ht="13.5" x14ac:dyDescent="0.45">
      <c r="A14" s="176" t="s">
        <v>22</v>
      </c>
      <c r="B14" s="202" t="s">
        <v>36</v>
      </c>
      <c r="C14" s="30">
        <f>SUM(C15)</f>
        <v>0.1</v>
      </c>
      <c r="D14" s="30"/>
      <c r="E14" s="30"/>
      <c r="F14" s="30"/>
      <c r="G14" s="30">
        <f>SUM(G15)</f>
        <v>0.1</v>
      </c>
      <c r="H14" s="31"/>
      <c r="I14" s="30">
        <f>SUM(I15)</f>
        <v>4.8099999999999997E-2</v>
      </c>
      <c r="J14" s="30"/>
      <c r="K14" s="30">
        <f>SUM(K15)</f>
        <v>0.05</v>
      </c>
      <c r="L14" s="30"/>
      <c r="M14" s="30"/>
      <c r="N14" s="30"/>
      <c r="O14" s="31"/>
    </row>
    <row r="15" spans="1:15" s="39" customFormat="1" ht="27.75" x14ac:dyDescent="0.45">
      <c r="A15" s="27">
        <v>1</v>
      </c>
      <c r="B15" s="129" t="s">
        <v>322</v>
      </c>
      <c r="C15" s="36">
        <f t="shared" si="0"/>
        <v>0.1</v>
      </c>
      <c r="D15" s="36"/>
      <c r="E15" s="30"/>
      <c r="F15" s="30"/>
      <c r="G15" s="36">
        <v>0.1</v>
      </c>
      <c r="H15" s="27" t="s">
        <v>323</v>
      </c>
      <c r="I15" s="36">
        <v>4.8099999999999997E-2</v>
      </c>
      <c r="J15" s="30"/>
      <c r="K15" s="36">
        <v>0.05</v>
      </c>
      <c r="L15" s="30"/>
      <c r="M15" s="30"/>
      <c r="N15" s="36"/>
      <c r="O15" s="27" t="s">
        <v>731</v>
      </c>
    </row>
    <row r="16" spans="1:15" s="33" customFormat="1" ht="27" x14ac:dyDescent="0.45">
      <c r="A16" s="176" t="s">
        <v>26</v>
      </c>
      <c r="B16" s="202" t="s">
        <v>324</v>
      </c>
      <c r="C16" s="30">
        <f>SUM(C17)</f>
        <v>0.25</v>
      </c>
      <c r="D16" s="30"/>
      <c r="E16" s="30"/>
      <c r="F16" s="30"/>
      <c r="G16" s="30">
        <f t="shared" ref="G16:L16" si="1">SUM(G17)</f>
        <v>0.25</v>
      </c>
      <c r="H16" s="31"/>
      <c r="I16" s="30">
        <f t="shared" si="1"/>
        <v>0.10925</v>
      </c>
      <c r="J16" s="30"/>
      <c r="K16" s="30"/>
      <c r="L16" s="30">
        <f t="shared" si="1"/>
        <v>0.10925</v>
      </c>
      <c r="M16" s="30"/>
      <c r="N16" s="30"/>
      <c r="O16" s="176"/>
    </row>
    <row r="17" spans="1:15" s="39" customFormat="1" ht="27.75" x14ac:dyDescent="0.45">
      <c r="A17" s="27">
        <v>1</v>
      </c>
      <c r="B17" s="127" t="s">
        <v>325</v>
      </c>
      <c r="C17" s="36">
        <f t="shared" si="0"/>
        <v>0.25</v>
      </c>
      <c r="D17" s="36"/>
      <c r="E17" s="30"/>
      <c r="F17" s="30"/>
      <c r="G17" s="36">
        <v>0.25</v>
      </c>
      <c r="H17" s="27" t="s">
        <v>315</v>
      </c>
      <c r="I17" s="36">
        <v>0.10925</v>
      </c>
      <c r="J17" s="30"/>
      <c r="K17" s="30"/>
      <c r="L17" s="36">
        <f>I17</f>
        <v>0.10925</v>
      </c>
      <c r="M17" s="30"/>
      <c r="N17" s="30"/>
      <c r="O17" s="174" t="s">
        <v>637</v>
      </c>
    </row>
    <row r="18" spans="1:15" s="33" customFormat="1" ht="13.5" x14ac:dyDescent="0.45">
      <c r="A18" s="176" t="s">
        <v>35</v>
      </c>
      <c r="B18" s="202" t="s">
        <v>39</v>
      </c>
      <c r="C18" s="30">
        <f>SUM(C19)</f>
        <v>1.2</v>
      </c>
      <c r="D18" s="30"/>
      <c r="E18" s="30"/>
      <c r="F18" s="30"/>
      <c r="G18" s="30">
        <f t="shared" ref="G18:M18" si="2">SUM(G19)</f>
        <v>1.2</v>
      </c>
      <c r="H18" s="31"/>
      <c r="I18" s="30">
        <f t="shared" si="2"/>
        <v>0.52439999999999998</v>
      </c>
      <c r="J18" s="30"/>
      <c r="K18" s="30"/>
      <c r="L18" s="30"/>
      <c r="M18" s="30">
        <f t="shared" si="2"/>
        <v>0.52439999999999998</v>
      </c>
      <c r="N18" s="30"/>
      <c r="O18" s="176"/>
    </row>
    <row r="19" spans="1:15" s="39" customFormat="1" ht="27.75" x14ac:dyDescent="0.45">
      <c r="A19" s="27">
        <v>1</v>
      </c>
      <c r="B19" s="189" t="s">
        <v>326</v>
      </c>
      <c r="C19" s="36">
        <f t="shared" si="0"/>
        <v>1.2</v>
      </c>
      <c r="D19" s="36"/>
      <c r="E19" s="30"/>
      <c r="F19" s="30"/>
      <c r="G19" s="36">
        <v>1.2</v>
      </c>
      <c r="H19" s="27" t="s">
        <v>317</v>
      </c>
      <c r="I19" s="36">
        <v>0.52439999999999998</v>
      </c>
      <c r="J19" s="30"/>
      <c r="K19" s="30"/>
      <c r="L19" s="30"/>
      <c r="M19" s="36">
        <f>I19</f>
        <v>0.52439999999999998</v>
      </c>
      <c r="N19" s="30"/>
      <c r="O19" s="27" t="s">
        <v>732</v>
      </c>
    </row>
    <row r="20" spans="1:15" s="33" customFormat="1" ht="13.5" x14ac:dyDescent="0.45">
      <c r="A20" s="176" t="s">
        <v>38</v>
      </c>
      <c r="B20" s="202" t="s">
        <v>327</v>
      </c>
      <c r="C20" s="30">
        <f>SUM(C21:C22)</f>
        <v>7.0000000000000007E-2</v>
      </c>
      <c r="D20" s="30">
        <f>SUM(D21:D22)</f>
        <v>0.02</v>
      </c>
      <c r="E20" s="30"/>
      <c r="F20" s="30"/>
      <c r="G20" s="30">
        <f>SUM(G21:G22)</f>
        <v>0.05</v>
      </c>
      <c r="H20" s="31"/>
      <c r="I20" s="30">
        <f>SUM(I21:I22)</f>
        <v>0.4</v>
      </c>
      <c r="J20" s="30"/>
      <c r="K20" s="30"/>
      <c r="L20" s="30"/>
      <c r="M20" s="30"/>
      <c r="N20" s="30">
        <f>SUM(N21:N22)</f>
        <v>0.4</v>
      </c>
      <c r="O20" s="203"/>
    </row>
    <row r="21" spans="1:15" s="39" customFormat="1" ht="83.25" x14ac:dyDescent="0.45">
      <c r="A21" s="27">
        <v>1</v>
      </c>
      <c r="B21" s="189" t="s">
        <v>328</v>
      </c>
      <c r="C21" s="36">
        <f t="shared" si="0"/>
        <v>0.03</v>
      </c>
      <c r="D21" s="36"/>
      <c r="E21" s="30"/>
      <c r="F21" s="30"/>
      <c r="G21" s="36">
        <v>0.03</v>
      </c>
      <c r="H21" s="37" t="s">
        <v>329</v>
      </c>
      <c r="I21" s="36">
        <v>0.3</v>
      </c>
      <c r="J21" s="30"/>
      <c r="K21" s="30"/>
      <c r="L21" s="36"/>
      <c r="M21" s="30"/>
      <c r="N21" s="36">
        <v>0.3</v>
      </c>
      <c r="O21" s="27" t="s">
        <v>733</v>
      </c>
    </row>
    <row r="22" spans="1:15" s="39" customFormat="1" ht="97.15" x14ac:dyDescent="0.45">
      <c r="A22" s="27">
        <v>2</v>
      </c>
      <c r="B22" s="189" t="s">
        <v>330</v>
      </c>
      <c r="C22" s="36">
        <f t="shared" si="0"/>
        <v>0.04</v>
      </c>
      <c r="D22" s="36">
        <v>0.02</v>
      </c>
      <c r="E22" s="30"/>
      <c r="F22" s="30"/>
      <c r="G22" s="36">
        <v>0.02</v>
      </c>
      <c r="H22" s="27" t="s">
        <v>331</v>
      </c>
      <c r="I22" s="36">
        <v>0.1</v>
      </c>
      <c r="J22" s="30"/>
      <c r="K22" s="30"/>
      <c r="L22" s="30"/>
      <c r="M22" s="30"/>
      <c r="N22" s="36">
        <f>I22</f>
        <v>0.1</v>
      </c>
      <c r="O22" s="27" t="s">
        <v>734</v>
      </c>
    </row>
    <row r="23" spans="1:15" s="33" customFormat="1" ht="22.5" customHeight="1" x14ac:dyDescent="0.45">
      <c r="A23" s="176">
        <f>+A22+A19+A17+A15+A13</f>
        <v>8</v>
      </c>
      <c r="B23" s="205" t="s">
        <v>634</v>
      </c>
      <c r="C23" s="30">
        <f>+C20+C18+C16+C14+C10</f>
        <v>5.0199999999999996</v>
      </c>
      <c r="D23" s="30">
        <f>+D20+D18+D16+D14+D10</f>
        <v>0.75</v>
      </c>
      <c r="E23" s="30"/>
      <c r="F23" s="30"/>
      <c r="G23" s="30">
        <f>+G20+G18+G16+G14+G10</f>
        <v>4.2699999999999996</v>
      </c>
      <c r="H23" s="31"/>
      <c r="I23" s="30">
        <f>+I20+I18+I16+I14+I10</f>
        <v>3.2285300000000001</v>
      </c>
      <c r="J23" s="30"/>
      <c r="K23" s="30">
        <f>+K20+K18+K16+K14+K10</f>
        <v>0.05</v>
      </c>
      <c r="L23" s="30">
        <f>+L20+L18+L16+L14+L10</f>
        <v>0.33083000000000001</v>
      </c>
      <c r="M23" s="30">
        <f>+M20+M18+M16+M14+M10</f>
        <v>0.74439999999999995</v>
      </c>
      <c r="N23" s="30">
        <f>+N20+N18+N16+N14+N10</f>
        <v>2.1052</v>
      </c>
      <c r="O23" s="176"/>
    </row>
    <row r="24" spans="1:15" x14ac:dyDescent="0.45">
      <c r="C24" s="23"/>
      <c r="I24" s="24"/>
    </row>
    <row r="25" spans="1:15" x14ac:dyDescent="0.45">
      <c r="M25" s="266" t="s">
        <v>790</v>
      </c>
      <c r="N25" s="266"/>
      <c r="O25" s="266"/>
    </row>
  </sheetData>
  <mergeCells count="18">
    <mergeCell ref="D7:G7"/>
    <mergeCell ref="H7:H8"/>
    <mergeCell ref="I7:I8"/>
    <mergeCell ref="J7:N7"/>
    <mergeCell ref="M25:O25"/>
    <mergeCell ref="O7:O8"/>
    <mergeCell ref="A1:E1"/>
    <mergeCell ref="F1:O1"/>
    <mergeCell ref="A2:E2"/>
    <mergeCell ref="F2:O2"/>
    <mergeCell ref="A3:E3"/>
    <mergeCell ref="F3:O3"/>
    <mergeCell ref="A4:O4"/>
    <mergeCell ref="A5:O5"/>
    <mergeCell ref="A6:O6"/>
    <mergeCell ref="A7:A8"/>
    <mergeCell ref="B7:B8"/>
    <mergeCell ref="C7:C8"/>
  </mergeCells>
  <conditionalFormatting sqref="B14">
    <cfRule type="cellIs" dxfId="18" priority="10" stopIfTrue="1" operator="equal">
      <formula>0</formula>
    </cfRule>
    <cfRule type="cellIs" dxfId="17" priority="11" stopIfTrue="1" operator="equal">
      <formula>0</formula>
    </cfRule>
    <cfRule type="cellIs" dxfId="16" priority="12" stopIfTrue="1" operator="equal">
      <formula>0</formula>
    </cfRule>
  </conditionalFormatting>
  <conditionalFormatting sqref="B16">
    <cfRule type="cellIs" dxfId="15" priority="7" stopIfTrue="1" operator="equal">
      <formula>0</formula>
    </cfRule>
    <cfRule type="cellIs" dxfId="14" priority="8" stopIfTrue="1" operator="equal">
      <formula>0</formula>
    </cfRule>
    <cfRule type="cellIs" dxfId="13" priority="9" stopIfTrue="1" operator="equal">
      <formula>0</formula>
    </cfRule>
  </conditionalFormatting>
  <conditionalFormatting sqref="B10">
    <cfRule type="cellIs" dxfId="12" priority="13" stopIfTrue="1" operator="equal">
      <formula>0</formula>
    </cfRule>
    <cfRule type="cellIs" dxfId="11" priority="14" stopIfTrue="1" operator="equal">
      <formula>0</formula>
    </cfRule>
    <cfRule type="cellIs" dxfId="10" priority="15" stopIfTrue="1" operator="equal">
      <formula>0</formula>
    </cfRule>
  </conditionalFormatting>
  <conditionalFormatting sqref="B20">
    <cfRule type="cellIs" dxfId="9" priority="1" stopIfTrue="1" operator="equal">
      <formula>0</formula>
    </cfRule>
    <cfRule type="cellIs" dxfId="8" priority="2" stopIfTrue="1" operator="equal">
      <formula>0</formula>
    </cfRule>
    <cfRule type="cellIs" dxfId="7" priority="3" stopIfTrue="1" operator="equal">
      <formula>0</formula>
    </cfRule>
  </conditionalFormatting>
  <conditionalFormatting sqref="B18">
    <cfRule type="cellIs" dxfId="6" priority="4" stopIfTrue="1" operator="equal">
      <formula>0</formula>
    </cfRule>
    <cfRule type="cellIs" dxfId="5" priority="5" stopIfTrue="1" operator="equal">
      <formula>0</formula>
    </cfRule>
    <cfRule type="cellIs" dxfId="4" priority="6" stopIfTrue="1" operator="equal">
      <formula>0</formula>
    </cfRule>
  </conditionalFormatting>
  <pageMargins left="0.45866141700000002" right="0.20866141699999999" top="0.74803149606299202" bottom="0.74803149606299202" header="0.31496062992126" footer="0.31496062992126"/>
  <pageSetup paperSize="9" scale="9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7"/>
  <sheetViews>
    <sheetView topLeftCell="A14" zoomScaleNormal="100" workbookViewId="0">
      <selection activeCell="O16" sqref="O16:O18"/>
    </sheetView>
  </sheetViews>
  <sheetFormatPr defaultColWidth="7.86328125" defaultRowHeight="13.15" x14ac:dyDescent="0.45"/>
  <cols>
    <col min="1" max="1" width="4.59765625" style="1" bestFit="1" customWidth="1"/>
    <col min="2" max="2" width="30" style="8" customWidth="1"/>
    <col min="3" max="3" width="14.86328125" style="1" customWidth="1"/>
    <col min="4" max="4" width="6.1328125" style="9" bestFit="1" customWidth="1"/>
    <col min="5" max="5" width="4.73046875" style="9" bestFit="1" customWidth="1"/>
    <col min="6" max="6" width="4.86328125" style="9" bestFit="1" customWidth="1"/>
    <col min="7" max="7" width="7" style="9" customWidth="1"/>
    <col min="8" max="8" width="14.265625" style="8" customWidth="1"/>
    <col min="9" max="9" width="10.1328125" style="7" customWidth="1"/>
    <col min="10" max="10" width="7.265625" style="1" bestFit="1" customWidth="1"/>
    <col min="11" max="11" width="6.265625" style="1" customWidth="1"/>
    <col min="12" max="12" width="7" style="1" bestFit="1" customWidth="1"/>
    <col min="13" max="13" width="6.59765625" style="1" customWidth="1"/>
    <col min="14" max="14" width="6.73046875" style="1" customWidth="1"/>
    <col min="15" max="15" width="25.1328125" style="8" customWidth="1"/>
    <col min="16" max="253" width="7.86328125" style="1"/>
    <col min="254" max="254" width="9.1328125" style="1" customWidth="1"/>
    <col min="255" max="255" width="54.3984375" style="1" customWidth="1"/>
    <col min="256" max="260" width="14.86328125" style="1" customWidth="1"/>
    <col min="261" max="261" width="31.265625" style="1" customWidth="1"/>
    <col min="262" max="262" width="16.265625" style="1" customWidth="1"/>
    <col min="263" max="267" width="9.1328125" style="1" customWidth="1"/>
    <col min="268" max="268" width="33.1328125" style="1" customWidth="1"/>
    <col min="269" max="269" width="42.265625" style="1" customWidth="1"/>
    <col min="270" max="270" width="61.265625" style="1" customWidth="1"/>
    <col min="271" max="509" width="7.86328125" style="1"/>
    <col min="510" max="510" width="9.1328125" style="1" customWidth="1"/>
    <col min="511" max="511" width="54.3984375" style="1" customWidth="1"/>
    <col min="512" max="516" width="14.86328125" style="1" customWidth="1"/>
    <col min="517" max="517" width="31.265625" style="1" customWidth="1"/>
    <col min="518" max="518" width="16.265625" style="1" customWidth="1"/>
    <col min="519" max="523" width="9.1328125" style="1" customWidth="1"/>
    <col min="524" max="524" width="33.1328125" style="1" customWidth="1"/>
    <col min="525" max="525" width="42.265625" style="1" customWidth="1"/>
    <col min="526" max="526" width="61.265625" style="1" customWidth="1"/>
    <col min="527" max="765" width="7.86328125" style="1"/>
    <col min="766" max="766" width="9.1328125" style="1" customWidth="1"/>
    <col min="767" max="767" width="54.3984375" style="1" customWidth="1"/>
    <col min="768" max="772" width="14.86328125" style="1" customWidth="1"/>
    <col min="773" max="773" width="31.265625" style="1" customWidth="1"/>
    <col min="774" max="774" width="16.265625" style="1" customWidth="1"/>
    <col min="775" max="779" width="9.1328125" style="1" customWidth="1"/>
    <col min="780" max="780" width="33.1328125" style="1" customWidth="1"/>
    <col min="781" max="781" width="42.265625" style="1" customWidth="1"/>
    <col min="782" max="782" width="61.265625" style="1" customWidth="1"/>
    <col min="783" max="1021" width="7.86328125" style="1"/>
    <col min="1022" max="1022" width="9.1328125" style="1" customWidth="1"/>
    <col min="1023" max="1023" width="54.3984375" style="1" customWidth="1"/>
    <col min="1024" max="1028" width="14.86328125" style="1" customWidth="1"/>
    <col min="1029" max="1029" width="31.265625" style="1" customWidth="1"/>
    <col min="1030" max="1030" width="16.265625" style="1" customWidth="1"/>
    <col min="1031" max="1035" width="9.1328125" style="1" customWidth="1"/>
    <col min="1036" max="1036" width="33.1328125" style="1" customWidth="1"/>
    <col min="1037" max="1037" width="42.265625" style="1" customWidth="1"/>
    <col min="1038" max="1038" width="61.265625" style="1" customWidth="1"/>
    <col min="1039" max="1277" width="7.86328125" style="1"/>
    <col min="1278" max="1278" width="9.1328125" style="1" customWidth="1"/>
    <col min="1279" max="1279" width="54.3984375" style="1" customWidth="1"/>
    <col min="1280" max="1284" width="14.86328125" style="1" customWidth="1"/>
    <col min="1285" max="1285" width="31.265625" style="1" customWidth="1"/>
    <col min="1286" max="1286" width="16.265625" style="1" customWidth="1"/>
    <col min="1287" max="1291" width="9.1328125" style="1" customWidth="1"/>
    <col min="1292" max="1292" width="33.1328125" style="1" customWidth="1"/>
    <col min="1293" max="1293" width="42.265625" style="1" customWidth="1"/>
    <col min="1294" max="1294" width="61.265625" style="1" customWidth="1"/>
    <col min="1295" max="1533" width="7.86328125" style="1"/>
    <col min="1534" max="1534" width="9.1328125" style="1" customWidth="1"/>
    <col min="1535" max="1535" width="54.3984375" style="1" customWidth="1"/>
    <col min="1536" max="1540" width="14.86328125" style="1" customWidth="1"/>
    <col min="1541" max="1541" width="31.265625" style="1" customWidth="1"/>
    <col min="1542" max="1542" width="16.265625" style="1" customWidth="1"/>
    <col min="1543" max="1547" width="9.1328125" style="1" customWidth="1"/>
    <col min="1548" max="1548" width="33.1328125" style="1" customWidth="1"/>
    <col min="1549" max="1549" width="42.265625" style="1" customWidth="1"/>
    <col min="1550" max="1550" width="61.265625" style="1" customWidth="1"/>
    <col min="1551" max="1789" width="7.86328125" style="1"/>
    <col min="1790" max="1790" width="9.1328125" style="1" customWidth="1"/>
    <col min="1791" max="1791" width="54.3984375" style="1" customWidth="1"/>
    <col min="1792" max="1796" width="14.86328125" style="1" customWidth="1"/>
    <col min="1797" max="1797" width="31.265625" style="1" customWidth="1"/>
    <col min="1798" max="1798" width="16.265625" style="1" customWidth="1"/>
    <col min="1799" max="1803" width="9.1328125" style="1" customWidth="1"/>
    <col min="1804" max="1804" width="33.1328125" style="1" customWidth="1"/>
    <col min="1805" max="1805" width="42.265625" style="1" customWidth="1"/>
    <col min="1806" max="1806" width="61.265625" style="1" customWidth="1"/>
    <col min="1807" max="2045" width="7.86328125" style="1"/>
    <col min="2046" max="2046" width="9.1328125" style="1" customWidth="1"/>
    <col min="2047" max="2047" width="54.3984375" style="1" customWidth="1"/>
    <col min="2048" max="2052" width="14.86328125" style="1" customWidth="1"/>
    <col min="2053" max="2053" width="31.265625" style="1" customWidth="1"/>
    <col min="2054" max="2054" width="16.265625" style="1" customWidth="1"/>
    <col min="2055" max="2059" width="9.1328125" style="1" customWidth="1"/>
    <col min="2060" max="2060" width="33.1328125" style="1" customWidth="1"/>
    <col min="2061" max="2061" width="42.265625" style="1" customWidth="1"/>
    <col min="2062" max="2062" width="61.265625" style="1" customWidth="1"/>
    <col min="2063" max="2301" width="7.86328125" style="1"/>
    <col min="2302" max="2302" width="9.1328125" style="1" customWidth="1"/>
    <col min="2303" max="2303" width="54.3984375" style="1" customWidth="1"/>
    <col min="2304" max="2308" width="14.86328125" style="1" customWidth="1"/>
    <col min="2309" max="2309" width="31.265625" style="1" customWidth="1"/>
    <col min="2310" max="2310" width="16.265625" style="1" customWidth="1"/>
    <col min="2311" max="2315" width="9.1328125" style="1" customWidth="1"/>
    <col min="2316" max="2316" width="33.1328125" style="1" customWidth="1"/>
    <col min="2317" max="2317" width="42.265625" style="1" customWidth="1"/>
    <col min="2318" max="2318" width="61.265625" style="1" customWidth="1"/>
    <col min="2319" max="2557" width="7.86328125" style="1"/>
    <col min="2558" max="2558" width="9.1328125" style="1" customWidth="1"/>
    <col min="2559" max="2559" width="54.3984375" style="1" customWidth="1"/>
    <col min="2560" max="2564" width="14.86328125" style="1" customWidth="1"/>
    <col min="2565" max="2565" width="31.265625" style="1" customWidth="1"/>
    <col min="2566" max="2566" width="16.265625" style="1" customWidth="1"/>
    <col min="2567" max="2571" width="9.1328125" style="1" customWidth="1"/>
    <col min="2572" max="2572" width="33.1328125" style="1" customWidth="1"/>
    <col min="2573" max="2573" width="42.265625" style="1" customWidth="1"/>
    <col min="2574" max="2574" width="61.265625" style="1" customWidth="1"/>
    <col min="2575" max="2813" width="7.86328125" style="1"/>
    <col min="2814" max="2814" width="9.1328125" style="1" customWidth="1"/>
    <col min="2815" max="2815" width="54.3984375" style="1" customWidth="1"/>
    <col min="2816" max="2820" width="14.86328125" style="1" customWidth="1"/>
    <col min="2821" max="2821" width="31.265625" style="1" customWidth="1"/>
    <col min="2822" max="2822" width="16.265625" style="1" customWidth="1"/>
    <col min="2823" max="2827" width="9.1328125" style="1" customWidth="1"/>
    <col min="2828" max="2828" width="33.1328125" style="1" customWidth="1"/>
    <col min="2829" max="2829" width="42.265625" style="1" customWidth="1"/>
    <col min="2830" max="2830" width="61.265625" style="1" customWidth="1"/>
    <col min="2831" max="3069" width="7.86328125" style="1"/>
    <col min="3070" max="3070" width="9.1328125" style="1" customWidth="1"/>
    <col min="3071" max="3071" width="54.3984375" style="1" customWidth="1"/>
    <col min="3072" max="3076" width="14.86328125" style="1" customWidth="1"/>
    <col min="3077" max="3077" width="31.265625" style="1" customWidth="1"/>
    <col min="3078" max="3078" width="16.265625" style="1" customWidth="1"/>
    <col min="3079" max="3083" width="9.1328125" style="1" customWidth="1"/>
    <col min="3084" max="3084" width="33.1328125" style="1" customWidth="1"/>
    <col min="3085" max="3085" width="42.265625" style="1" customWidth="1"/>
    <col min="3086" max="3086" width="61.265625" style="1" customWidth="1"/>
    <col min="3087" max="3325" width="7.86328125" style="1"/>
    <col min="3326" max="3326" width="9.1328125" style="1" customWidth="1"/>
    <col min="3327" max="3327" width="54.3984375" style="1" customWidth="1"/>
    <col min="3328" max="3332" width="14.86328125" style="1" customWidth="1"/>
    <col min="3333" max="3333" width="31.265625" style="1" customWidth="1"/>
    <col min="3334" max="3334" width="16.265625" style="1" customWidth="1"/>
    <col min="3335" max="3339" width="9.1328125" style="1" customWidth="1"/>
    <col min="3340" max="3340" width="33.1328125" style="1" customWidth="1"/>
    <col min="3341" max="3341" width="42.265625" style="1" customWidth="1"/>
    <col min="3342" max="3342" width="61.265625" style="1" customWidth="1"/>
    <col min="3343" max="3581" width="7.86328125" style="1"/>
    <col min="3582" max="3582" width="9.1328125" style="1" customWidth="1"/>
    <col min="3583" max="3583" width="54.3984375" style="1" customWidth="1"/>
    <col min="3584" max="3588" width="14.86328125" style="1" customWidth="1"/>
    <col min="3589" max="3589" width="31.265625" style="1" customWidth="1"/>
    <col min="3590" max="3590" width="16.265625" style="1" customWidth="1"/>
    <col min="3591" max="3595" width="9.1328125" style="1" customWidth="1"/>
    <col min="3596" max="3596" width="33.1328125" style="1" customWidth="1"/>
    <col min="3597" max="3597" width="42.265625" style="1" customWidth="1"/>
    <col min="3598" max="3598" width="61.265625" style="1" customWidth="1"/>
    <col min="3599" max="3837" width="7.86328125" style="1"/>
    <col min="3838" max="3838" width="9.1328125" style="1" customWidth="1"/>
    <col min="3839" max="3839" width="54.3984375" style="1" customWidth="1"/>
    <col min="3840" max="3844" width="14.86328125" style="1" customWidth="1"/>
    <col min="3845" max="3845" width="31.265625" style="1" customWidth="1"/>
    <col min="3846" max="3846" width="16.265625" style="1" customWidth="1"/>
    <col min="3847" max="3851" width="9.1328125" style="1" customWidth="1"/>
    <col min="3852" max="3852" width="33.1328125" style="1" customWidth="1"/>
    <col min="3853" max="3853" width="42.265625" style="1" customWidth="1"/>
    <col min="3854" max="3854" width="61.265625" style="1" customWidth="1"/>
    <col min="3855" max="4093" width="7.86328125" style="1"/>
    <col min="4094" max="4094" width="9.1328125" style="1" customWidth="1"/>
    <col min="4095" max="4095" width="54.3984375" style="1" customWidth="1"/>
    <col min="4096" max="4100" width="14.86328125" style="1" customWidth="1"/>
    <col min="4101" max="4101" width="31.265625" style="1" customWidth="1"/>
    <col min="4102" max="4102" width="16.265625" style="1" customWidth="1"/>
    <col min="4103" max="4107" width="9.1328125" style="1" customWidth="1"/>
    <col min="4108" max="4108" width="33.1328125" style="1" customWidth="1"/>
    <col min="4109" max="4109" width="42.265625" style="1" customWidth="1"/>
    <col min="4110" max="4110" width="61.265625" style="1" customWidth="1"/>
    <col min="4111" max="4349" width="7.86328125" style="1"/>
    <col min="4350" max="4350" width="9.1328125" style="1" customWidth="1"/>
    <col min="4351" max="4351" width="54.3984375" style="1" customWidth="1"/>
    <col min="4352" max="4356" width="14.86328125" style="1" customWidth="1"/>
    <col min="4357" max="4357" width="31.265625" style="1" customWidth="1"/>
    <col min="4358" max="4358" width="16.265625" style="1" customWidth="1"/>
    <col min="4359" max="4363" width="9.1328125" style="1" customWidth="1"/>
    <col min="4364" max="4364" width="33.1328125" style="1" customWidth="1"/>
    <col min="4365" max="4365" width="42.265625" style="1" customWidth="1"/>
    <col min="4366" max="4366" width="61.265625" style="1" customWidth="1"/>
    <col min="4367" max="4605" width="7.86328125" style="1"/>
    <col min="4606" max="4606" width="9.1328125" style="1" customWidth="1"/>
    <col min="4607" max="4607" width="54.3984375" style="1" customWidth="1"/>
    <col min="4608" max="4612" width="14.86328125" style="1" customWidth="1"/>
    <col min="4613" max="4613" width="31.265625" style="1" customWidth="1"/>
    <col min="4614" max="4614" width="16.265625" style="1" customWidth="1"/>
    <col min="4615" max="4619" width="9.1328125" style="1" customWidth="1"/>
    <col min="4620" max="4620" width="33.1328125" style="1" customWidth="1"/>
    <col min="4621" max="4621" width="42.265625" style="1" customWidth="1"/>
    <col min="4622" max="4622" width="61.265625" style="1" customWidth="1"/>
    <col min="4623" max="4861" width="7.86328125" style="1"/>
    <col min="4862" max="4862" width="9.1328125" style="1" customWidth="1"/>
    <col min="4863" max="4863" width="54.3984375" style="1" customWidth="1"/>
    <col min="4864" max="4868" width="14.86328125" style="1" customWidth="1"/>
    <col min="4869" max="4869" width="31.265625" style="1" customWidth="1"/>
    <col min="4870" max="4870" width="16.265625" style="1" customWidth="1"/>
    <col min="4871" max="4875" width="9.1328125" style="1" customWidth="1"/>
    <col min="4876" max="4876" width="33.1328125" style="1" customWidth="1"/>
    <col min="4877" max="4877" width="42.265625" style="1" customWidth="1"/>
    <col min="4878" max="4878" width="61.265625" style="1" customWidth="1"/>
    <col min="4879" max="5117" width="7.86328125" style="1"/>
    <col min="5118" max="5118" width="9.1328125" style="1" customWidth="1"/>
    <col min="5119" max="5119" width="54.3984375" style="1" customWidth="1"/>
    <col min="5120" max="5124" width="14.86328125" style="1" customWidth="1"/>
    <col min="5125" max="5125" width="31.265625" style="1" customWidth="1"/>
    <col min="5126" max="5126" width="16.265625" style="1" customWidth="1"/>
    <col min="5127" max="5131" width="9.1328125" style="1" customWidth="1"/>
    <col min="5132" max="5132" width="33.1328125" style="1" customWidth="1"/>
    <col min="5133" max="5133" width="42.265625" style="1" customWidth="1"/>
    <col min="5134" max="5134" width="61.265625" style="1" customWidth="1"/>
    <col min="5135" max="5373" width="7.86328125" style="1"/>
    <col min="5374" max="5374" width="9.1328125" style="1" customWidth="1"/>
    <col min="5375" max="5375" width="54.3984375" style="1" customWidth="1"/>
    <col min="5376" max="5380" width="14.86328125" style="1" customWidth="1"/>
    <col min="5381" max="5381" width="31.265625" style="1" customWidth="1"/>
    <col min="5382" max="5382" width="16.265625" style="1" customWidth="1"/>
    <col min="5383" max="5387" width="9.1328125" style="1" customWidth="1"/>
    <col min="5388" max="5388" width="33.1328125" style="1" customWidth="1"/>
    <col min="5389" max="5389" width="42.265625" style="1" customWidth="1"/>
    <col min="5390" max="5390" width="61.265625" style="1" customWidth="1"/>
    <col min="5391" max="5629" width="7.86328125" style="1"/>
    <col min="5630" max="5630" width="9.1328125" style="1" customWidth="1"/>
    <col min="5631" max="5631" width="54.3984375" style="1" customWidth="1"/>
    <col min="5632" max="5636" width="14.86328125" style="1" customWidth="1"/>
    <col min="5637" max="5637" width="31.265625" style="1" customWidth="1"/>
    <col min="5638" max="5638" width="16.265625" style="1" customWidth="1"/>
    <col min="5639" max="5643" width="9.1328125" style="1" customWidth="1"/>
    <col min="5644" max="5644" width="33.1328125" style="1" customWidth="1"/>
    <col min="5645" max="5645" width="42.265625" style="1" customWidth="1"/>
    <col min="5646" max="5646" width="61.265625" style="1" customWidth="1"/>
    <col min="5647" max="5885" width="7.86328125" style="1"/>
    <col min="5886" max="5886" width="9.1328125" style="1" customWidth="1"/>
    <col min="5887" max="5887" width="54.3984375" style="1" customWidth="1"/>
    <col min="5888" max="5892" width="14.86328125" style="1" customWidth="1"/>
    <col min="5893" max="5893" width="31.265625" style="1" customWidth="1"/>
    <col min="5894" max="5894" width="16.265625" style="1" customWidth="1"/>
    <col min="5895" max="5899" width="9.1328125" style="1" customWidth="1"/>
    <col min="5900" max="5900" width="33.1328125" style="1" customWidth="1"/>
    <col min="5901" max="5901" width="42.265625" style="1" customWidth="1"/>
    <col min="5902" max="5902" width="61.265625" style="1" customWidth="1"/>
    <col min="5903" max="6141" width="7.86328125" style="1"/>
    <col min="6142" max="6142" width="9.1328125" style="1" customWidth="1"/>
    <col min="6143" max="6143" width="54.3984375" style="1" customWidth="1"/>
    <col min="6144" max="6148" width="14.86328125" style="1" customWidth="1"/>
    <col min="6149" max="6149" width="31.265625" style="1" customWidth="1"/>
    <col min="6150" max="6150" width="16.265625" style="1" customWidth="1"/>
    <col min="6151" max="6155" width="9.1328125" style="1" customWidth="1"/>
    <col min="6156" max="6156" width="33.1328125" style="1" customWidth="1"/>
    <col min="6157" max="6157" width="42.265625" style="1" customWidth="1"/>
    <col min="6158" max="6158" width="61.265625" style="1" customWidth="1"/>
    <col min="6159" max="6397" width="7.86328125" style="1"/>
    <col min="6398" max="6398" width="9.1328125" style="1" customWidth="1"/>
    <col min="6399" max="6399" width="54.3984375" style="1" customWidth="1"/>
    <col min="6400" max="6404" width="14.86328125" style="1" customWidth="1"/>
    <col min="6405" max="6405" width="31.265625" style="1" customWidth="1"/>
    <col min="6406" max="6406" width="16.265625" style="1" customWidth="1"/>
    <col min="6407" max="6411" width="9.1328125" style="1" customWidth="1"/>
    <col min="6412" max="6412" width="33.1328125" style="1" customWidth="1"/>
    <col min="6413" max="6413" width="42.265625" style="1" customWidth="1"/>
    <col min="6414" max="6414" width="61.265625" style="1" customWidth="1"/>
    <col min="6415" max="6653" width="7.86328125" style="1"/>
    <col min="6654" max="6654" width="9.1328125" style="1" customWidth="1"/>
    <col min="6655" max="6655" width="54.3984375" style="1" customWidth="1"/>
    <col min="6656" max="6660" width="14.86328125" style="1" customWidth="1"/>
    <col min="6661" max="6661" width="31.265625" style="1" customWidth="1"/>
    <col min="6662" max="6662" width="16.265625" style="1" customWidth="1"/>
    <col min="6663" max="6667" width="9.1328125" style="1" customWidth="1"/>
    <col min="6668" max="6668" width="33.1328125" style="1" customWidth="1"/>
    <col min="6669" max="6669" width="42.265625" style="1" customWidth="1"/>
    <col min="6670" max="6670" width="61.265625" style="1" customWidth="1"/>
    <col min="6671" max="6909" width="7.86328125" style="1"/>
    <col min="6910" max="6910" width="9.1328125" style="1" customWidth="1"/>
    <col min="6911" max="6911" width="54.3984375" style="1" customWidth="1"/>
    <col min="6912" max="6916" width="14.86328125" style="1" customWidth="1"/>
    <col min="6917" max="6917" width="31.265625" style="1" customWidth="1"/>
    <col min="6918" max="6918" width="16.265625" style="1" customWidth="1"/>
    <col min="6919" max="6923" width="9.1328125" style="1" customWidth="1"/>
    <col min="6924" max="6924" width="33.1328125" style="1" customWidth="1"/>
    <col min="6925" max="6925" width="42.265625" style="1" customWidth="1"/>
    <col min="6926" max="6926" width="61.265625" style="1" customWidth="1"/>
    <col min="6927" max="7165" width="7.86328125" style="1"/>
    <col min="7166" max="7166" width="9.1328125" style="1" customWidth="1"/>
    <col min="7167" max="7167" width="54.3984375" style="1" customWidth="1"/>
    <col min="7168" max="7172" width="14.86328125" style="1" customWidth="1"/>
    <col min="7173" max="7173" width="31.265625" style="1" customWidth="1"/>
    <col min="7174" max="7174" width="16.265625" style="1" customWidth="1"/>
    <col min="7175" max="7179" width="9.1328125" style="1" customWidth="1"/>
    <col min="7180" max="7180" width="33.1328125" style="1" customWidth="1"/>
    <col min="7181" max="7181" width="42.265625" style="1" customWidth="1"/>
    <col min="7182" max="7182" width="61.265625" style="1" customWidth="1"/>
    <col min="7183" max="7421" width="7.86328125" style="1"/>
    <col min="7422" max="7422" width="9.1328125" style="1" customWidth="1"/>
    <col min="7423" max="7423" width="54.3984375" style="1" customWidth="1"/>
    <col min="7424" max="7428" width="14.86328125" style="1" customWidth="1"/>
    <col min="7429" max="7429" width="31.265625" style="1" customWidth="1"/>
    <col min="7430" max="7430" width="16.265625" style="1" customWidth="1"/>
    <col min="7431" max="7435" width="9.1328125" style="1" customWidth="1"/>
    <col min="7436" max="7436" width="33.1328125" style="1" customWidth="1"/>
    <col min="7437" max="7437" width="42.265625" style="1" customWidth="1"/>
    <col min="7438" max="7438" width="61.265625" style="1" customWidth="1"/>
    <col min="7439" max="7677" width="7.86328125" style="1"/>
    <col min="7678" max="7678" width="9.1328125" style="1" customWidth="1"/>
    <col min="7679" max="7679" width="54.3984375" style="1" customWidth="1"/>
    <col min="7680" max="7684" width="14.86328125" style="1" customWidth="1"/>
    <col min="7685" max="7685" width="31.265625" style="1" customWidth="1"/>
    <col min="7686" max="7686" width="16.265625" style="1" customWidth="1"/>
    <col min="7687" max="7691" width="9.1328125" style="1" customWidth="1"/>
    <col min="7692" max="7692" width="33.1328125" style="1" customWidth="1"/>
    <col min="7693" max="7693" width="42.265625" style="1" customWidth="1"/>
    <col min="7694" max="7694" width="61.265625" style="1" customWidth="1"/>
    <col min="7695" max="7933" width="7.86328125" style="1"/>
    <col min="7934" max="7934" width="9.1328125" style="1" customWidth="1"/>
    <col min="7935" max="7935" width="54.3984375" style="1" customWidth="1"/>
    <col min="7936" max="7940" width="14.86328125" style="1" customWidth="1"/>
    <col min="7941" max="7941" width="31.265625" style="1" customWidth="1"/>
    <col min="7942" max="7942" width="16.265625" style="1" customWidth="1"/>
    <col min="7943" max="7947" width="9.1328125" style="1" customWidth="1"/>
    <col min="7948" max="7948" width="33.1328125" style="1" customWidth="1"/>
    <col min="7949" max="7949" width="42.265625" style="1" customWidth="1"/>
    <col min="7950" max="7950" width="61.265625" style="1" customWidth="1"/>
    <col min="7951" max="8189" width="7.86328125" style="1"/>
    <col min="8190" max="8190" width="9.1328125" style="1" customWidth="1"/>
    <col min="8191" max="8191" width="54.3984375" style="1" customWidth="1"/>
    <col min="8192" max="8196" width="14.86328125" style="1" customWidth="1"/>
    <col min="8197" max="8197" width="31.265625" style="1" customWidth="1"/>
    <col min="8198" max="8198" width="16.265625" style="1" customWidth="1"/>
    <col min="8199" max="8203" width="9.1328125" style="1" customWidth="1"/>
    <col min="8204" max="8204" width="33.1328125" style="1" customWidth="1"/>
    <col min="8205" max="8205" width="42.265625" style="1" customWidth="1"/>
    <col min="8206" max="8206" width="61.265625" style="1" customWidth="1"/>
    <col min="8207" max="8445" width="7.86328125" style="1"/>
    <col min="8446" max="8446" width="9.1328125" style="1" customWidth="1"/>
    <col min="8447" max="8447" width="54.3984375" style="1" customWidth="1"/>
    <col min="8448" max="8452" width="14.86328125" style="1" customWidth="1"/>
    <col min="8453" max="8453" width="31.265625" style="1" customWidth="1"/>
    <col min="8454" max="8454" width="16.265625" style="1" customWidth="1"/>
    <col min="8455" max="8459" width="9.1328125" style="1" customWidth="1"/>
    <col min="8460" max="8460" width="33.1328125" style="1" customWidth="1"/>
    <col min="8461" max="8461" width="42.265625" style="1" customWidth="1"/>
    <col min="8462" max="8462" width="61.265625" style="1" customWidth="1"/>
    <col min="8463" max="8701" width="7.86328125" style="1"/>
    <col min="8702" max="8702" width="9.1328125" style="1" customWidth="1"/>
    <col min="8703" max="8703" width="54.3984375" style="1" customWidth="1"/>
    <col min="8704" max="8708" width="14.86328125" style="1" customWidth="1"/>
    <col min="8709" max="8709" width="31.265625" style="1" customWidth="1"/>
    <col min="8710" max="8710" width="16.265625" style="1" customWidth="1"/>
    <col min="8711" max="8715" width="9.1328125" style="1" customWidth="1"/>
    <col min="8716" max="8716" width="33.1328125" style="1" customWidth="1"/>
    <col min="8717" max="8717" width="42.265625" style="1" customWidth="1"/>
    <col min="8718" max="8718" width="61.265625" style="1" customWidth="1"/>
    <col min="8719" max="8957" width="7.86328125" style="1"/>
    <col min="8958" max="8958" width="9.1328125" style="1" customWidth="1"/>
    <col min="8959" max="8959" width="54.3984375" style="1" customWidth="1"/>
    <col min="8960" max="8964" width="14.86328125" style="1" customWidth="1"/>
    <col min="8965" max="8965" width="31.265625" style="1" customWidth="1"/>
    <col min="8966" max="8966" width="16.265625" style="1" customWidth="1"/>
    <col min="8967" max="8971" width="9.1328125" style="1" customWidth="1"/>
    <col min="8972" max="8972" width="33.1328125" style="1" customWidth="1"/>
    <col min="8973" max="8973" width="42.265625" style="1" customWidth="1"/>
    <col min="8974" max="8974" width="61.265625" style="1" customWidth="1"/>
    <col min="8975" max="9213" width="7.86328125" style="1"/>
    <col min="9214" max="9214" width="9.1328125" style="1" customWidth="1"/>
    <col min="9215" max="9215" width="54.3984375" style="1" customWidth="1"/>
    <col min="9216" max="9220" width="14.86328125" style="1" customWidth="1"/>
    <col min="9221" max="9221" width="31.265625" style="1" customWidth="1"/>
    <col min="9222" max="9222" width="16.265625" style="1" customWidth="1"/>
    <col min="9223" max="9227" width="9.1328125" style="1" customWidth="1"/>
    <col min="9228" max="9228" width="33.1328125" style="1" customWidth="1"/>
    <col min="9229" max="9229" width="42.265625" style="1" customWidth="1"/>
    <col min="9230" max="9230" width="61.265625" style="1" customWidth="1"/>
    <col min="9231" max="9469" width="7.86328125" style="1"/>
    <col min="9470" max="9470" width="9.1328125" style="1" customWidth="1"/>
    <col min="9471" max="9471" width="54.3984375" style="1" customWidth="1"/>
    <col min="9472" max="9476" width="14.86328125" style="1" customWidth="1"/>
    <col min="9477" max="9477" width="31.265625" style="1" customWidth="1"/>
    <col min="9478" max="9478" width="16.265625" style="1" customWidth="1"/>
    <col min="9479" max="9483" width="9.1328125" style="1" customWidth="1"/>
    <col min="9484" max="9484" width="33.1328125" style="1" customWidth="1"/>
    <col min="9485" max="9485" width="42.265625" style="1" customWidth="1"/>
    <col min="9486" max="9486" width="61.265625" style="1" customWidth="1"/>
    <col min="9487" max="9725" width="7.86328125" style="1"/>
    <col min="9726" max="9726" width="9.1328125" style="1" customWidth="1"/>
    <col min="9727" max="9727" width="54.3984375" style="1" customWidth="1"/>
    <col min="9728" max="9732" width="14.86328125" style="1" customWidth="1"/>
    <col min="9733" max="9733" width="31.265625" style="1" customWidth="1"/>
    <col min="9734" max="9734" width="16.265625" style="1" customWidth="1"/>
    <col min="9735" max="9739" width="9.1328125" style="1" customWidth="1"/>
    <col min="9740" max="9740" width="33.1328125" style="1" customWidth="1"/>
    <col min="9741" max="9741" width="42.265625" style="1" customWidth="1"/>
    <col min="9742" max="9742" width="61.265625" style="1" customWidth="1"/>
    <col min="9743" max="9981" width="7.86328125" style="1"/>
    <col min="9982" max="9982" width="9.1328125" style="1" customWidth="1"/>
    <col min="9983" max="9983" width="54.3984375" style="1" customWidth="1"/>
    <col min="9984" max="9988" width="14.86328125" style="1" customWidth="1"/>
    <col min="9989" max="9989" width="31.265625" style="1" customWidth="1"/>
    <col min="9990" max="9990" width="16.265625" style="1" customWidth="1"/>
    <col min="9991" max="9995" width="9.1328125" style="1" customWidth="1"/>
    <col min="9996" max="9996" width="33.1328125" style="1" customWidth="1"/>
    <col min="9997" max="9997" width="42.265625" style="1" customWidth="1"/>
    <col min="9998" max="9998" width="61.265625" style="1" customWidth="1"/>
    <col min="9999" max="10237" width="7.86328125" style="1"/>
    <col min="10238" max="10238" width="9.1328125" style="1" customWidth="1"/>
    <col min="10239" max="10239" width="54.3984375" style="1" customWidth="1"/>
    <col min="10240" max="10244" width="14.86328125" style="1" customWidth="1"/>
    <col min="10245" max="10245" width="31.265625" style="1" customWidth="1"/>
    <col min="10246" max="10246" width="16.265625" style="1" customWidth="1"/>
    <col min="10247" max="10251" width="9.1328125" style="1" customWidth="1"/>
    <col min="10252" max="10252" width="33.1328125" style="1" customWidth="1"/>
    <col min="10253" max="10253" width="42.265625" style="1" customWidth="1"/>
    <col min="10254" max="10254" width="61.265625" style="1" customWidth="1"/>
    <col min="10255" max="10493" width="7.86328125" style="1"/>
    <col min="10494" max="10494" width="9.1328125" style="1" customWidth="1"/>
    <col min="10495" max="10495" width="54.3984375" style="1" customWidth="1"/>
    <col min="10496" max="10500" width="14.86328125" style="1" customWidth="1"/>
    <col min="10501" max="10501" width="31.265625" style="1" customWidth="1"/>
    <col min="10502" max="10502" width="16.265625" style="1" customWidth="1"/>
    <col min="10503" max="10507" width="9.1328125" style="1" customWidth="1"/>
    <col min="10508" max="10508" width="33.1328125" style="1" customWidth="1"/>
    <col min="10509" max="10509" width="42.265625" style="1" customWidth="1"/>
    <col min="10510" max="10510" width="61.265625" style="1" customWidth="1"/>
    <col min="10511" max="10749" width="7.86328125" style="1"/>
    <col min="10750" max="10750" width="9.1328125" style="1" customWidth="1"/>
    <col min="10751" max="10751" width="54.3984375" style="1" customWidth="1"/>
    <col min="10752" max="10756" width="14.86328125" style="1" customWidth="1"/>
    <col min="10757" max="10757" width="31.265625" style="1" customWidth="1"/>
    <col min="10758" max="10758" width="16.265625" style="1" customWidth="1"/>
    <col min="10759" max="10763" width="9.1328125" style="1" customWidth="1"/>
    <col min="10764" max="10764" width="33.1328125" style="1" customWidth="1"/>
    <col min="10765" max="10765" width="42.265625" style="1" customWidth="1"/>
    <col min="10766" max="10766" width="61.265625" style="1" customWidth="1"/>
    <col min="10767" max="11005" width="7.86328125" style="1"/>
    <col min="11006" max="11006" width="9.1328125" style="1" customWidth="1"/>
    <col min="11007" max="11007" width="54.3984375" style="1" customWidth="1"/>
    <col min="11008" max="11012" width="14.86328125" style="1" customWidth="1"/>
    <col min="11013" max="11013" width="31.265625" style="1" customWidth="1"/>
    <col min="11014" max="11014" width="16.265625" style="1" customWidth="1"/>
    <col min="11015" max="11019" width="9.1328125" style="1" customWidth="1"/>
    <col min="11020" max="11020" width="33.1328125" style="1" customWidth="1"/>
    <col min="11021" max="11021" width="42.265625" style="1" customWidth="1"/>
    <col min="11022" max="11022" width="61.265625" style="1" customWidth="1"/>
    <col min="11023" max="11261" width="7.86328125" style="1"/>
    <col min="11262" max="11262" width="9.1328125" style="1" customWidth="1"/>
    <col min="11263" max="11263" width="54.3984375" style="1" customWidth="1"/>
    <col min="11264" max="11268" width="14.86328125" style="1" customWidth="1"/>
    <col min="11269" max="11269" width="31.265625" style="1" customWidth="1"/>
    <col min="11270" max="11270" width="16.265625" style="1" customWidth="1"/>
    <col min="11271" max="11275" width="9.1328125" style="1" customWidth="1"/>
    <col min="11276" max="11276" width="33.1328125" style="1" customWidth="1"/>
    <col min="11277" max="11277" width="42.265625" style="1" customWidth="1"/>
    <col min="11278" max="11278" width="61.265625" style="1" customWidth="1"/>
    <col min="11279" max="11517" width="7.86328125" style="1"/>
    <col min="11518" max="11518" width="9.1328125" style="1" customWidth="1"/>
    <col min="11519" max="11519" width="54.3984375" style="1" customWidth="1"/>
    <col min="11520" max="11524" width="14.86328125" style="1" customWidth="1"/>
    <col min="11525" max="11525" width="31.265625" style="1" customWidth="1"/>
    <col min="11526" max="11526" width="16.265625" style="1" customWidth="1"/>
    <col min="11527" max="11531" width="9.1328125" style="1" customWidth="1"/>
    <col min="11532" max="11532" width="33.1328125" style="1" customWidth="1"/>
    <col min="11533" max="11533" width="42.265625" style="1" customWidth="1"/>
    <col min="11534" max="11534" width="61.265625" style="1" customWidth="1"/>
    <col min="11535" max="11773" width="7.86328125" style="1"/>
    <col min="11774" max="11774" width="9.1328125" style="1" customWidth="1"/>
    <col min="11775" max="11775" width="54.3984375" style="1" customWidth="1"/>
    <col min="11776" max="11780" width="14.86328125" style="1" customWidth="1"/>
    <col min="11781" max="11781" width="31.265625" style="1" customWidth="1"/>
    <col min="11782" max="11782" width="16.265625" style="1" customWidth="1"/>
    <col min="11783" max="11787" width="9.1328125" style="1" customWidth="1"/>
    <col min="11788" max="11788" width="33.1328125" style="1" customWidth="1"/>
    <col min="11789" max="11789" width="42.265625" style="1" customWidth="1"/>
    <col min="11790" max="11790" width="61.265625" style="1" customWidth="1"/>
    <col min="11791" max="12029" width="7.86328125" style="1"/>
    <col min="12030" max="12030" width="9.1328125" style="1" customWidth="1"/>
    <col min="12031" max="12031" width="54.3984375" style="1" customWidth="1"/>
    <col min="12032" max="12036" width="14.86328125" style="1" customWidth="1"/>
    <col min="12037" max="12037" width="31.265625" style="1" customWidth="1"/>
    <col min="12038" max="12038" width="16.265625" style="1" customWidth="1"/>
    <col min="12039" max="12043" width="9.1328125" style="1" customWidth="1"/>
    <col min="12044" max="12044" width="33.1328125" style="1" customWidth="1"/>
    <col min="12045" max="12045" width="42.265625" style="1" customWidth="1"/>
    <col min="12046" max="12046" width="61.265625" style="1" customWidth="1"/>
    <col min="12047" max="12285" width="7.86328125" style="1"/>
    <col min="12286" max="12286" width="9.1328125" style="1" customWidth="1"/>
    <col min="12287" max="12287" width="54.3984375" style="1" customWidth="1"/>
    <col min="12288" max="12292" width="14.86328125" style="1" customWidth="1"/>
    <col min="12293" max="12293" width="31.265625" style="1" customWidth="1"/>
    <col min="12294" max="12294" width="16.265625" style="1" customWidth="1"/>
    <col min="12295" max="12299" width="9.1328125" style="1" customWidth="1"/>
    <col min="12300" max="12300" width="33.1328125" style="1" customWidth="1"/>
    <col min="12301" max="12301" width="42.265625" style="1" customWidth="1"/>
    <col min="12302" max="12302" width="61.265625" style="1" customWidth="1"/>
    <col min="12303" max="12541" width="7.86328125" style="1"/>
    <col min="12542" max="12542" width="9.1328125" style="1" customWidth="1"/>
    <col min="12543" max="12543" width="54.3984375" style="1" customWidth="1"/>
    <col min="12544" max="12548" width="14.86328125" style="1" customWidth="1"/>
    <col min="12549" max="12549" width="31.265625" style="1" customWidth="1"/>
    <col min="12550" max="12550" width="16.265625" style="1" customWidth="1"/>
    <col min="12551" max="12555" width="9.1328125" style="1" customWidth="1"/>
    <col min="12556" max="12556" width="33.1328125" style="1" customWidth="1"/>
    <col min="12557" max="12557" width="42.265625" style="1" customWidth="1"/>
    <col min="12558" max="12558" width="61.265625" style="1" customWidth="1"/>
    <col min="12559" max="12797" width="7.86328125" style="1"/>
    <col min="12798" max="12798" width="9.1328125" style="1" customWidth="1"/>
    <col min="12799" max="12799" width="54.3984375" style="1" customWidth="1"/>
    <col min="12800" max="12804" width="14.86328125" style="1" customWidth="1"/>
    <col min="12805" max="12805" width="31.265625" style="1" customWidth="1"/>
    <col min="12806" max="12806" width="16.265625" style="1" customWidth="1"/>
    <col min="12807" max="12811" width="9.1328125" style="1" customWidth="1"/>
    <col min="12812" max="12812" width="33.1328125" style="1" customWidth="1"/>
    <col min="12813" max="12813" width="42.265625" style="1" customWidth="1"/>
    <col min="12814" max="12814" width="61.265625" style="1" customWidth="1"/>
    <col min="12815" max="13053" width="7.86328125" style="1"/>
    <col min="13054" max="13054" width="9.1328125" style="1" customWidth="1"/>
    <col min="13055" max="13055" width="54.3984375" style="1" customWidth="1"/>
    <col min="13056" max="13060" width="14.86328125" style="1" customWidth="1"/>
    <col min="13061" max="13061" width="31.265625" style="1" customWidth="1"/>
    <col min="13062" max="13062" width="16.265625" style="1" customWidth="1"/>
    <col min="13063" max="13067" width="9.1328125" style="1" customWidth="1"/>
    <col min="13068" max="13068" width="33.1328125" style="1" customWidth="1"/>
    <col min="13069" max="13069" width="42.265625" style="1" customWidth="1"/>
    <col min="13070" max="13070" width="61.265625" style="1" customWidth="1"/>
    <col min="13071" max="13309" width="7.86328125" style="1"/>
    <col min="13310" max="13310" width="9.1328125" style="1" customWidth="1"/>
    <col min="13311" max="13311" width="54.3984375" style="1" customWidth="1"/>
    <col min="13312" max="13316" width="14.86328125" style="1" customWidth="1"/>
    <col min="13317" max="13317" width="31.265625" style="1" customWidth="1"/>
    <col min="13318" max="13318" width="16.265625" style="1" customWidth="1"/>
    <col min="13319" max="13323" width="9.1328125" style="1" customWidth="1"/>
    <col min="13324" max="13324" width="33.1328125" style="1" customWidth="1"/>
    <col min="13325" max="13325" width="42.265625" style="1" customWidth="1"/>
    <col min="13326" max="13326" width="61.265625" style="1" customWidth="1"/>
    <col min="13327" max="13565" width="7.86328125" style="1"/>
    <col min="13566" max="13566" width="9.1328125" style="1" customWidth="1"/>
    <col min="13567" max="13567" width="54.3984375" style="1" customWidth="1"/>
    <col min="13568" max="13572" width="14.86328125" style="1" customWidth="1"/>
    <col min="13573" max="13573" width="31.265625" style="1" customWidth="1"/>
    <col min="13574" max="13574" width="16.265625" style="1" customWidth="1"/>
    <col min="13575" max="13579" width="9.1328125" style="1" customWidth="1"/>
    <col min="13580" max="13580" width="33.1328125" style="1" customWidth="1"/>
    <col min="13581" max="13581" width="42.265625" style="1" customWidth="1"/>
    <col min="13582" max="13582" width="61.265625" style="1" customWidth="1"/>
    <col min="13583" max="13821" width="7.86328125" style="1"/>
    <col min="13822" max="13822" width="9.1328125" style="1" customWidth="1"/>
    <col min="13823" max="13823" width="54.3984375" style="1" customWidth="1"/>
    <col min="13824" max="13828" width="14.86328125" style="1" customWidth="1"/>
    <col min="13829" max="13829" width="31.265625" style="1" customWidth="1"/>
    <col min="13830" max="13830" width="16.265625" style="1" customWidth="1"/>
    <col min="13831" max="13835" width="9.1328125" style="1" customWidth="1"/>
    <col min="13836" max="13836" width="33.1328125" style="1" customWidth="1"/>
    <col min="13837" max="13837" width="42.265625" style="1" customWidth="1"/>
    <col min="13838" max="13838" width="61.265625" style="1" customWidth="1"/>
    <col min="13839" max="14077" width="7.86328125" style="1"/>
    <col min="14078" max="14078" width="9.1328125" style="1" customWidth="1"/>
    <col min="14079" max="14079" width="54.3984375" style="1" customWidth="1"/>
    <col min="14080" max="14084" width="14.86328125" style="1" customWidth="1"/>
    <col min="14085" max="14085" width="31.265625" style="1" customWidth="1"/>
    <col min="14086" max="14086" width="16.265625" style="1" customWidth="1"/>
    <col min="14087" max="14091" width="9.1328125" style="1" customWidth="1"/>
    <col min="14092" max="14092" width="33.1328125" style="1" customWidth="1"/>
    <col min="14093" max="14093" width="42.265625" style="1" customWidth="1"/>
    <col min="14094" max="14094" width="61.265625" style="1" customWidth="1"/>
    <col min="14095" max="14333" width="7.86328125" style="1"/>
    <col min="14334" max="14334" width="9.1328125" style="1" customWidth="1"/>
    <col min="14335" max="14335" width="54.3984375" style="1" customWidth="1"/>
    <col min="14336" max="14340" width="14.86328125" style="1" customWidth="1"/>
    <col min="14341" max="14341" width="31.265625" style="1" customWidth="1"/>
    <col min="14342" max="14342" width="16.265625" style="1" customWidth="1"/>
    <col min="14343" max="14347" width="9.1328125" style="1" customWidth="1"/>
    <col min="14348" max="14348" width="33.1328125" style="1" customWidth="1"/>
    <col min="14349" max="14349" width="42.265625" style="1" customWidth="1"/>
    <col min="14350" max="14350" width="61.265625" style="1" customWidth="1"/>
    <col min="14351" max="14589" width="7.86328125" style="1"/>
    <col min="14590" max="14590" width="9.1328125" style="1" customWidth="1"/>
    <col min="14591" max="14591" width="54.3984375" style="1" customWidth="1"/>
    <col min="14592" max="14596" width="14.86328125" style="1" customWidth="1"/>
    <col min="14597" max="14597" width="31.265625" style="1" customWidth="1"/>
    <col min="14598" max="14598" width="16.265625" style="1" customWidth="1"/>
    <col min="14599" max="14603" width="9.1328125" style="1" customWidth="1"/>
    <col min="14604" max="14604" width="33.1328125" style="1" customWidth="1"/>
    <col min="14605" max="14605" width="42.265625" style="1" customWidth="1"/>
    <col min="14606" max="14606" width="61.265625" style="1" customWidth="1"/>
    <col min="14607" max="14845" width="7.86328125" style="1"/>
    <col min="14846" max="14846" width="9.1328125" style="1" customWidth="1"/>
    <col min="14847" max="14847" width="54.3984375" style="1" customWidth="1"/>
    <col min="14848" max="14852" width="14.86328125" style="1" customWidth="1"/>
    <col min="14853" max="14853" width="31.265625" style="1" customWidth="1"/>
    <col min="14854" max="14854" width="16.265625" style="1" customWidth="1"/>
    <col min="14855" max="14859" width="9.1328125" style="1" customWidth="1"/>
    <col min="14860" max="14860" width="33.1328125" style="1" customWidth="1"/>
    <col min="14861" max="14861" width="42.265625" style="1" customWidth="1"/>
    <col min="14862" max="14862" width="61.265625" style="1" customWidth="1"/>
    <col min="14863" max="15101" width="7.86328125" style="1"/>
    <col min="15102" max="15102" width="9.1328125" style="1" customWidth="1"/>
    <col min="15103" max="15103" width="54.3984375" style="1" customWidth="1"/>
    <col min="15104" max="15108" width="14.86328125" style="1" customWidth="1"/>
    <col min="15109" max="15109" width="31.265625" style="1" customWidth="1"/>
    <col min="15110" max="15110" width="16.265625" style="1" customWidth="1"/>
    <col min="15111" max="15115" width="9.1328125" style="1" customWidth="1"/>
    <col min="15116" max="15116" width="33.1328125" style="1" customWidth="1"/>
    <col min="15117" max="15117" width="42.265625" style="1" customWidth="1"/>
    <col min="15118" max="15118" width="61.265625" style="1" customWidth="1"/>
    <col min="15119" max="15357" width="7.86328125" style="1"/>
    <col min="15358" max="15358" width="9.1328125" style="1" customWidth="1"/>
    <col min="15359" max="15359" width="54.3984375" style="1" customWidth="1"/>
    <col min="15360" max="15364" width="14.86328125" style="1" customWidth="1"/>
    <col min="15365" max="15365" width="31.265625" style="1" customWidth="1"/>
    <col min="15366" max="15366" width="16.265625" style="1" customWidth="1"/>
    <col min="15367" max="15371" width="9.1328125" style="1" customWidth="1"/>
    <col min="15372" max="15372" width="33.1328125" style="1" customWidth="1"/>
    <col min="15373" max="15373" width="42.265625" style="1" customWidth="1"/>
    <col min="15374" max="15374" width="61.265625" style="1" customWidth="1"/>
    <col min="15375" max="15613" width="7.86328125" style="1"/>
    <col min="15614" max="15614" width="9.1328125" style="1" customWidth="1"/>
    <col min="15615" max="15615" width="54.3984375" style="1" customWidth="1"/>
    <col min="15616" max="15620" width="14.86328125" style="1" customWidth="1"/>
    <col min="15621" max="15621" width="31.265625" style="1" customWidth="1"/>
    <col min="15622" max="15622" width="16.265625" style="1" customWidth="1"/>
    <col min="15623" max="15627" width="9.1328125" style="1" customWidth="1"/>
    <col min="15628" max="15628" width="33.1328125" style="1" customWidth="1"/>
    <col min="15629" max="15629" width="42.265625" style="1" customWidth="1"/>
    <col min="15630" max="15630" width="61.265625" style="1" customWidth="1"/>
    <col min="15631" max="15869" width="7.86328125" style="1"/>
    <col min="15870" max="15870" width="9.1328125" style="1" customWidth="1"/>
    <col min="15871" max="15871" width="54.3984375" style="1" customWidth="1"/>
    <col min="15872" max="15876" width="14.86328125" style="1" customWidth="1"/>
    <col min="15877" max="15877" width="31.265625" style="1" customWidth="1"/>
    <col min="15878" max="15878" width="16.265625" style="1" customWidth="1"/>
    <col min="15879" max="15883" width="9.1328125" style="1" customWidth="1"/>
    <col min="15884" max="15884" width="33.1328125" style="1" customWidth="1"/>
    <col min="15885" max="15885" width="42.265625" style="1" customWidth="1"/>
    <col min="15886" max="15886" width="61.265625" style="1" customWidth="1"/>
    <col min="15887" max="16125" width="7.86328125" style="1"/>
    <col min="16126" max="16126" width="9.1328125" style="1" customWidth="1"/>
    <col min="16127" max="16127" width="54.3984375" style="1" customWidth="1"/>
    <col min="16128" max="16132" width="14.86328125" style="1" customWidth="1"/>
    <col min="16133" max="16133" width="31.265625" style="1" customWidth="1"/>
    <col min="16134" max="16134" width="16.265625" style="1" customWidth="1"/>
    <col min="16135" max="16139" width="9.1328125" style="1" customWidth="1"/>
    <col min="16140" max="16140" width="33.1328125" style="1" customWidth="1"/>
    <col min="16141" max="16141" width="42.265625" style="1" customWidth="1"/>
    <col min="16142" max="16142" width="61.265625" style="1" customWidth="1"/>
    <col min="16143" max="16384" width="7.86328125" style="1"/>
  </cols>
  <sheetData>
    <row r="1" spans="1:103" ht="15.75" customHeight="1" x14ac:dyDescent="0.45">
      <c r="A1" s="276" t="str">
        <f>+'1.TP HT'!A1:E1</f>
        <v>ỦY BAN NHÂN DÂN</v>
      </c>
      <c r="B1" s="276"/>
      <c r="C1" s="276"/>
      <c r="D1" s="276"/>
      <c r="E1" s="276"/>
      <c r="F1" s="277" t="s">
        <v>0</v>
      </c>
      <c r="G1" s="277"/>
      <c r="H1" s="277"/>
      <c r="I1" s="277"/>
      <c r="J1" s="277"/>
      <c r="K1" s="277"/>
      <c r="L1" s="277"/>
      <c r="M1" s="277"/>
      <c r="N1" s="277"/>
      <c r="O1" s="277"/>
    </row>
    <row r="2" spans="1:103" ht="15.75" customHeight="1" x14ac:dyDescent="0.45">
      <c r="A2" s="277" t="str">
        <f>+'1.TP HT'!A2:E2</f>
        <v>TỈNH HÀ TĨNH</v>
      </c>
      <c r="B2" s="277"/>
      <c r="C2" s="277"/>
      <c r="D2" s="277"/>
      <c r="E2" s="277"/>
      <c r="F2" s="277" t="s">
        <v>1</v>
      </c>
      <c r="G2" s="277"/>
      <c r="H2" s="277"/>
      <c r="I2" s="277"/>
      <c r="J2" s="277"/>
      <c r="K2" s="277"/>
      <c r="L2" s="277"/>
      <c r="M2" s="277"/>
      <c r="N2" s="277"/>
      <c r="O2" s="277"/>
    </row>
    <row r="3" spans="1:103" ht="12.75" x14ac:dyDescent="0.25">
      <c r="A3" s="278"/>
      <c r="B3" s="278"/>
      <c r="C3" s="278"/>
      <c r="D3" s="278"/>
      <c r="E3" s="278"/>
      <c r="F3" s="278"/>
      <c r="G3" s="278"/>
      <c r="H3" s="278"/>
      <c r="I3" s="278"/>
      <c r="J3" s="278"/>
      <c r="K3" s="278"/>
      <c r="L3" s="278"/>
      <c r="M3" s="278"/>
      <c r="N3" s="278"/>
      <c r="O3" s="278"/>
    </row>
    <row r="4" spans="1:103" s="2" customFormat="1" ht="13.5" x14ac:dyDescent="0.45">
      <c r="A4" s="270" t="s">
        <v>735</v>
      </c>
      <c r="B4" s="270"/>
      <c r="C4" s="270"/>
      <c r="D4" s="270"/>
      <c r="E4" s="270"/>
      <c r="F4" s="270"/>
      <c r="G4" s="270"/>
      <c r="H4" s="270"/>
      <c r="I4" s="270"/>
      <c r="J4" s="270"/>
      <c r="K4" s="270"/>
      <c r="L4" s="270"/>
      <c r="M4" s="270"/>
      <c r="N4" s="270"/>
      <c r="O4" s="270"/>
    </row>
    <row r="5" spans="1:103" s="2" customFormat="1" ht="18.75" customHeight="1" x14ac:dyDescent="0.25">
      <c r="A5" s="271" t="str">
        <f>+'1.TP HT'!A5:O5</f>
        <v>(Kèm theo Tờ trình số:……………./TTr-UBND ngày ……../7/2021 của Ủy ban nhân dân tỉnh)</v>
      </c>
      <c r="B5" s="271"/>
      <c r="C5" s="271"/>
      <c r="D5" s="271"/>
      <c r="E5" s="271"/>
      <c r="F5" s="271"/>
      <c r="G5" s="271"/>
      <c r="H5" s="271"/>
      <c r="I5" s="271"/>
      <c r="J5" s="271"/>
      <c r="K5" s="271"/>
      <c r="L5" s="271"/>
      <c r="M5" s="271"/>
      <c r="N5" s="271"/>
      <c r="O5" s="271"/>
    </row>
    <row r="6" spans="1:103" ht="15" customHeight="1" x14ac:dyDescent="0.25">
      <c r="A6" s="275"/>
      <c r="B6" s="275"/>
      <c r="C6" s="275"/>
      <c r="D6" s="275"/>
      <c r="E6" s="275"/>
      <c r="F6" s="275"/>
      <c r="G6" s="275"/>
      <c r="H6" s="275"/>
      <c r="I6" s="275"/>
      <c r="J6" s="275"/>
      <c r="K6" s="275"/>
      <c r="L6" s="275"/>
      <c r="M6" s="275"/>
      <c r="N6" s="275"/>
      <c r="O6" s="275"/>
    </row>
    <row r="7" spans="1:103" s="3" customFormat="1" ht="20.25" customHeight="1" x14ac:dyDescent="0.45">
      <c r="A7" s="273" t="s">
        <v>2</v>
      </c>
      <c r="B7" s="265" t="s">
        <v>3</v>
      </c>
      <c r="C7" s="265" t="s">
        <v>4</v>
      </c>
      <c r="D7" s="265" t="s">
        <v>5</v>
      </c>
      <c r="E7" s="265"/>
      <c r="F7" s="265"/>
      <c r="G7" s="265"/>
      <c r="H7" s="265" t="s">
        <v>628</v>
      </c>
      <c r="I7" s="265" t="s">
        <v>6</v>
      </c>
      <c r="J7" s="265" t="s">
        <v>7</v>
      </c>
      <c r="K7" s="265"/>
      <c r="L7" s="265"/>
      <c r="M7" s="265"/>
      <c r="N7" s="265"/>
      <c r="O7" s="265" t="s">
        <v>8</v>
      </c>
    </row>
    <row r="8" spans="1:103" s="3" customFormat="1" ht="78.75" customHeight="1" x14ac:dyDescent="0.45">
      <c r="A8" s="273"/>
      <c r="B8" s="265"/>
      <c r="C8" s="265"/>
      <c r="D8" s="22" t="s">
        <v>9</v>
      </c>
      <c r="E8" s="22" t="s">
        <v>10</v>
      </c>
      <c r="F8" s="22" t="s">
        <v>11</v>
      </c>
      <c r="G8" s="22" t="s">
        <v>12</v>
      </c>
      <c r="H8" s="265"/>
      <c r="I8" s="265"/>
      <c r="J8" s="22" t="s">
        <v>13</v>
      </c>
      <c r="K8" s="22" t="s">
        <v>14</v>
      </c>
      <c r="L8" s="22" t="s">
        <v>15</v>
      </c>
      <c r="M8" s="22" t="s">
        <v>16</v>
      </c>
      <c r="N8" s="22" t="str">
        <f>+'7.V Quang'!N8</f>
        <v>Ứng trước của DN và XH hoá</v>
      </c>
      <c r="O8" s="265"/>
    </row>
    <row r="9" spans="1:103"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03" s="112" customFormat="1" ht="13.5" x14ac:dyDescent="0.45">
      <c r="A10" s="108" t="s">
        <v>18</v>
      </c>
      <c r="B10" s="109" t="s">
        <v>261</v>
      </c>
      <c r="C10" s="110">
        <f>SUM(C11)</f>
        <v>10.1</v>
      </c>
      <c r="D10" s="110"/>
      <c r="E10" s="110"/>
      <c r="F10" s="110"/>
      <c r="G10" s="110">
        <f>SUM(G11)</f>
        <v>10.1</v>
      </c>
      <c r="H10" s="111"/>
      <c r="I10" s="110">
        <f>SUM(I11)</f>
        <v>2</v>
      </c>
      <c r="J10" s="110"/>
      <c r="K10" s="110"/>
      <c r="L10" s="110"/>
      <c r="M10" s="110"/>
      <c r="N10" s="110">
        <f>SUM(N11)</f>
        <v>2</v>
      </c>
      <c r="O10" s="108"/>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row>
    <row r="11" spans="1:103" s="117" customFormat="1" ht="41.65" x14ac:dyDescent="0.45">
      <c r="A11" s="113">
        <v>1</v>
      </c>
      <c r="B11" s="114" t="s">
        <v>332</v>
      </c>
      <c r="C11" s="36">
        <f t="shared" ref="C11:C34" si="0">SUM(D11:G11)</f>
        <v>10.1</v>
      </c>
      <c r="D11" s="115"/>
      <c r="E11" s="115"/>
      <c r="F11" s="115"/>
      <c r="G11" s="115">
        <v>10.1</v>
      </c>
      <c r="H11" s="116" t="s">
        <v>333</v>
      </c>
      <c r="I11" s="115">
        <f>SUM(J11:N11)</f>
        <v>2</v>
      </c>
      <c r="J11" s="115"/>
      <c r="K11" s="115"/>
      <c r="L11" s="115"/>
      <c r="M11" s="115"/>
      <c r="N11" s="115">
        <v>2</v>
      </c>
      <c r="O11" s="113" t="s">
        <v>334</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row>
    <row r="12" spans="1:103" s="112" customFormat="1" ht="13.5" x14ac:dyDescent="0.45">
      <c r="A12" s="118" t="s">
        <v>22</v>
      </c>
      <c r="B12" s="119" t="s">
        <v>27</v>
      </c>
      <c r="C12" s="110">
        <f>SUM(C13:C19)</f>
        <v>7.29</v>
      </c>
      <c r="D12" s="110">
        <f t="shared" ref="D12:K12" si="1">SUM(D13:D19)</f>
        <v>0.22</v>
      </c>
      <c r="E12" s="110"/>
      <c r="F12" s="110"/>
      <c r="G12" s="110">
        <f t="shared" si="1"/>
        <v>7.07</v>
      </c>
      <c r="H12" s="111"/>
      <c r="I12" s="110">
        <f>SUM(I13:I19)</f>
        <v>38.010000000000005</v>
      </c>
      <c r="J12" s="110">
        <f t="shared" si="1"/>
        <v>37.510000000000005</v>
      </c>
      <c r="K12" s="110">
        <f t="shared" si="1"/>
        <v>0.5</v>
      </c>
      <c r="L12" s="110"/>
      <c r="M12" s="110"/>
      <c r="N12" s="110"/>
      <c r="O12" s="111"/>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row>
    <row r="13" spans="1:103" s="117" customFormat="1" ht="38.25" customHeight="1" x14ac:dyDescent="0.45">
      <c r="A13" s="284">
        <v>1</v>
      </c>
      <c r="B13" s="285" t="s">
        <v>335</v>
      </c>
      <c r="C13" s="36">
        <f t="shared" si="0"/>
        <v>0.08</v>
      </c>
      <c r="D13" s="58"/>
      <c r="E13" s="58"/>
      <c r="F13" s="58"/>
      <c r="G13" s="36">
        <v>0.08</v>
      </c>
      <c r="H13" s="27" t="s">
        <v>336</v>
      </c>
      <c r="I13" s="283">
        <f>J13</f>
        <v>34.61</v>
      </c>
      <c r="J13" s="283">
        <v>34.61</v>
      </c>
      <c r="K13" s="283"/>
      <c r="L13" s="283"/>
      <c r="M13" s="283"/>
      <c r="N13" s="283"/>
      <c r="O13" s="286" t="s">
        <v>791</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row>
    <row r="14" spans="1:103" s="117" customFormat="1" ht="39" customHeight="1" x14ac:dyDescent="0.45">
      <c r="A14" s="284"/>
      <c r="B14" s="287"/>
      <c r="C14" s="36">
        <f t="shared" si="0"/>
        <v>3.48</v>
      </c>
      <c r="D14" s="58">
        <v>7.0000000000000007E-2</v>
      </c>
      <c r="E14" s="58"/>
      <c r="F14" s="58"/>
      <c r="G14" s="58">
        <v>3.41</v>
      </c>
      <c r="H14" s="27" t="s">
        <v>337</v>
      </c>
      <c r="I14" s="283"/>
      <c r="J14" s="283"/>
      <c r="K14" s="283"/>
      <c r="L14" s="283"/>
      <c r="M14" s="283"/>
      <c r="N14" s="283"/>
      <c r="O14" s="286"/>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row>
    <row r="15" spans="1:103" s="117" customFormat="1" ht="38.25" customHeight="1" x14ac:dyDescent="0.45">
      <c r="A15" s="284"/>
      <c r="B15" s="287"/>
      <c r="C15" s="36">
        <f t="shared" si="0"/>
        <v>0.06</v>
      </c>
      <c r="D15" s="58">
        <v>0.03</v>
      </c>
      <c r="E15" s="58"/>
      <c r="F15" s="58"/>
      <c r="G15" s="58">
        <v>0.03</v>
      </c>
      <c r="H15" s="27" t="s">
        <v>338</v>
      </c>
      <c r="I15" s="283"/>
      <c r="J15" s="283"/>
      <c r="K15" s="283"/>
      <c r="L15" s="283"/>
      <c r="M15" s="283"/>
      <c r="N15" s="283"/>
      <c r="O15" s="286"/>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row>
    <row r="16" spans="1:103" s="117" customFormat="1" ht="27" customHeight="1" x14ac:dyDescent="0.45">
      <c r="A16" s="284">
        <v>2</v>
      </c>
      <c r="B16" s="285" t="s">
        <v>339</v>
      </c>
      <c r="C16" s="36">
        <f t="shared" si="0"/>
        <v>0.3</v>
      </c>
      <c r="D16" s="58"/>
      <c r="E16" s="58"/>
      <c r="F16" s="58"/>
      <c r="G16" s="58">
        <v>0.3</v>
      </c>
      <c r="H16" s="27" t="s">
        <v>340</v>
      </c>
      <c r="I16" s="58">
        <f>SUM(J16:N16)</f>
        <v>0.5</v>
      </c>
      <c r="J16" s="58">
        <v>0.5</v>
      </c>
      <c r="K16" s="58"/>
      <c r="L16" s="58"/>
      <c r="M16" s="58"/>
      <c r="N16" s="58"/>
      <c r="O16" s="286" t="s">
        <v>663</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row>
    <row r="17" spans="1:103" s="117" customFormat="1" ht="27" customHeight="1" x14ac:dyDescent="0.45">
      <c r="A17" s="284"/>
      <c r="B17" s="285"/>
      <c r="C17" s="36">
        <f t="shared" si="0"/>
        <v>0.97</v>
      </c>
      <c r="D17" s="58">
        <v>0.12</v>
      </c>
      <c r="E17" s="58"/>
      <c r="F17" s="58"/>
      <c r="G17" s="58">
        <v>0.85</v>
      </c>
      <c r="H17" s="27" t="s">
        <v>341</v>
      </c>
      <c r="I17" s="58">
        <f>SUM(J17:N17)</f>
        <v>1.2</v>
      </c>
      <c r="J17" s="58">
        <v>1.2</v>
      </c>
      <c r="K17" s="58"/>
      <c r="L17" s="58"/>
      <c r="M17" s="58"/>
      <c r="N17" s="58"/>
      <c r="O17" s="286"/>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row>
    <row r="18" spans="1:103" s="117" customFormat="1" ht="27" customHeight="1" x14ac:dyDescent="0.45">
      <c r="A18" s="284"/>
      <c r="B18" s="285"/>
      <c r="C18" s="36">
        <f t="shared" si="0"/>
        <v>0.9</v>
      </c>
      <c r="D18" s="58"/>
      <c r="E18" s="58"/>
      <c r="F18" s="58"/>
      <c r="G18" s="58">
        <v>0.9</v>
      </c>
      <c r="H18" s="27" t="s">
        <v>342</v>
      </c>
      <c r="I18" s="58">
        <f>SUM(J18:N18)</f>
        <v>1.2</v>
      </c>
      <c r="J18" s="58">
        <v>1.2</v>
      </c>
      <c r="K18" s="58"/>
      <c r="L18" s="58"/>
      <c r="M18" s="58"/>
      <c r="N18" s="58"/>
      <c r="O18" s="286"/>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row>
    <row r="19" spans="1:103" s="117" customFormat="1" ht="41.65" x14ac:dyDescent="0.45">
      <c r="A19" s="120">
        <v>3</v>
      </c>
      <c r="B19" s="121" t="s">
        <v>343</v>
      </c>
      <c r="C19" s="36">
        <f t="shared" si="0"/>
        <v>1.5</v>
      </c>
      <c r="D19" s="58"/>
      <c r="E19" s="58"/>
      <c r="F19" s="58"/>
      <c r="G19" s="58">
        <v>1.5</v>
      </c>
      <c r="H19" s="27" t="s">
        <v>344</v>
      </c>
      <c r="I19" s="58">
        <f>SUM(J19:N19)</f>
        <v>0.5</v>
      </c>
      <c r="J19" s="58"/>
      <c r="K19" s="58">
        <v>0.5</v>
      </c>
      <c r="L19" s="58"/>
      <c r="M19" s="58"/>
      <c r="N19" s="58"/>
      <c r="O19" s="27" t="s">
        <v>736</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row>
    <row r="20" spans="1:103" s="112" customFormat="1" ht="13.5" x14ac:dyDescent="0.45">
      <c r="A20" s="122" t="s">
        <v>26</v>
      </c>
      <c r="B20" s="123" t="s">
        <v>576</v>
      </c>
      <c r="C20" s="124">
        <f>SUM(C21)</f>
        <v>0.04</v>
      </c>
      <c r="D20" s="124">
        <f>D21</f>
        <v>0</v>
      </c>
      <c r="E20" s="124"/>
      <c r="F20" s="124"/>
      <c r="G20" s="124">
        <f>G21</f>
        <v>0.04</v>
      </c>
      <c r="H20" s="125"/>
      <c r="I20" s="124">
        <f>I21</f>
        <v>0.02</v>
      </c>
      <c r="J20" s="124"/>
      <c r="K20" s="124"/>
      <c r="L20" s="124"/>
      <c r="M20" s="124"/>
      <c r="N20" s="124">
        <f>N21</f>
        <v>0.02</v>
      </c>
      <c r="O20" s="12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row>
    <row r="21" spans="1:103" s="117" customFormat="1" ht="41.65" x14ac:dyDescent="0.45">
      <c r="A21" s="120">
        <v>1</v>
      </c>
      <c r="B21" s="127" t="s">
        <v>577</v>
      </c>
      <c r="C21" s="36">
        <f>SUM(D21:G21)</f>
        <v>0.04</v>
      </c>
      <c r="D21" s="36"/>
      <c r="E21" s="36"/>
      <c r="F21" s="36"/>
      <c r="G21" s="36">
        <v>0.04</v>
      </c>
      <c r="H21" s="128" t="s">
        <v>342</v>
      </c>
      <c r="I21" s="58">
        <f>SUM(J21:N21)</f>
        <v>0.02</v>
      </c>
      <c r="J21" s="36"/>
      <c r="K21" s="36"/>
      <c r="L21" s="36"/>
      <c r="M21" s="36"/>
      <c r="N21" s="36">
        <v>0.02</v>
      </c>
      <c r="O21" s="27" t="s">
        <v>737</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row>
    <row r="22" spans="1:103" s="112" customFormat="1" ht="27" x14ac:dyDescent="0.45">
      <c r="A22" s="118" t="s">
        <v>35</v>
      </c>
      <c r="B22" s="130" t="s">
        <v>324</v>
      </c>
      <c r="C22" s="110">
        <f>SUM(C23)</f>
        <v>1</v>
      </c>
      <c r="D22" s="110">
        <f>SUM(D23)</f>
        <v>1</v>
      </c>
      <c r="E22" s="110"/>
      <c r="F22" s="110"/>
      <c r="G22" s="110"/>
      <c r="H22" s="111"/>
      <c r="I22" s="110">
        <f>SUM(I23)</f>
        <v>0.5</v>
      </c>
      <c r="J22" s="110"/>
      <c r="K22" s="110"/>
      <c r="L22" s="110"/>
      <c r="M22" s="110">
        <f>SUM(M23)</f>
        <v>0.5</v>
      </c>
      <c r="N22" s="110"/>
      <c r="O22" s="111"/>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row>
    <row r="23" spans="1:103" s="117" customFormat="1" ht="41.65" x14ac:dyDescent="0.45">
      <c r="A23" s="120">
        <v>1</v>
      </c>
      <c r="B23" s="127" t="s">
        <v>345</v>
      </c>
      <c r="C23" s="36">
        <f t="shared" si="0"/>
        <v>1</v>
      </c>
      <c r="D23" s="58">
        <v>1</v>
      </c>
      <c r="E23" s="58"/>
      <c r="F23" s="58"/>
      <c r="G23" s="58"/>
      <c r="H23" s="27" t="s">
        <v>346</v>
      </c>
      <c r="I23" s="58">
        <f>SUM(J23:N23)</f>
        <v>0.5</v>
      </c>
      <c r="J23" s="36"/>
      <c r="K23" s="36"/>
      <c r="L23" s="36"/>
      <c r="M23" s="36">
        <v>0.5</v>
      </c>
      <c r="N23" s="36"/>
      <c r="O23" s="131" t="s">
        <v>347</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row>
    <row r="24" spans="1:103" s="112" customFormat="1" ht="13.5" x14ac:dyDescent="0.45">
      <c r="A24" s="118" t="s">
        <v>38</v>
      </c>
      <c r="B24" s="130" t="s">
        <v>641</v>
      </c>
      <c r="C24" s="110">
        <f>+C25</f>
        <v>4.3</v>
      </c>
      <c r="D24" s="110"/>
      <c r="E24" s="110"/>
      <c r="F24" s="110"/>
      <c r="G24" s="110">
        <f>+G25</f>
        <v>4.3</v>
      </c>
      <c r="H24" s="111"/>
      <c r="I24" s="110">
        <f>+I25</f>
        <v>2</v>
      </c>
      <c r="J24" s="110">
        <f>+J25</f>
        <v>2</v>
      </c>
      <c r="K24" s="110"/>
      <c r="L24" s="110"/>
      <c r="M24" s="110"/>
      <c r="N24" s="110"/>
      <c r="O24" s="111"/>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row>
    <row r="25" spans="1:103" s="117" customFormat="1" ht="83.25" x14ac:dyDescent="0.45">
      <c r="A25" s="120">
        <v>1</v>
      </c>
      <c r="B25" s="127" t="s">
        <v>335</v>
      </c>
      <c r="C25" s="36">
        <f>SUM(D25:G25)</f>
        <v>4.3</v>
      </c>
      <c r="D25" s="58"/>
      <c r="E25" s="58"/>
      <c r="F25" s="58"/>
      <c r="G25" s="58">
        <v>4.3</v>
      </c>
      <c r="H25" s="27" t="s">
        <v>333</v>
      </c>
      <c r="I25" s="58">
        <f>SUM(J25:N25)</f>
        <v>2</v>
      </c>
      <c r="J25" s="36">
        <v>2</v>
      </c>
      <c r="K25" s="36"/>
      <c r="L25" s="36"/>
      <c r="M25" s="36"/>
      <c r="N25" s="36"/>
      <c r="O25" s="131" t="s">
        <v>662</v>
      </c>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row>
    <row r="26" spans="1:103" s="112" customFormat="1" ht="13.5" x14ac:dyDescent="0.45">
      <c r="A26" s="118" t="s">
        <v>47</v>
      </c>
      <c r="B26" s="132" t="s">
        <v>69</v>
      </c>
      <c r="C26" s="110">
        <f>SUM(C27:C30)</f>
        <v>0.12</v>
      </c>
      <c r="D26" s="110">
        <f>SUM(D27:D30)</f>
        <v>0.03</v>
      </c>
      <c r="E26" s="110"/>
      <c r="F26" s="110"/>
      <c r="G26" s="110">
        <f>SUM(G27:G30)</f>
        <v>9.0000000000000011E-2</v>
      </c>
      <c r="H26" s="111"/>
      <c r="I26" s="110">
        <f>SUM(I27:I30)</f>
        <v>1.2</v>
      </c>
      <c r="J26" s="110"/>
      <c r="K26" s="110"/>
      <c r="L26" s="110"/>
      <c r="M26" s="110"/>
      <c r="N26" s="110">
        <f>SUM(N27:N30)</f>
        <v>1.2</v>
      </c>
      <c r="O26" s="118"/>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row>
    <row r="27" spans="1:103" s="117" customFormat="1" ht="58.5" customHeight="1" x14ac:dyDescent="0.45">
      <c r="A27" s="284">
        <v>1</v>
      </c>
      <c r="B27" s="285" t="s">
        <v>348</v>
      </c>
      <c r="C27" s="36">
        <f t="shared" si="0"/>
        <v>0.03</v>
      </c>
      <c r="D27" s="58"/>
      <c r="E27" s="58"/>
      <c r="F27" s="58"/>
      <c r="G27" s="58">
        <v>0.03</v>
      </c>
      <c r="H27" s="27" t="s">
        <v>349</v>
      </c>
      <c r="I27" s="58">
        <f>SUM(J27:N27)</f>
        <v>0.3</v>
      </c>
      <c r="J27" s="58"/>
      <c r="K27" s="58"/>
      <c r="L27" s="58"/>
      <c r="M27" s="58"/>
      <c r="N27" s="58">
        <v>0.3</v>
      </c>
      <c r="O27" s="286" t="s">
        <v>738</v>
      </c>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row>
    <row r="28" spans="1:103" s="117" customFormat="1" ht="51" customHeight="1" x14ac:dyDescent="0.45">
      <c r="A28" s="284"/>
      <c r="B28" s="285"/>
      <c r="C28" s="36">
        <f t="shared" si="0"/>
        <v>0.01</v>
      </c>
      <c r="D28" s="58">
        <v>0.01</v>
      </c>
      <c r="E28" s="58"/>
      <c r="F28" s="58"/>
      <c r="G28" s="58"/>
      <c r="H28" s="27" t="s">
        <v>338</v>
      </c>
      <c r="I28" s="58">
        <f>SUM(J28:N28)</f>
        <v>0.2</v>
      </c>
      <c r="J28" s="58"/>
      <c r="K28" s="58"/>
      <c r="L28" s="58"/>
      <c r="M28" s="58"/>
      <c r="N28" s="58">
        <v>0.2</v>
      </c>
      <c r="O28" s="286"/>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row>
    <row r="29" spans="1:103" s="117" customFormat="1" ht="55.5" x14ac:dyDescent="0.45">
      <c r="A29" s="120">
        <v>2</v>
      </c>
      <c r="B29" s="129" t="s">
        <v>350</v>
      </c>
      <c r="C29" s="36">
        <f t="shared" si="0"/>
        <v>0.04</v>
      </c>
      <c r="D29" s="58"/>
      <c r="E29" s="58"/>
      <c r="F29" s="58"/>
      <c r="G29" s="58">
        <v>0.04</v>
      </c>
      <c r="H29" s="27" t="s">
        <v>351</v>
      </c>
      <c r="I29" s="58">
        <v>0.4</v>
      </c>
      <c r="J29" s="58"/>
      <c r="K29" s="58"/>
      <c r="L29" s="58"/>
      <c r="M29" s="58"/>
      <c r="N29" s="58">
        <v>0.4</v>
      </c>
      <c r="O29" s="27" t="s">
        <v>352</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row>
    <row r="30" spans="1:103" s="117" customFormat="1" ht="41.65" x14ac:dyDescent="0.45">
      <c r="A30" s="120">
        <v>3</v>
      </c>
      <c r="B30" s="127" t="s">
        <v>353</v>
      </c>
      <c r="C30" s="36">
        <f t="shared" si="0"/>
        <v>0.04</v>
      </c>
      <c r="D30" s="58">
        <v>0.02</v>
      </c>
      <c r="E30" s="58"/>
      <c r="F30" s="58"/>
      <c r="G30" s="58">
        <v>0.02</v>
      </c>
      <c r="H30" s="27" t="s">
        <v>354</v>
      </c>
      <c r="I30" s="58">
        <v>0.3</v>
      </c>
      <c r="J30" s="36"/>
      <c r="K30" s="36"/>
      <c r="L30" s="36"/>
      <c r="M30" s="36"/>
      <c r="N30" s="36">
        <v>0.3</v>
      </c>
      <c r="O30" s="27" t="s">
        <v>355</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row>
    <row r="31" spans="1:103" s="112" customFormat="1" ht="27" x14ac:dyDescent="0.45">
      <c r="A31" s="118" t="s">
        <v>76</v>
      </c>
      <c r="B31" s="130" t="s">
        <v>304</v>
      </c>
      <c r="C31" s="110">
        <f>SUM(C32)</f>
        <v>0.2</v>
      </c>
      <c r="D31" s="110"/>
      <c r="E31" s="110"/>
      <c r="F31" s="110"/>
      <c r="G31" s="110">
        <f>SUM(G32)</f>
        <v>0.2</v>
      </c>
      <c r="H31" s="111"/>
      <c r="I31" s="110">
        <f>SUM(I32)</f>
        <v>0.96</v>
      </c>
      <c r="J31" s="110"/>
      <c r="K31" s="110"/>
      <c r="L31" s="110">
        <f>SUM(L32)</f>
        <v>0.96</v>
      </c>
      <c r="M31" s="110"/>
      <c r="N31" s="110"/>
      <c r="O31" s="111"/>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row>
    <row r="32" spans="1:103" s="117" customFormat="1" ht="41.65" x14ac:dyDescent="0.45">
      <c r="A32" s="120">
        <v>1</v>
      </c>
      <c r="B32" s="129" t="s">
        <v>356</v>
      </c>
      <c r="C32" s="36">
        <f t="shared" si="0"/>
        <v>0.2</v>
      </c>
      <c r="D32" s="36"/>
      <c r="E32" s="36"/>
      <c r="F32" s="36"/>
      <c r="G32" s="36">
        <v>0.2</v>
      </c>
      <c r="H32" s="27" t="s">
        <v>357</v>
      </c>
      <c r="I32" s="115">
        <f>SUM(J32:N32)</f>
        <v>0.96</v>
      </c>
      <c r="J32" s="36"/>
      <c r="K32" s="36"/>
      <c r="L32" s="36">
        <v>0.96</v>
      </c>
      <c r="M32" s="36"/>
      <c r="N32" s="36"/>
      <c r="O32" s="134" t="s">
        <v>740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row>
    <row r="33" spans="1:103" s="112" customFormat="1" ht="13.5" x14ac:dyDescent="0.45">
      <c r="A33" s="118" t="s">
        <v>83</v>
      </c>
      <c r="B33" s="130" t="s">
        <v>88</v>
      </c>
      <c r="C33" s="110">
        <f>SUM(C34)</f>
        <v>7.0000000000000007E-2</v>
      </c>
      <c r="D33" s="110">
        <f>SUM(D34)</f>
        <v>7.0000000000000007E-2</v>
      </c>
      <c r="E33" s="110"/>
      <c r="F33" s="110"/>
      <c r="G33" s="110"/>
      <c r="H33" s="111"/>
      <c r="I33" s="110">
        <f>SUM(I34)</f>
        <v>0.03</v>
      </c>
      <c r="J33" s="110"/>
      <c r="K33" s="110"/>
      <c r="L33" s="110"/>
      <c r="M33" s="110">
        <f>+M34</f>
        <v>0.03</v>
      </c>
      <c r="N33" s="110"/>
      <c r="O33" s="111"/>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row>
    <row r="34" spans="1:103" s="117" customFormat="1" ht="41.65" x14ac:dyDescent="0.45">
      <c r="A34" s="120">
        <v>1</v>
      </c>
      <c r="B34" s="129" t="s">
        <v>358</v>
      </c>
      <c r="C34" s="36">
        <f t="shared" si="0"/>
        <v>7.0000000000000007E-2</v>
      </c>
      <c r="D34" s="58">
        <v>7.0000000000000007E-2</v>
      </c>
      <c r="E34" s="58"/>
      <c r="F34" s="58"/>
      <c r="G34" s="36"/>
      <c r="H34" s="133" t="s">
        <v>359</v>
      </c>
      <c r="I34" s="115">
        <f>+M34</f>
        <v>0.03</v>
      </c>
      <c r="J34" s="36"/>
      <c r="K34" s="36"/>
      <c r="L34" s="36"/>
      <c r="M34" s="36">
        <v>0.03</v>
      </c>
      <c r="N34" s="36"/>
      <c r="O34" s="134" t="s">
        <v>739</v>
      </c>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row>
    <row r="35" spans="1:103" s="112" customFormat="1" ht="21.75" customHeight="1" x14ac:dyDescent="0.45">
      <c r="A35" s="135">
        <f>+A34+A32+A30+A25+A23+A21+A19+A11</f>
        <v>12</v>
      </c>
      <c r="B35" s="136" t="s">
        <v>642</v>
      </c>
      <c r="C35" s="30">
        <f>+C33+C31+C26+C24+C22+C20+C12+C10</f>
        <v>23.119999999999997</v>
      </c>
      <c r="D35" s="30">
        <f>+D33+D31+D26+D24+D22+D20+D12+D10</f>
        <v>1.32</v>
      </c>
      <c r="E35" s="30"/>
      <c r="F35" s="30"/>
      <c r="G35" s="30">
        <f>+G33+G31+G26+G24+G22+G20+G12+G10</f>
        <v>21.799999999999997</v>
      </c>
      <c r="H35" s="31"/>
      <c r="I35" s="30">
        <f t="shared" ref="I35:N35" si="2">+I33+I31+I26+I24+I22+I20+I12+I10</f>
        <v>44.720000000000006</v>
      </c>
      <c r="J35" s="30">
        <f t="shared" si="2"/>
        <v>39.510000000000005</v>
      </c>
      <c r="K35" s="30">
        <f t="shared" si="2"/>
        <v>0.5</v>
      </c>
      <c r="L35" s="30">
        <f t="shared" si="2"/>
        <v>0.96</v>
      </c>
      <c r="M35" s="30">
        <f t="shared" si="2"/>
        <v>0.53</v>
      </c>
      <c r="N35" s="30">
        <f t="shared" si="2"/>
        <v>3.2199999999999998</v>
      </c>
      <c r="O35" s="137"/>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row>
    <row r="36" spans="1:103" x14ac:dyDescent="0.45">
      <c r="C36" s="23"/>
    </row>
    <row r="37" spans="1:103" x14ac:dyDescent="0.45">
      <c r="M37" s="266" t="s">
        <v>790</v>
      </c>
      <c r="N37" s="266"/>
      <c r="O37" s="266"/>
    </row>
  </sheetData>
  <mergeCells count="33">
    <mergeCell ref="M37:O37"/>
    <mergeCell ref="A1:E1"/>
    <mergeCell ref="F1:O1"/>
    <mergeCell ref="A2:E2"/>
    <mergeCell ref="F2:O2"/>
    <mergeCell ref="A3:E3"/>
    <mergeCell ref="F3:O3"/>
    <mergeCell ref="A4:O4"/>
    <mergeCell ref="A5:O5"/>
    <mergeCell ref="A6:O6"/>
    <mergeCell ref="A7:A8"/>
    <mergeCell ref="B7:B8"/>
    <mergeCell ref="C7:C8"/>
    <mergeCell ref="D7:G7"/>
    <mergeCell ref="A27:A28"/>
    <mergeCell ref="B27:B28"/>
    <mergeCell ref="O27:O28"/>
    <mergeCell ref="L13:L15"/>
    <mergeCell ref="M13:M15"/>
    <mergeCell ref="N13:N15"/>
    <mergeCell ref="O13:O15"/>
    <mergeCell ref="A16:A18"/>
    <mergeCell ref="B16:B18"/>
    <mergeCell ref="O16:O18"/>
    <mergeCell ref="A13:A15"/>
    <mergeCell ref="B13:B15"/>
    <mergeCell ref="J13:J15"/>
    <mergeCell ref="I13:I15"/>
    <mergeCell ref="H7:H8"/>
    <mergeCell ref="K13:K15"/>
    <mergeCell ref="J7:N7"/>
    <mergeCell ref="O7:O8"/>
    <mergeCell ref="I7:I8"/>
  </mergeCells>
  <pageMargins left="0.45866141700000002" right="0.20866141699999999" top="0.74803149606299202" bottom="0.74803149606299202" header="0.31496062992126" footer="0.31496062992126"/>
  <pageSetup paperSize="9" scale="9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TỔNG</vt:lpstr>
      <vt:lpstr>1.TP HT</vt:lpstr>
      <vt:lpstr>2.TX H Lĩnh</vt:lpstr>
      <vt:lpstr>3.TX Kỳ Anh</vt:lpstr>
      <vt:lpstr>4.N Xuân</vt:lpstr>
      <vt:lpstr>5.Đức Thọ</vt:lpstr>
      <vt:lpstr>6.H Sơn</vt:lpstr>
      <vt:lpstr>7.V Quang</vt:lpstr>
      <vt:lpstr>8.H Khê</vt:lpstr>
      <vt:lpstr>9.Can Lộc</vt:lpstr>
      <vt:lpstr>10.Lộc Hà</vt:lpstr>
      <vt:lpstr>11.T Hà</vt:lpstr>
      <vt:lpstr>12.C Xuyên</vt:lpstr>
      <vt:lpstr>13.Kỳ Anh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2021-07-15T11:28:57Z</cp:lastPrinted>
  <dcterms:created xsi:type="dcterms:W3CDTF">2021-07-07T10:03:06Z</dcterms:created>
  <dcterms:modified xsi:type="dcterms:W3CDTF">2021-07-15T14:19:55Z</dcterms:modified>
</cp:coreProperties>
</file>